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mc:AlternateContent xmlns:mc="http://schemas.openxmlformats.org/markup-compatibility/2006">
    <mc:Choice Requires="x15">
      <x15ac:absPath xmlns:x15ac="http://schemas.microsoft.com/office/spreadsheetml/2010/11/ac" url="https://d.docs.live.net/90881104d375f688/デスクトップ/新生UMIUSI/新生UMIUSI_基板/LM25145_test/"/>
    </mc:Choice>
  </mc:AlternateContent>
  <xr:revisionPtr revIDLastSave="531" documentId="13_ncr:1_{59700F5B-EEF1-4C04-9D1B-DC5A201F6080}" xr6:coauthVersionLast="47" xr6:coauthVersionMax="47" xr10:uidLastSave="{1F81D048-108B-404B-986C-6C927B8E8406}"/>
  <workbookProtection workbookAlgorithmName="SHA-512" workbookHashValue="9wToXEgJDC0XYsEauXQliR369bzOVYpxzBlQCX5yU9+QK8pkljS/1uDCzHc4G1prbZWc2LOQ0LQw9UCbzbqOJQ==" workbookSaltValue="2e0uLmMBKWAAu0WADn+orQ==" workbookSpinCount="100000" lockStructure="1"/>
  <bookViews>
    <workbookView xWindow="-108" yWindow="-108" windowWidth="23256" windowHeight="1485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20" i="3" l="1"/>
  <c r="AT19" i="3"/>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X29" i="3"/>
  <c r="AW34" i="3"/>
  <c r="AX9" i="3"/>
  <c r="AX34" i="3"/>
  <c r="AX39" i="3"/>
  <c r="AX11" i="3"/>
  <c r="AX682" i="3"/>
  <c r="AY682" i="3" s="1"/>
  <c r="AW28" i="3"/>
  <c r="AU9" i="3"/>
  <c r="AU3" i="3" s="1"/>
  <c r="AU4" i="3" s="1"/>
  <c r="AT9" i="3"/>
  <c r="AT3" i="3" s="1"/>
  <c r="AT4" i="3" s="1"/>
  <c r="AW9" i="3"/>
  <c r="AT21" i="3"/>
  <c r="AX42" i="3"/>
  <c r="AI9" i="3"/>
  <c r="AU42" i="3"/>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15" i="3" l="1"/>
  <c r="AV20" i="3"/>
  <c r="AV42" i="3"/>
  <c r="AY12" i="3"/>
  <c r="AV19" i="3"/>
  <c r="AO685" i="3"/>
  <c r="AY16" i="3"/>
  <c r="AY21" i="3"/>
  <c r="BA29" i="3"/>
  <c r="BB29" i="3" s="1"/>
  <c r="AV12" i="3"/>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AV34" i="3"/>
  <c r="BA15" i="3"/>
  <c r="BQ15" i="3" s="1"/>
  <c r="BA42" i="3"/>
  <c r="BQ42" i="3" s="1"/>
  <c r="AY42" i="3"/>
  <c r="AV36" i="3"/>
  <c r="AV31" i="3"/>
  <c r="BA19" i="3"/>
  <c r="BB19" i="3" s="1"/>
  <c r="AV39" i="3"/>
  <c r="AY20" i="3"/>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15" i="3" l="1"/>
  <c r="BG15" i="3" s="1"/>
  <c r="BH15" i="3" s="1"/>
  <c r="BI15" i="3" s="1"/>
  <c r="BC20" i="3"/>
  <c r="BG20" i="3" s="1"/>
  <c r="BH20" i="3" s="1"/>
  <c r="BI20" i="3" s="1"/>
  <c r="BC42" i="3"/>
  <c r="BG42" i="3" s="1"/>
  <c r="BH42" i="3" s="1"/>
  <c r="BI42" i="3" s="1"/>
  <c r="BC12" i="3"/>
  <c r="BD12" i="3" s="1"/>
  <c r="BC16" i="3"/>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Q20" i="3"/>
  <c r="BJ20" i="3"/>
  <c r="BK20" i="3" s="1"/>
  <c r="BB682" i="3"/>
  <c r="BQ39" i="3"/>
  <c r="BF13" i="3"/>
  <c r="BG682" i="3"/>
  <c r="BH682" i="3" s="1"/>
  <c r="BI682" i="3" s="1"/>
  <c r="BB39" i="3"/>
  <c r="BF35" i="3"/>
  <c r="BJ34" i="3" s="1"/>
  <c r="BK34" i="3" s="1"/>
  <c r="BQ41" i="3"/>
  <c r="BB41" i="3"/>
  <c r="BQ11" i="3"/>
  <c r="BC13" i="3"/>
  <c r="BG13" i="3" s="1"/>
  <c r="BH13" i="3" s="1"/>
  <c r="BI13" i="3" s="1"/>
  <c r="BD35" i="3"/>
  <c r="BB32" i="3"/>
  <c r="BQ35" i="3"/>
  <c r="BN47"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15" i="3" l="1"/>
  <c r="BD42" i="3"/>
  <c r="BD20" i="3"/>
  <c r="BG12" i="3"/>
  <c r="BH12" i="3" s="1"/>
  <c r="BI12" i="3" s="1"/>
  <c r="BG19" i="3"/>
  <c r="BH19" i="3" s="1"/>
  <c r="BI19" i="3" s="1"/>
  <c r="BD16" i="3"/>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S57" i="3"/>
  <c r="AG56" i="3"/>
  <c r="AO56" i="3"/>
  <c r="BM57" i="3" l="1"/>
  <c r="AO57" i="3"/>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K63" i="3" l="1"/>
  <c r="BM68" i="3"/>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G85" i="3"/>
  <c r="H85" i="3" s="1"/>
  <c r="BM85" i="3" l="1"/>
  <c r="BG81" i="3"/>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Q82" i="3"/>
  <c r="AO85" i="3"/>
  <c r="AX84" i="3"/>
  <c r="AY83" i="3"/>
  <c r="AH85" i="3"/>
  <c r="X85" i="3"/>
  <c r="AW84" i="3"/>
  <c r="BK81" i="3" l="1"/>
  <c r="BF83" i="3"/>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AU96" i="3"/>
  <c r="AH97" i="3"/>
  <c r="AN97" i="3"/>
  <c r="AT96" i="3"/>
  <c r="BK93" i="3" l="1"/>
  <c r="BM98" i="3"/>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Q114" i="3"/>
  <c r="AW116" i="3"/>
  <c r="X117" i="3"/>
  <c r="BN117" i="3"/>
  <c r="AG117" i="3"/>
  <c r="AN117" i="3"/>
  <c r="AU116" i="3"/>
  <c r="Y117" i="3"/>
  <c r="Z117" i="3" s="1"/>
  <c r="AT116" i="3"/>
  <c r="BA115" i="3"/>
  <c r="BK113" i="3" l="1"/>
  <c r="BN118" i="3"/>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S166" i="3"/>
  <c r="AG165" i="3"/>
  <c r="AH165" i="3"/>
  <c r="BM166" i="3" l="1"/>
  <c r="BN166" i="3"/>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F174" i="3"/>
  <c r="AU172" i="3"/>
  <c r="AW172" i="3"/>
  <c r="AT172" i="3"/>
  <c r="X173" i="3"/>
  <c r="AG173" i="3"/>
  <c r="AH173" i="3"/>
  <c r="AN173" i="3"/>
  <c r="BJ169" i="3"/>
  <c r="BN174" i="3" l="1"/>
  <c r="BK169" i="3"/>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l="1"/>
  <c r="BN218" i="3"/>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T244" i="3"/>
  <c r="X243" i="3"/>
  <c r="AT242" i="3"/>
  <c r="AW242" i="3"/>
  <c r="BN244" i="3" l="1"/>
  <c r="AY242" i="3"/>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S311" i="3"/>
  <c r="BN311" i="3" l="1"/>
  <c r="AT310" i="3"/>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T415" i="3"/>
  <c r="BM414" i="3"/>
  <c r="AH414" i="3"/>
  <c r="AO414" i="3"/>
  <c r="BA412" i="3"/>
  <c r="AU413" i="3"/>
  <c r="BB411" i="3"/>
  <c r="BQ411" i="3"/>
  <c r="BF411" i="3"/>
  <c r="BJ410" i="3" s="1"/>
  <c r="BK410" i="3" s="1"/>
  <c r="AG414" i="3"/>
  <c r="BM415" i="3" l="1"/>
  <c r="BG411" i="3"/>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T424" i="3"/>
  <c r="AH423" i="3"/>
  <c r="AO423" i="3"/>
  <c r="BB420" i="3"/>
  <c r="BQ420" i="3"/>
  <c r="BF420" i="3"/>
  <c r="BJ419" i="3" s="1"/>
  <c r="BK419" i="3" s="1"/>
  <c r="AW422" i="3"/>
  <c r="AT422" i="3"/>
  <c r="AU422" i="3"/>
  <c r="AX422" i="3"/>
  <c r="Y423" i="3"/>
  <c r="Z423" i="3" s="1"/>
  <c r="X423" i="3"/>
  <c r="BM424" i="3" l="1"/>
  <c r="BN424" i="3"/>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AH440" i="3"/>
  <c r="AY438" i="3"/>
  <c r="AG440" i="3"/>
  <c r="AN440" i="3"/>
  <c r="X440" i="3"/>
  <c r="BC437" i="3"/>
  <c r="AX439" i="3"/>
  <c r="BM441" i="3" l="1"/>
  <c r="BC438" i="3"/>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F466" i="3"/>
  <c r="BM466" i="3" s="1"/>
  <c r="BJ460" i="3"/>
  <c r="BK460" i="3" s="1"/>
  <c r="AU464" i="3"/>
  <c r="BN466" i="3" l="1"/>
  <c r="BC463" i="3"/>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G474" i="3"/>
  <c r="H474" i="3" s="1"/>
  <c r="AX472" i="3"/>
  <c r="AT472" i="3"/>
  <c r="AG473" i="3"/>
  <c r="AH473" i="3"/>
  <c r="AN473" i="3"/>
  <c r="X473" i="3"/>
  <c r="Y473" i="3"/>
  <c r="Z473" i="3" s="1"/>
  <c r="AV471" i="3"/>
  <c r="AW472" i="3"/>
  <c r="BM474" i="3" l="1"/>
  <c r="BG470" i="3"/>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T499" i="3"/>
  <c r="BN499" i="3" l="1"/>
  <c r="BM499" i="3"/>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X508" i="3"/>
  <c r="AT507" i="3"/>
  <c r="AU508" i="3" l="1"/>
  <c r="BD505" i="3"/>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T512" i="3"/>
  <c r="BB508" i="3"/>
  <c r="BF508" i="3"/>
  <c r="BJ507" i="3" s="1"/>
  <c r="BK507" i="3" s="1"/>
  <c r="BQ508" i="3"/>
  <c r="AG511" i="3"/>
  <c r="AH511" i="3"/>
  <c r="X511" i="3"/>
  <c r="BM512" i="3" l="1"/>
  <c r="AV510" i="3"/>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G540" i="3"/>
  <c r="H540" i="3" s="1"/>
  <c r="BN540" i="3" s="1"/>
  <c r="AN539" i="3"/>
  <c r="BA537" i="3"/>
  <c r="BM540" i="3" l="1"/>
  <c r="BD536" i="3"/>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G591" i="3"/>
  <c r="H591" i="3" s="1"/>
  <c r="Y590" i="3"/>
  <c r="Z590" i="3" s="1"/>
  <c r="AV588" i="3"/>
  <c r="BA588" i="3"/>
  <c r="X590" i="3"/>
  <c r="BM590" i="3"/>
  <c r="AH590" i="3"/>
  <c r="AO590" i="3"/>
  <c r="AX589" i="3"/>
  <c r="BB587" i="3"/>
  <c r="BQ587" i="3"/>
  <c r="BF587" i="3"/>
  <c r="BJ586" i="3" s="1"/>
  <c r="BK586" i="3" s="1"/>
  <c r="BM591" i="3" l="1"/>
  <c r="BD587" i="3"/>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N613" i="3"/>
  <c r="AU612" i="3"/>
  <c r="AV611" i="3"/>
  <c r="X613" i="3"/>
  <c r="AT613" i="3" l="1"/>
  <c r="AO614" i="3"/>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BM614" i="3"/>
  <c r="AG614" i="3"/>
  <c r="AH614" i="3"/>
  <c r="AN614" i="3"/>
  <c r="X614" i="3"/>
  <c r="AV613" i="3" l="1"/>
  <c r="BD611" i="3"/>
  <c r="BC612" i="3"/>
  <c r="BD612" i="3" s="1"/>
  <c r="BN615" i="3"/>
  <c r="BF612" i="3"/>
  <c r="BJ611" i="3" s="1"/>
  <c r="BK611" i="3" s="1"/>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C613" i="3" l="1"/>
  <c r="BD613" i="3" s="1"/>
  <c r="BG612" i="3"/>
  <c r="BH612" i="3" s="1"/>
  <c r="BI612" i="3" s="1"/>
  <c r="BM616" i="3"/>
  <c r="AY614" i="3"/>
  <c r="AT615" i="3"/>
  <c r="AG616" i="3"/>
  <c r="AX615" i="3"/>
  <c r="AO616" i="3"/>
  <c r="AU615" i="3"/>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BG613" i="3" l="1"/>
  <c r="BH613" i="3" s="1"/>
  <c r="BI613" i="3" s="1"/>
  <c r="AV615" i="3"/>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T647" i="3"/>
  <c r="BM647" i="3" l="1"/>
  <c r="BN647" i="3"/>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G663" i="3"/>
  <c r="H663" i="3" s="1"/>
  <c r="X662" i="3"/>
  <c r="AX661" i="3"/>
  <c r="Y662" i="3"/>
  <c r="Z662" i="3" s="1"/>
  <c r="AG662" i="3"/>
  <c r="AO662" i="3"/>
  <c r="BM663" i="3" l="1"/>
  <c r="AV661" i="3"/>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<sst xmlns="http://schemas.openxmlformats.org/spreadsheetml/2006/main" count="1379" uniqueCount="775">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</sst>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88" fillId="10" borderId="0" xfId="2" applyFont="1" applyFill="1" applyAlignment="1">
      <alignment horizontal="right" wrapText="1"/>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85.909456043176263</c:v>
                </c:pt>
                <c:pt idx="1">
                  <c:v>83.389014227527923</c:v>
                </c:pt>
                <c:pt idx="2">
                  <c:v>80.998946707821929</c:v>
                </c:pt>
                <c:pt idx="3">
                  <c:v>78.978048796083456</c:v>
                </c:pt>
                <c:pt idx="4">
                  <c:v>77.280199916865286</c:v>
                </c:pt>
                <c:pt idx="5">
                  <c:v>75.832940508271406</c:v>
                </c:pt>
                <c:pt idx="6">
                  <c:v>74.578352744661188</c:v>
                </c:pt>
                <c:pt idx="7">
                  <c:v>73.474154800190405</c:v>
                </c:pt>
                <c:pt idx="8">
                  <c:v>72.489673908188266</c:v>
                </c:pt>
                <c:pt idx="9">
                  <c:v>71.602330638262202</c:v>
                </c:pt>
                <c:pt idx="10">
                  <c:v>65.672077525774469</c:v>
                </c:pt>
                <c:pt idx="11">
                  <c:v>62.167611388971231</c:v>
                </c:pt>
                <c:pt idx="12">
                  <c:v>59.675425442076921</c:v>
                </c:pt>
                <c:pt idx="13">
                  <c:v>57.740823481820549</c:v>
                </c:pt>
                <c:pt idx="14">
                  <c:v>56.159733066668743</c:v>
                </c:pt>
                <c:pt idx="15">
                  <c:v>54.822929147465445</c:v>
                </c:pt>
                <c:pt idx="16">
                  <c:v>53.665095830237782</c:v>
                </c:pt>
                <c:pt idx="17">
                  <c:v>52.644056835385697</c:v>
                </c:pt>
                <c:pt idx="18">
                  <c:v>51.730993882333003</c:v>
                </c:pt>
                <c:pt idx="19">
                  <c:v>45.739722523431737</c:v>
                </c:pt>
                <c:pt idx="20">
                  <c:v>42.26536301772137</c:v>
                </c:pt>
                <c:pt idx="21">
                  <c:v>39.832742429534079</c:v>
                </c:pt>
                <c:pt idx="22">
                  <c:v>37.97934790798255</c:v>
                </c:pt>
                <c:pt idx="23">
                  <c:v>36.499057493490511</c:v>
                </c:pt>
                <c:pt idx="24">
                  <c:v>35.281826772664438</c:v>
                </c:pt>
                <c:pt idx="25">
                  <c:v>34.261883636933007</c:v>
                </c:pt>
                <c:pt idx="26">
                  <c:v>33.396726059361733</c:v>
                </c:pt>
                <c:pt idx="27">
                  <c:v>32.657265241360363</c:v>
                </c:pt>
                <c:pt idx="28">
                  <c:v>30.274058230626672</c:v>
                </c:pt>
                <c:pt idx="29">
                  <c:v>29.334820064422061</c:v>
                </c:pt>
                <c:pt idx="30">
                  <c:v>29.375658351279966</c:v>
                </c:pt>
                <c:pt idx="31">
                  <c:v>30.20713176840939</c:v>
                </c:pt>
                <c:pt idx="32">
                  <c:v>31.691619865837257</c:v>
                </c:pt>
                <c:pt idx="33">
                  <c:v>33.356935690880711</c:v>
                </c:pt>
                <c:pt idx="34">
                  <c:v>33.666025210209746</c:v>
                </c:pt>
                <c:pt idx="35">
                  <c:v>31.670024149487809</c:v>
                </c:pt>
                <c:pt idx="36">
                  <c:v>28.911153015989917</c:v>
                </c:pt>
                <c:pt idx="37">
                  <c:v>26.404116803100735</c:v>
                </c:pt>
                <c:pt idx="38">
                  <c:v>24.295958861484838</c:v>
                </c:pt>
                <c:pt idx="39">
                  <c:v>22.52758072667023</c:v>
                </c:pt>
                <c:pt idx="40">
                  <c:v>21.024624629673866</c:v>
                </c:pt>
                <c:pt idx="41">
                  <c:v>19.727844980131511</c:v>
                </c:pt>
                <c:pt idx="42">
                  <c:v>18.593305059998123</c:v>
                </c:pt>
                <c:pt idx="43">
                  <c:v>17.588573891136345</c:v>
                </c:pt>
                <c:pt idx="44">
                  <c:v>16.689407803761881</c:v>
                </c:pt>
                <c:pt idx="45">
                  <c:v>15.877374044221247</c:v>
                </c:pt>
                <c:pt idx="46">
                  <c:v>15.138216348871827</c:v>
                </c:pt>
                <c:pt idx="47">
                  <c:v>14.460731235257819</c:v>
                </c:pt>
                <c:pt idx="48">
                  <c:v>13.835985687412361</c:v>
                </c:pt>
                <c:pt idx="49">
                  <c:v>13.256763418710189</c:v>
                </c:pt>
                <c:pt idx="50">
                  <c:v>12.717166096087308</c:v>
                </c:pt>
                <c:pt idx="51">
                  <c:v>12.212321331242382</c:v>
                </c:pt>
                <c:pt idx="52">
                  <c:v>11.738165494303093</c:v>
                </c:pt>
                <c:pt idx="53">
                  <c:v>11.291279840658673</c:v>
                </c:pt>
                <c:pt idx="54">
                  <c:v>10.868765225645154</c:v>
                </c:pt>
                <c:pt idx="55">
                  <c:v>10.468145159904342</c:v>
                </c:pt>
                <c:pt idx="56">
                  <c:v>10.087289962361098</c:v>
                </c:pt>
                <c:pt idx="57">
                  <c:v>9.7243568155737314</c:v>
                </c:pt>
                <c:pt idx="58">
                  <c:v>9.3777419457979363</c:v>
                </c:pt>
                <c:pt idx="59">
                  <c:v>9.0460421458289453</c:v>
                </c:pt>
                <c:pt idx="60">
                  <c:v>8.7280235677280906</c:v>
                </c:pt>
                <c:pt idx="61">
                  <c:v>8.4225962239335654</c:v>
                </c:pt>
                <c:pt idx="62">
                  <c:v>8.1287930085203435</c:v>
                </c:pt>
                <c:pt idx="63">
                  <c:v>7.8457523258628425</c:v>
                </c:pt>
                <c:pt idx="64">
                  <c:v>7.5727036193966866</c:v>
                </c:pt>
                <c:pt idx="65">
                  <c:v>7.30895524787101</c:v>
                </c:pt>
                <c:pt idx="66">
                  <c:v>7.0538842740243579</c:v>
                </c:pt>
                <c:pt idx="67">
                  <c:v>6.8069278206866537</c:v>
                </c:pt>
                <c:pt idx="68">
                  <c:v>6.5675757188797279</c:v>
                </c:pt>
                <c:pt idx="69">
                  <c:v>6.33536422662623</c:v>
                </c:pt>
                <c:pt idx="70">
                  <c:v>6.1098706396029909</c:v>
                </c:pt>
                <c:pt idx="71">
                  <c:v>5.8907086482440949</c:v>
                </c:pt>
                <c:pt idx="72">
                  <c:v>5.6775243224682743</c:v>
                </c:pt>
                <c:pt idx="73">
                  <c:v>5.4699926264226661</c:v>
                </c:pt>
                <c:pt idx="74">
                  <c:v>5.2678143826742581</c:v>
                </c:pt>
                <c:pt idx="75">
                  <c:v>5.0707136190371047</c:v>
                </c:pt>
                <c:pt idx="76">
                  <c:v>4.8784352423876314</c:v>
                </c:pt>
                <c:pt idx="77">
                  <c:v>4.6907429929232549</c:v>
                </c:pt>
                <c:pt idx="78">
                  <c:v>4.5074176397774508</c:v>
                </c:pt>
                <c:pt idx="79">
                  <c:v>4.3282553850406167</c:v>
                </c:pt>
                <c:pt idx="80">
                  <c:v>4.1530664483068955</c:v>
                </c:pt>
                <c:pt idx="81">
                  <c:v>3.9816738080738827</c:v>
                </c:pt>
                <c:pt idx="82">
                  <c:v>3.8139120798263555</c:v>
                </c:pt>
                <c:pt idx="83">
                  <c:v>3.6496265135643031</c:v>
                </c:pt>
                <c:pt idx="84">
                  <c:v>3.4886720959932371</c:v>
                </c:pt>
                <c:pt idx="85">
                  <c:v>3.330912744663971</c:v>
                </c:pt>
                <c:pt idx="86">
                  <c:v>3.1762205830965371</c:v>
                </c:pt>
                <c:pt idx="87">
                  <c:v>3.024475287404103</c:v>
                </c:pt>
                <c:pt idx="88">
                  <c:v>2.8755634961912673</c:v>
                </c:pt>
                <c:pt idx="89">
                  <c:v>2.7293782765743044</c:v>
                </c:pt>
                <c:pt idx="90">
                  <c:v>2.5858186400884891</c:v>
                </c:pt>
                <c:pt idx="91">
                  <c:v>2.4447891030338629</c:v>
                </c:pt>
                <c:pt idx="92">
                  <c:v>2.3061992864871046</c:v>
                </c:pt>
                <c:pt idx="93">
                  <c:v>2.1699635517898113</c:v>
                </c:pt>
                <c:pt idx="94">
                  <c:v>2.0360006678267375</c:v>
                </c:pt>
                <c:pt idx="95">
                  <c:v>1.9042335068438079</c:v>
                </c:pt>
                <c:pt idx="96">
                  <c:v>1.7745887659338906</c:v>
                </c:pt>
                <c:pt idx="97">
                  <c:v>1.6469967116479232</c:v>
                </c:pt>
                <c:pt idx="98">
                  <c:v>1.5213909454759507</c:v>
                </c:pt>
                <c:pt idx="99">
                  <c:v>1.3977081881937079</c:v>
                </c:pt>
                <c:pt idx="100">
                  <c:v>1.2758880812899611</c:v>
                </c:pt>
                <c:pt idx="101">
                  <c:v>1.1558730038829896</c:v>
                </c:pt>
                <c:pt idx="102">
                  <c:v>1.0376079037036317</c:v>
                </c:pt>
                <c:pt idx="103">
                  <c:v>0.92104014087220187</c:v>
                </c:pt>
                <c:pt idx="104">
                  <c:v>0.80611934332782853</c:v>
                </c:pt>
                <c:pt idx="105">
                  <c:v>0.69279727288581849</c:v>
                </c:pt>
                <c:pt idx="106">
                  <c:v>0.58102770100136392</c:v>
                </c:pt>
                <c:pt idx="107">
                  <c:v>0.47076629340975795</c:v>
                </c:pt>
                <c:pt idx="108">
                  <c:v>0.36197050289458321</c:v>
                </c:pt>
                <c:pt idx="109">
                  <c:v>0.25459946950767298</c:v>
                </c:pt>
                <c:pt idx="110">
                  <c:v>0.14861392762922063</c:v>
                </c:pt>
                <c:pt idx="111">
                  <c:v>4.3976119314193471E-2</c:v>
                </c:pt>
                <c:pt idx="112">
                  <c:v>-5.9350286577484423E-2</c:v>
                </c:pt>
                <c:pt idx="113">
                  <c:v>-0.16140026992319884</c:v>
                </c:pt>
                <c:pt idx="114">
                  <c:v>-0.26220752996711805</c:v>
                </c:pt>
                <c:pt idx="115">
                  <c:v>-0.36180455141473433</c:v>
                </c:pt>
                <c:pt idx="116">
                  <c:v>-0.46022266633657005</c:v>
                </c:pt>
                <c:pt idx="117">
                  <c:v>-0.55749211219523576</c:v>
                </c:pt>
                <c:pt idx="118">
                  <c:v>-0.65364208628291232</c:v>
                </c:pt>
                <c:pt idx="119">
                  <c:v>-0.74870079683162971</c:v>
                </c:pt>
                <c:pt idx="120">
                  <c:v>-0.84269551103677787</c:v>
                </c:pt>
                <c:pt idx="121">
                  <c:v>-0.93565260021407148</c:v>
                </c:pt>
                <c:pt idx="122">
                  <c:v>-1.0275975822921881</c:v>
                </c:pt>
                <c:pt idx="123">
                  <c:v>-1.1185551618266203</c:v>
                </c:pt>
                <c:pt idx="124">
                  <c:v>-1.2085492677055227</c:v>
                </c:pt>
                <c:pt idx="125">
                  <c:v>-1.2976030887045653</c:v>
                </c:pt>
                <c:pt idx="126">
                  <c:v>-1.3857391070354885</c:v>
                </c:pt>
                <c:pt idx="127">
                  <c:v>-1.4729791300218487</c:v>
                </c:pt>
                <c:pt idx="128">
                  <c:v>-1.5593443200249792</c:v>
                </c:pt>
                <c:pt idx="129">
                  <c:v>-1.6448552227338915</c:v>
                </c:pt>
                <c:pt idx="130">
                  <c:v>-1.7295317939243871</c:v>
                </c:pt>
                <c:pt idx="131">
                  <c:v>-1.8133934247844365</c:v>
                </c:pt>
                <c:pt idx="132">
                  <c:v>-1.8964589658961231</c:v>
                </c:pt>
                <c:pt idx="133">
                  <c:v>-1.9787467499575293</c:v>
                </c:pt>
                <c:pt idx="134">
                  <c:v>-2.0602746133219925</c:v>
                </c:pt>
                <c:pt idx="135">
                  <c:v>-2.1410599164267445</c:v>
                </c:pt>
                <c:pt idx="136">
                  <c:v>-2.2211195631775915</c:v>
                </c:pt>
                <c:pt idx="137">
                  <c:v>-2.3004700193517817</c:v>
                </c:pt>
                <c:pt idx="138">
                  <c:v>-2.3791273300768814</c:v>
                </c:pt>
                <c:pt idx="139">
                  <c:v>-2.4571071364393346</c:v>
                </c:pt>
                <c:pt idx="140">
                  <c:v>-2.5344246912729558</c:v>
                </c:pt>
                <c:pt idx="141">
                  <c:v>-2.611094874174011</c:v>
                </c:pt>
                <c:pt idx="142">
                  <c:v>-2.6871322057865332</c:v>
                </c:pt>
                <c:pt idx="143">
                  <c:v>-2.7625508613985339</c:v>
                </c:pt>
                <c:pt idx="144">
                  <c:v>-2.8373646838872202</c:v>
                </c:pt>
                <c:pt idx="145">
                  <c:v>-2.9115871960487167</c:v>
                </c:pt>
                <c:pt idx="146">
                  <c:v>-2.9852316123456983</c:v>
                </c:pt>
                <c:pt idx="147">
                  <c:v>-3.0583108501038545</c:v>
                </c:pt>
                <c:pt idx="148">
                  <c:v>-3.1308375401866129</c:v>
                </c:pt>
                <c:pt idx="149">
                  <c:v>-3.2028240371753114</c:v>
                </c:pt>
                <c:pt idx="150">
                  <c:v>-3.2742824290805439</c:v>
                </c:pt>
                <c:pt idx="151">
                  <c:v>-3.3452245466087622</c:v>
                </c:pt>
                <c:pt idx="152">
                  <c:v>-3.415661972006669</c:v>
                </c:pt>
                <c:pt idx="153">
                  <c:v>-3.4856060475047808</c:v>
                </c:pt>
                <c:pt idx="154">
                  <c:v>-3.5550678833799809</c:v>
                </c:pt>
                <c:pt idx="155">
                  <c:v>-3.6240583656559977</c:v>
                </c:pt>
                <c:pt idx="156">
                  <c:v>-3.6925881634593889</c:v>
                </c:pt>
                <c:pt idx="157">
                  <c:v>-3.7606677360477607</c:v>
                </c:pt>
                <c:pt idx="158">
                  <c:v>-3.8283073395259013</c:v>
                </c:pt>
                <c:pt idx="159">
                  <c:v>-3.8955170332646105</c:v>
                </c:pt>
                <c:pt idx="160">
                  <c:v>-3.9623066860362508</c:v>
                </c:pt>
                <c:pt idx="161">
                  <c:v>-4.028685981880173</c:v>
                </c:pt>
                <c:pt idx="162">
                  <c:v>-4.0946644257104401</c:v>
                </c:pt>
                <c:pt idx="163">
                  <c:v>-4.1602513486777495</c:v>
                </c:pt>
                <c:pt idx="164">
                  <c:v>-4.2254559132964946</c:v>
                </c:pt>
                <c:pt idx="165">
                  <c:v>-4.2902871183477398</c:v>
                </c:pt>
                <c:pt idx="166">
                  <c:v>-4.3547538035678794</c:v>
                </c:pt>
                <c:pt idx="167">
                  <c:v>-4.418864654132534</c:v>
                </c:pt>
                <c:pt idx="168">
                  <c:v>-4.4826282049446924</c:v>
                </c:pt>
                <c:pt idx="169">
                  <c:v>-4.5460528447354758</c:v>
                </c:pt>
                <c:pt idx="170">
                  <c:v>-4.6091468199856935</c:v>
                </c:pt>
                <c:pt idx="171">
                  <c:v>-4.671918238675838</c:v>
                </c:pt>
                <c:pt idx="172">
                  <c:v>-4.7343750738717771</c:v>
                </c:pt>
                <c:pt idx="173">
                  <c:v>-4.7965251671531108</c:v>
                </c:pt>
                <c:pt idx="174">
                  <c:v>-4.8583762318907038</c:v>
                </c:pt>
                <c:pt idx="175">
                  <c:v>-4.919935856379805</c:v>
                </c:pt>
                <c:pt idx="176">
                  <c:v>-4.9812115068346152</c:v>
                </c:pt>
                <c:pt idx="177">
                  <c:v>-5.0422105302500686</c:v>
                </c:pt>
                <c:pt idx="178">
                  <c:v>-5.1029401571362509</c:v>
                </c:pt>
                <c:pt idx="179">
                  <c:v>-5.1634075041306629</c:v>
                </c:pt>
                <c:pt idx="180">
                  <c:v>-5.2236195764932827</c:v>
                </c:pt>
                <c:pt idx="181">
                  <c:v>-5.2835832704892045</c:v>
                </c:pt>
                <c:pt idx="182">
                  <c:v>-5.3433053756633377</c:v>
                </c:pt>
                <c:pt idx="183">
                  <c:v>-5.4027925770115806</c:v>
                </c:pt>
                <c:pt idx="184">
                  <c:v>-5.4620514570526302</c:v>
                </c:pt>
                <c:pt idx="185">
                  <c:v>-5.5210884978043619</c:v>
                </c:pt>
                <c:pt idx="186">
                  <c:v>-5.5799100826687154</c:v>
                </c:pt>
                <c:pt idx="187">
                  <c:v>-5.6385224982287108</c:v>
                </c:pt>
                <c:pt idx="188">
                  <c:v>-5.6969319359611532</c:v>
                </c:pt>
                <c:pt idx="189">
                  <c:v>-5.7551444938684062</c:v>
                </c:pt>
                <c:pt idx="190">
                  <c:v>-5.8131661780325796</c:v>
                </c:pt>
                <c:pt idx="191">
                  <c:v>-5.8710029040952367</c:v>
                </c:pt>
                <c:pt idx="192">
                  <c:v>-5.9286604986657192</c:v>
                </c:pt>
                <c:pt idx="193">
                  <c:v>-5.9861447006609305</c:v>
                </c:pt>
                <c:pt idx="194">
                  <c:v>-6.0434611625795664</c:v>
                </c:pt>
                <c:pt idx="195">
                  <c:v>-6.1006154517134039</c:v>
                </c:pt>
                <c:pt idx="196">
                  <c:v>-6.1576130512983784</c:v>
                </c:pt>
                <c:pt idx="197">
                  <c:v>-6.2144593616079469</c:v>
                </c:pt>
                <c:pt idx="198">
                  <c:v>-6.2711597009913342</c:v>
                </c:pt>
                <c:pt idx="199">
                  <c:v>-6.3277193068589739</c:v>
                </c:pt>
                <c:pt idx="200">
                  <c:v>-6.384143336617476</c:v>
                </c:pt>
                <c:pt idx="201">
                  <c:v>-6.4404368685564499</c:v>
                </c:pt>
                <c:pt idx="202">
                  <c:v>-6.4966049026893629</c:v>
                </c:pt>
                <c:pt idx="203">
                  <c:v>-6.5526523615505328</c:v>
                </c:pt>
                <c:pt idx="204">
                  <c:v>-6.6085840909503899</c:v>
                </c:pt>
                <c:pt idx="205">
                  <c:v>-6.6644048606909392</c:v>
                </c:pt>
                <c:pt idx="206">
                  <c:v>-6.7201193652434963</c:v>
                </c:pt>
                <c:pt idx="207">
                  <c:v>-6.7757322243905271</c:v>
                </c:pt>
                <c:pt idx="208">
                  <c:v>-6.831247983833495</c:v>
                </c:pt>
                <c:pt idx="209">
                  <c:v>-6.8866711157684781</c:v>
                </c:pt>
                <c:pt idx="210">
                  <c:v>-6.9420060194314122</c:v>
                </c:pt>
                <c:pt idx="211">
                  <c:v>-6.9972570216145735</c:v>
                </c:pt>
                <c:pt idx="212">
                  <c:v>-7.0524283771560388</c:v>
                </c:pt>
                <c:pt idx="213">
                  <c:v>-7.1075242694037755</c:v>
                </c:pt>
                <c:pt idx="214">
                  <c:v>-7.1625488106559265</c:v>
                </c:pt>
                <c:pt idx="215">
                  <c:v>-7.2175060425787976</c:v>
                </c:pt>
                <c:pt idx="216">
                  <c:v>-7.2723999366041809</c:v>
                </c:pt>
                <c:pt idx="217">
                  <c:v>-7.3272343943074061</c:v>
                </c:pt>
                <c:pt idx="218">
                  <c:v>-7.3820132477675413</c:v>
                </c:pt>
                <c:pt idx="219">
                  <c:v>-7.436740259911284</c:v>
                </c:pt>
                <c:pt idx="220">
                  <c:v>-7.491419124841693</c:v>
                </c:pt>
                <c:pt idx="221">
                  <c:v>-7.5460534681533549</c:v>
                </c:pt>
                <c:pt idx="222">
                  <c:v>-7.600646847235037</c:v>
                </c:pt>
                <c:pt idx="223">
                  <c:v>-7.6552027515613101</c:v>
                </c:pt>
                <c:pt idx="224">
                  <c:v>-7.7097246029741973</c:v>
                </c:pt>
                <c:pt idx="225">
                  <c:v>-7.7642157559561831</c:v>
                </c:pt>
                <c:pt idx="226">
                  <c:v>-8.3081292120665182</c:v>
                </c:pt>
                <c:pt idx="227">
                  <c:v>-8.8521723587039354</c:v>
                </c:pt>
                <c:pt idx="228">
                  <c:v>-9.3986280515289824</c:v>
                </c:pt>
                <c:pt idx="229">
                  <c:v>-9.9491653397584745</c:v>
                </c:pt>
                <c:pt idx="230">
                  <c:v>-10.50487781937642</c:v>
                </c:pt>
                <c:pt idx="231">
                  <c:v>-11.066333824633897</c:v>
                </c:pt>
                <c:pt idx="232">
                  <c:v>-11.633638344529832</c:v>
                </c:pt>
                <c:pt idx="233">
                  <c:v>-12.206504248858828</c:v>
                </c:pt>
                <c:pt idx="234">
                  <c:v>-12.784328913853384</c:v>
                </c:pt>
                <c:pt idx="235">
                  <c:v>-13.366271731585863</c:v>
                </c:pt>
                <c:pt idx="236">
                  <c:v>-13.951328186041671</c:v>
                </c:pt>
                <c:pt idx="237">
                  <c:v>-14.538396970423133</c:v>
                </c:pt>
                <c:pt idx="238">
                  <c:v>-15.126337735277263</c:v>
                </c:pt>
                <c:pt idx="239">
                  <c:v>-15.714018238911905</c:v>
                </c:pt>
                <c:pt idx="240">
                  <c:v>-16.300350725846702</c:v>
                </c:pt>
                <c:pt idx="241">
                  <c:v>-16.884318172949587</c:v>
                </c:pt>
                <c:pt idx="242">
                  <c:v>-17.464991579608519</c:v>
                </c:pt>
                <c:pt idx="243">
                  <c:v>-18.041539756668261</c:v>
                </c:pt>
                <c:pt idx="244">
                  <c:v>-18.613233139374554</c:v>
                </c:pt>
                <c:pt idx="245">
                  <c:v>-19.179443073470651</c:v>
                </c:pt>
                <c:pt idx="246">
                  <c:v>-19.739637858774714</c:v>
                </c:pt>
                <c:pt idx="247">
                  <c:v>-20.293376628061495</c:v>
                </c:pt>
                <c:pt idx="248">
                  <c:v>-20.840301924717487</c:v>
                </c:pt>
                <c:pt idx="249">
                  <c:v>-21.380131641961011</c:v>
                </c:pt>
                <c:pt idx="250">
                  <c:v>-21.912650811033544</c:v>
                </c:pt>
                <c:pt idx="251">
                  <c:v>-22.437703580174535</c:v>
                </c:pt>
                <c:pt idx="252">
                  <c:v>-22.955185610283632</c:v>
                </c:pt>
                <c:pt idx="253">
                  <c:v>-23.465037024230551</c:v>
                </c:pt>
                <c:pt idx="254">
                  <c:v>-23.967235980860725</c:v>
                </c:pt>
                <c:pt idx="255">
                  <c:v>-24.461792897632524</c:v>
                </c:pt>
                <c:pt idx="256">
                  <c:v>-24.948745313506681</c:v>
                </c:pt>
                <c:pt idx="257">
                  <c:v>-25.428153362682544</c:v>
                </c:pt>
                <c:pt idx="258">
                  <c:v>-25.900095817116657</c:v>
                </c:pt>
                <c:pt idx="259">
                  <c:v>-26.364666649127098</c:v>
                </c:pt>
                <c:pt idx="260">
                  <c:v>-26.821972062960903</c:v>
                </c:pt>
                <c:pt idx="261">
                  <c:v>-27.272127944606428</c:v>
                </c:pt>
                <c:pt idx="262">
                  <c:v>-27.715257681347953</c:v>
                </c:pt>
                <c:pt idx="263">
                  <c:v>-28.151490305852221</c:v>
                </c:pt>
                <c:pt idx="264">
                  <c:v>-28.580958923427289</c:v>
                </c:pt>
                <c:pt idx="265">
                  <c:v>-29.003799385148778</c:v>
                </c:pt>
                <c:pt idx="266">
                  <c:v>-29.420149173572376</c:v>
                </c:pt>
                <c:pt idx="267">
                  <c:v>-29.830146471596393</c:v>
                </c:pt>
                <c:pt idx="268">
                  <c:v>-30.23392938861813</c:v>
                </c:pt>
                <c:pt idx="269">
                  <c:v>-30.631635321398676</c:v>
                </c:pt>
                <c:pt idx="270">
                  <c:v>-31.023400429997395</c:v>
                </c:pt>
                <c:pt idx="271">
                  <c:v>-31.409359211763586</c:v>
                </c:pt>
                <c:pt idx="272">
                  <c:v>-31.789644158693449</c:v>
                </c:pt>
                <c:pt idx="273">
                  <c:v>-32.164385485497888</c:v>
                </c:pt>
                <c:pt idx="274">
                  <c:v>-32.533710917505154</c:v>
                </c:pt>
                <c:pt idx="275">
                  <c:v>-32.897745529068928</c:v>
                </c:pt>
                <c:pt idx="276">
                  <c:v>-33.256611624492024</c:v>
                </c:pt>
                <c:pt idx="277">
                  <c:v>-33.610428654633296</c:v>
                </c:pt>
                <c:pt idx="278">
                  <c:v>-33.95931316336258</c:v>
                </c:pt>
                <c:pt idx="279">
                  <c:v>-34.303378758886709</c:v>
                </c:pt>
                <c:pt idx="280">
                  <c:v>-34.642736105706405</c:v>
                </c:pt>
                <c:pt idx="281">
                  <c:v>-34.977492933595904</c:v>
                </c:pt>
                <c:pt idx="282">
                  <c:v>-35.307754060538926</c:v>
                </c:pt>
                <c:pt idx="283">
                  <c:v>-35.633621427017992</c:v>
                </c:pt>
                <c:pt idx="284">
                  <c:v>-35.955194139450654</c:v>
                </c:pt>
                <c:pt idx="285">
                  <c:v>-36.27256852090553</c:v>
                </c:pt>
                <c:pt idx="286">
                  <c:v>-36.585838167520052</c:v>
                </c:pt>
                <c:pt idx="287">
                  <c:v>-36.895094009289679</c:v>
                </c:pt>
                <c:pt idx="288">
                  <c:v>-37.200424374108941</c:v>
                </c:pt>
                <c:pt idx="289">
                  <c:v>-37.501915054124808</c:v>
                </c:pt>
                <c:pt idx="290">
                  <c:v>-37.799649373616283</c:v>
                </c:pt>
                <c:pt idx="291">
                  <c:v>-38.093708257744836</c:v>
                </c:pt>
                <c:pt idx="292">
                  <c:v>-38.384170301631542</c:v>
                </c:pt>
                <c:pt idx="293">
                  <c:v>-38.6711118393115</c:v>
                </c:pt>
                <c:pt idx="294">
                  <c:v>-38.954607012196533</c:v>
                </c:pt>
                <c:pt idx="295">
                  <c:v>-39.234727836745584</c:v>
                </c:pt>
                <c:pt idx="296">
                  <c:v>-39.511544271100206</c:v>
                </c:pt>
                <c:pt idx="297">
                  <c:v>-39.785124280491502</c:v>
                </c:pt>
                <c:pt idx="298">
                  <c:v>-40.055533901266578</c:v>
                </c:pt>
                <c:pt idx="299">
                  <c:v>-40.322837303417685</c:v>
                </c:pt>
                <c:pt idx="300">
                  <c:v>-40.587096851526532</c:v>
                </c:pt>
                <c:pt idx="301">
                  <c:v>-40.848373164061258</c:v>
                </c:pt>
                <c:pt idx="302">
                  <c:v>-41.106725170984419</c:v>
                </c:pt>
                <c:pt idx="303">
                  <c:v>-41.362210169647497</c:v>
                </c:pt>
                <c:pt idx="304">
                  <c:v>-41.614883878962168</c:v>
                </c:pt>
                <c:pt idx="305">
                  <c:v>-41.86480049185009</c:v>
                </c:pt>
                <c:pt idx="306">
                  <c:v>-42.112012725983341</c:v>
                </c:pt>
                <c:pt idx="307">
                  <c:v>-42.356571872835211</c:v>
                </c:pt>
                <c:pt idx="308">
                  <c:v>-42.598527845067657</c:v>
                </c:pt>
                <c:pt idx="309">
                  <c:v>-42.837929222287023</c:v>
                </c:pt>
                <c:pt idx="310">
                  <c:v>-43.074823295203501</c:v>
                </c:pt>
                <c:pt idx="311">
                  <c:v>-43.309256108233171</c:v>
                </c:pt>
                <c:pt idx="312">
                  <c:v>-43.54127250058351</c:v>
                </c:pt>
                <c:pt idx="313">
                  <c:v>-43.7709161458653</c:v>
                </c:pt>
                <c:pt idx="314">
                  <c:v>-43.998229590274633</c:v>
                </c:pt>
                <c:pt idx="315">
                  <c:v>-44.223254289389658</c:v>
                </c:pt>
                <c:pt idx="316">
                  <c:v>-44.446030643626855</c:v>
                </c:pt>
                <c:pt idx="317">
                  <c:v>-44.666598032401566</c:v>
                </c:pt>
                <c:pt idx="318">
                  <c:v>-44.884994847037227</c:v>
                </c:pt>
                <c:pt idx="319">
                  <c:v>-45.101258522467241</c:v>
                </c:pt>
                <c:pt idx="320">
                  <c:v>-45.315425567772756</c:v>
                </c:pt>
                <c:pt idx="321">
                  <c:v>-45.527531595598631</c:v>
                </c:pt>
                <c:pt idx="322">
                  <c:v>-45.737611350489061</c:v>
                </c:pt>
                <c:pt idx="323">
                  <c:v>-45.945698736183296</c:v>
                </c:pt>
                <c:pt idx="324">
                  <c:v>-46.151826841910648</c:v>
                </c:pt>
                <c:pt idx="325">
                  <c:v>-46.356027967723065</c:v>
                </c:pt>
                <c:pt idx="326">
                  <c:v>-46.558333648902092</c:v>
                </c:pt>
                <c:pt idx="327">
                  <c:v>-46.758774679476112</c:v>
                </c:pt>
                <c:pt idx="328">
                  <c:v>-46.957381134882432</c:v>
                </c:pt>
                <c:pt idx="329">
                  <c:v>-47.154182393807538</c:v>
                </c:pt>
                <c:pt idx="330">
                  <c:v>-47.349207159237743</c:v>
                </c:pt>
                <c:pt idx="331">
                  <c:v>-47.542483478751322</c:v>
                </c:pt>
                <c:pt idx="332">
                  <c:v>-47.734038764081802</c:v>
                </c:pt>
                <c:pt idx="333">
                  <c:v>-47.923899809981371</c:v>
                </c:pt>
                <c:pt idx="334">
                  <c:v>-48.112092812411859</c:v>
                </c:pt>
                <c:pt idx="335">
                  <c:v>-48.298643386089879</c:v>
                </c:pt>
                <c:pt idx="336">
                  <c:v>-48.483576581411711</c:v>
                </c:pt>
                <c:pt idx="337">
                  <c:v>-48.666916900782169</c:v>
                </c:pt>
                <c:pt idx="338">
                  <c:v>-48.848688314371351</c:v>
                </c:pt>
                <c:pt idx="339">
                  <c:v>-49.028914275321384</c:v>
                </c:pt>
                <c:pt idx="340">
                  <c:v>-49.207617734424986</c:v>
                </c:pt>
                <c:pt idx="341">
                  <c:v>-49.384821154296745</c:v>
                </c:pt>
                <c:pt idx="342">
                  <c:v>-49.560546523056679</c:v>
                </c:pt>
                <c:pt idx="343">
                  <c:v>-49.734815367545337</c:v>
                </c:pt>
                <c:pt idx="344">
                  <c:v>-49.90764876608872</c:v>
                </c:pt>
                <c:pt idx="345">
                  <c:v>-50.079067360830429</c:v>
                </c:pt>
                <c:pt idx="346">
                  <c:v>-50.24909136964795</c:v>
                </c:pt>
                <c:pt idx="347">
                  <c:v>-50.417740597669138</c:v>
                </c:pt>
                <c:pt idx="348">
                  <c:v>-50.58503444840413</c:v>
                </c:pt>
                <c:pt idx="349">
                  <c:v>-50.750991934507859</c:v>
                </c:pt>
                <c:pt idx="350">
                  <c:v>-50.915631688186878</c:v>
                </c:pt>
                <c:pt idx="351">
                  <c:v>-51.078971971264394</c:v>
                </c:pt>
                <c:pt idx="352">
                  <c:v>-51.241030684916346</c:v>
                </c:pt>
                <c:pt idx="353">
                  <c:v>-51.401825379091093</c:v>
                </c:pt>
                <c:pt idx="354">
                  <c:v>-51.561373261624539</c:v>
                </c:pt>
                <c:pt idx="355">
                  <c:v>-51.719691207062212</c:v>
                </c:pt>
                <c:pt idx="356">
                  <c:v>-51.876795765199333</c:v>
                </c:pt>
                <c:pt idx="357">
                  <c:v>-52.032703169349247</c:v>
                </c:pt>
                <c:pt idx="358">
                  <c:v>-52.187429344350406</c:v>
                </c:pt>
                <c:pt idx="359">
                  <c:v>-52.340989914321582</c:v>
                </c:pt>
                <c:pt idx="360">
                  <c:v>-52.493400210174499</c:v>
                </c:pt>
                <c:pt idx="361">
                  <c:v>-52.644675276892855</c:v>
                </c:pt>
                <c:pt idx="362">
                  <c:v>-52.794829880586221</c:v>
                </c:pt>
                <c:pt idx="363">
                  <c:v>-52.943878515327008</c:v>
                </c:pt>
                <c:pt idx="364">
                  <c:v>-53.091835409778355</c:v>
                </c:pt>
                <c:pt idx="365">
                  <c:v>-53.238714533620524</c:v>
                </c:pt>
                <c:pt idx="366">
                  <c:v>-53.384529603782795</c:v>
                </c:pt>
                <c:pt idx="367">
                  <c:v>-53.5292940904882</c:v>
                </c:pt>
                <c:pt idx="368">
                  <c:v>-53.673021223117374</c:v>
                </c:pt>
                <c:pt idx="369">
                  <c:v>-53.815723995898061</c:v>
                </c:pt>
                <c:pt idx="370">
                  <c:v>-53.957415173426483</c:v>
                </c:pt>
                <c:pt idx="371">
                  <c:v>-54.098107296026342</c:v>
                </c:pt>
                <c:pt idx="372">
                  <c:v>-54.237812684951187</c:v>
                </c:pt>
                <c:pt idx="373">
                  <c:v>-54.376543447435502</c:v>
                </c:pt>
                <c:pt idx="374">
                  <c:v>-54.514311481599869</c:v>
                </c:pt>
                <c:pt idx="375">
                  <c:v>-54.651128481215075</c:v>
                </c:pt>
                <c:pt idx="376">
                  <c:v>-54.787005940330133</c:v>
                </c:pt>
                <c:pt idx="377">
                  <c:v>-54.921955157768629</c:v>
                </c:pt>
                <c:pt idx="378">
                  <c:v>-55.055987241498173</c:v>
                </c:pt>
                <c:pt idx="379">
                  <c:v>-55.189113112876939</c:v>
                </c:pt>
                <c:pt idx="380">
                  <c:v>-55.321343510781496</c:v>
                </c:pt>
                <c:pt idx="381">
                  <c:v>-55.452688995620093</c:v>
                </c:pt>
                <c:pt idx="382">
                  <c:v>-55.583159953234812</c:v>
                </c:pt>
                <c:pt idx="383">
                  <c:v>-55.71276659869666</c:v>
                </c:pt>
                <c:pt idx="384">
                  <c:v>-55.841518979996906</c:v>
                </c:pt>
                <c:pt idx="385">
                  <c:v>-55.969426981638001</c:v>
                </c:pt>
                <c:pt idx="386">
                  <c:v>-56.096500328127547</c:v>
                </c:pt>
                <c:pt idx="387">
                  <c:v>-56.222748587378383</c:v>
                </c:pt>
                <c:pt idx="388">
                  <c:v>-56.348181174017668</c:v>
                </c:pt>
                <c:pt idx="389">
                  <c:v>-56.4728073526081</c:v>
                </c:pt>
                <c:pt idx="390">
                  <c:v>-56.596636240783937</c:v>
                </c:pt>
                <c:pt idx="391">
                  <c:v>-56.719676812304613</c:v>
                </c:pt>
                <c:pt idx="392">
                  <c:v>-56.841937900028427</c:v>
                </c:pt>
                <c:pt idx="393">
                  <c:v>-56.963428198808998</c:v>
                </c:pt>
                <c:pt idx="394">
                  <c:v>-57.084156268316733</c:v>
                </c:pt>
                <c:pt idx="395">
                  <c:v>-57.204130535787776</c:v>
                </c:pt>
                <c:pt idx="396">
                  <c:v>-57.323359298702542</c:v>
                </c:pt>
                <c:pt idx="397">
                  <c:v>-57.441850727396194</c:v>
                </c:pt>
                <c:pt idx="398">
                  <c:v>-57.559612867603008</c:v>
                </c:pt>
                <c:pt idx="399">
                  <c:v>-57.676653642936657</c:v>
                </c:pt>
                <c:pt idx="400">
                  <c:v>-57.792980857308422</c:v>
                </c:pt>
                <c:pt idx="401">
                  <c:v>-57.908602197285191</c:v>
                </c:pt>
                <c:pt idx="402">
                  <c:v>-58.02352523438902</c:v>
                </c:pt>
                <c:pt idx="403">
                  <c:v>-58.137757427340027</c:v>
                </c:pt>
                <c:pt idx="404">
                  <c:v>-58.251306124244323</c:v>
                </c:pt>
                <c:pt idx="405">
                  <c:v>-58.364178564728569</c:v>
                </c:pt>
                <c:pt idx="406">
                  <c:v>-58.476381882022821</c:v>
                </c:pt>
                <c:pt idx="407">
                  <c:v>-58.58792310499301</c:v>
                </c:pt>
                <c:pt idx="408">
                  <c:v>-58.698809160124782</c:v>
                </c:pt>
                <c:pt idx="409">
                  <c:v>-58.809046873459863</c:v>
                </c:pt>
                <c:pt idx="410">
                  <c:v>-58.918642972486417</c:v>
                </c:pt>
                <c:pt idx="411">
                  <c:v>-59.027604087984798</c:v>
                </c:pt>
                <c:pt idx="412">
                  <c:v>-59.135936755829917</c:v>
                </c:pt>
                <c:pt idx="413">
                  <c:v>-59.243647418751344</c:v>
                </c:pt>
                <c:pt idx="414">
                  <c:v>-59.350742428052577</c:v>
                </c:pt>
                <c:pt idx="415">
                  <c:v>-59.4572280452904</c:v>
                </c:pt>
                <c:pt idx="416">
                  <c:v>-59.563110443915619</c:v>
                </c:pt>
                <c:pt idx="417">
                  <c:v>-59.668395710876197</c:v>
                </c:pt>
                <c:pt idx="418">
                  <c:v>-59.773089848183787</c:v>
                </c:pt>
                <c:pt idx="419">
                  <c:v>-59.877198774444693</c:v>
                </c:pt>
                <c:pt idx="420">
                  <c:v>-59.980728326356399</c:v>
                </c:pt>
                <c:pt idx="421">
                  <c:v>-60.083684260170322</c:v>
                </c:pt>
                <c:pt idx="422">
                  <c:v>-60.186072253121907</c:v>
                </c:pt>
                <c:pt idx="423">
                  <c:v>-60.287897904829002</c:v>
                </c:pt>
                <c:pt idx="424">
                  <c:v>-60.389166738659128</c:v>
                </c:pt>
                <c:pt idx="425">
                  <c:v>-60.489884203066744</c:v>
                </c:pt>
                <c:pt idx="426">
                  <c:v>-60.590055672901137</c:v>
                </c:pt>
                <c:pt idx="427">
                  <c:v>-60.68968645068577</c:v>
                </c:pt>
                <c:pt idx="428">
                  <c:v>-60.788781767869921</c:v>
                </c:pt>
                <c:pt idx="429">
                  <c:v>-60.887346786053186</c:v>
                </c:pt>
                <c:pt idx="430">
                  <c:v>-60.985386598183709</c:v>
                </c:pt>
                <c:pt idx="431">
                  <c:v>-61.082906229730739</c:v>
                </c:pt>
                <c:pt idx="432">
                  <c:v>-61.179910639832215</c:v>
                </c:pt>
                <c:pt idx="433">
                  <c:v>-61.276404722418</c:v>
                </c:pt>
                <c:pt idx="434">
                  <c:v>-61.372393307309466</c:v>
                </c:pt>
                <c:pt idx="435">
                  <c:v>-61.467881161295892</c:v>
                </c:pt>
                <c:pt idx="436">
                  <c:v>-61.562872989188413</c:v>
                </c:pt>
                <c:pt idx="437">
                  <c:v>-61.657373434852076</c:v>
                </c:pt>
                <c:pt idx="438">
                  <c:v>-61.751387082216347</c:v>
                </c:pt>
                <c:pt idx="439">
                  <c:v>-61.844918456265034</c:v>
                </c:pt>
                <c:pt idx="440">
                  <c:v>-61.937972024005603</c:v>
                </c:pt>
                <c:pt idx="441">
                  <c:v>-62.030552195418913</c:v>
                </c:pt>
                <c:pt idx="442">
                  <c:v>-62.122663324389514</c:v>
                </c:pt>
                <c:pt idx="443">
                  <c:v>-62.214309709617112</c:v>
                </c:pt>
                <c:pt idx="444">
                  <c:v>-62.305495595509669</c:v>
                </c:pt>
                <c:pt idx="445">
                  <c:v>-62.396225173058575</c:v>
                </c:pt>
                <c:pt idx="446">
                  <c:v>-62.486502580696317</c:v>
                </c:pt>
                <c:pt idx="447">
                  <c:v>-62.57633190513711</c:v>
                </c:pt>
                <c:pt idx="448">
                  <c:v>-62.665717182200794</c:v>
                </c:pt>
                <c:pt idx="449">
                  <c:v>-62.754662397620564</c:v>
                </c:pt>
                <c:pt idx="450">
                  <c:v>-62.843171487834788</c:v>
                </c:pt>
                <c:pt idx="451">
                  <c:v>-62.931248340763347</c:v>
                </c:pt>
                <c:pt idx="452">
                  <c:v>-63.018896796568846</c:v>
                </c:pt>
                <c:pt idx="453">
                  <c:v>-63.106120648403078</c:v>
                </c:pt>
                <c:pt idx="454">
                  <c:v>-63.192923643139061</c:v>
                </c:pt>
                <c:pt idx="455">
                  <c:v>-63.279309482088991</c:v>
                </c:pt>
                <c:pt idx="456">
                  <c:v>-63.365281821708443</c:v>
                </c:pt>
                <c:pt idx="457">
                  <c:v>-63.450844274287192</c:v>
                </c:pt>
                <c:pt idx="458">
                  <c:v>-63.536000408626805</c:v>
                </c:pt>
                <c:pt idx="459">
                  <c:v>-63.620753750705539</c:v>
                </c:pt>
                <c:pt idx="460">
                  <c:v>-63.705107784330622</c:v>
                </c:pt>
                <c:pt idx="461">
                  <c:v>-63.789065951778369</c:v>
                </c:pt>
                <c:pt idx="462">
                  <c:v>-63.872631654422207</c:v>
                </c:pt>
                <c:pt idx="463">
                  <c:v>-63.955808253349204</c:v>
                </c:pt>
                <c:pt idx="464">
                  <c:v>-64.038599069964988</c:v>
                </c:pt>
                <c:pt idx="465">
                  <c:v>-64.121007386587593</c:v>
                </c:pt>
                <c:pt idx="466">
                  <c:v>-64.203036447030414</c:v>
                </c:pt>
                <c:pt idx="467">
                  <c:v>-64.284689457174323</c:v>
                </c:pt>
                <c:pt idx="468">
                  <c:v>-64.365969585529527</c:v>
                </c:pt>
                <c:pt idx="469">
                  <c:v>-64.446879963787111</c:v>
                </c:pt>
                <c:pt idx="470">
                  <c:v>-64.527423687360638</c:v>
                </c:pt>
                <c:pt idx="471">
                  <c:v>-64.60760381591794</c:v>
                </c:pt>
                <c:pt idx="472">
                  <c:v>-64.687423373903343</c:v>
                </c:pt>
                <c:pt idx="473">
                  <c:v>-64.766885351050632</c:v>
                </c:pt>
                <c:pt idx="474">
                  <c:v>-64.845992702886775</c:v>
                </c:pt>
                <c:pt idx="475">
                  <c:v>-64.924748351226725</c:v>
                </c:pt>
                <c:pt idx="476">
                  <c:v>-65.003155184659434</c:v>
                </c:pt>
                <c:pt idx="477">
                  <c:v>-65.081216059025422</c:v>
                </c:pt>
                <c:pt idx="478">
                  <c:v>-65.158933797885723</c:v>
                </c:pt>
                <c:pt idx="479">
                  <c:v>-65.236311192982882</c:v>
                </c:pt>
                <c:pt idx="480">
                  <c:v>-65.313351004693686</c:v>
                </c:pt>
                <c:pt idx="481">
                  <c:v>-65.390055962474221</c:v>
                </c:pt>
                <c:pt idx="482">
                  <c:v>-65.46642876529701</c:v>
                </c:pt>
                <c:pt idx="483">
                  <c:v>-65.542472082080835</c:v>
                </c:pt>
                <c:pt idx="484">
                  <c:v>-65.618188552112926</c:v>
                </c:pt>
                <c:pt idx="485">
                  <c:v>-65.693580785464164</c:v>
                </c:pt>
                <c:pt idx="486">
                  <c:v>-65.768651363397041</c:v>
                </c:pt>
                <c:pt idx="487">
                  <c:v>-65.843402838766622</c:v>
                </c:pt>
                <c:pt idx="488">
                  <c:v>-65.917837736414938</c:v>
                </c:pt>
                <c:pt idx="489">
                  <c:v>-65.991958553558476</c:v>
                </c:pt>
                <c:pt idx="490">
                  <c:v>-66.065767760169237</c:v>
                </c:pt>
                <c:pt idx="491">
                  <c:v>-66.139267799349483</c:v>
                </c:pt>
                <c:pt idx="492">
                  <c:v>-66.212461087700063</c:v>
                </c:pt>
                <c:pt idx="493">
                  <c:v>-66.285350015682667</c:v>
                </c:pt>
                <c:pt idx="494">
                  <c:v>-66.357936947976143</c:v>
                </c:pt>
                <c:pt idx="495">
                  <c:v>-66.430224223826755</c:v>
                </c:pt>
                <c:pt idx="496">
                  <c:v>-66.502214157392771</c:v>
                </c:pt>
                <c:pt idx="497">
                  <c:v>-66.5739090380834</c:v>
                </c:pt>
                <c:pt idx="498">
                  <c:v>-66.645311130892026</c:v>
                </c:pt>
                <c:pt idx="499">
                  <c:v>-66.716422676724207</c:v>
                </c:pt>
                <c:pt idx="500">
                  <c:v>-66.787245892720165</c:v>
                </c:pt>
                <c:pt idx="501">
                  <c:v>-66.857782972572096</c:v>
                </c:pt>
                <c:pt idx="502">
                  <c:v>-66.928036086836357</c:v>
                </c:pt>
                <c:pt idx="503">
                  <c:v>-66.998007383240605</c:v>
                </c:pt>
                <c:pt idx="504">
                  <c:v>-67.067698986986017</c:v>
                </c:pt>
                <c:pt idx="505">
                  <c:v>-67.137113001044582</c:v>
                </c:pt>
                <c:pt idx="506">
                  <c:v>-67.206251506451778</c:v>
                </c:pt>
                <c:pt idx="507">
                  <c:v>-67.275116562594476</c:v>
                </c:pt>
                <c:pt idx="508">
                  <c:v>-67.343710207494325</c:v>
                </c:pt>
                <c:pt idx="509">
                  <c:v>-67.412034458086637</c:v>
                </c:pt>
                <c:pt idx="510">
                  <c:v>-67.480091310494828</c:v>
                </c:pt>
                <c:pt idx="511">
                  <c:v>-67.547882740300636</c:v>
                </c:pt>
                <c:pt idx="512">
                  <c:v>-67.61541070281001</c:v>
                </c:pt>
                <c:pt idx="513">
                  <c:v>-67.682677133314911</c:v>
                </c:pt>
                <c:pt idx="514">
                  <c:v>-67.749683947350945</c:v>
                </c:pt>
                <c:pt idx="515">
                  <c:v>-67.81643304095104</c:v>
                </c:pt>
                <c:pt idx="516">
                  <c:v>-67.88292629089527</c:v>
                </c:pt>
                <c:pt idx="517">
                  <c:v>-67.949165554956664</c:v>
                </c:pt>
                <c:pt idx="518">
                  <c:v>-68.015152672143302</c:v>
                </c:pt>
                <c:pt idx="519">
                  <c:v>-68.080889462936753</c:v>
                </c:pt>
                <c:pt idx="520">
                  <c:v>-68.146377729526705</c:v>
                </c:pt>
                <c:pt idx="521">
                  <c:v>-68.211619256042198</c:v>
                </c:pt>
                <c:pt idx="522">
                  <c:v>-68.276615808779184</c:v>
                </c:pt>
                <c:pt idx="523">
                  <c:v>-68.341369136424689</c:v>
                </c:pt>
                <c:pt idx="524">
                  <c:v>-68.405880970277607</c:v>
                </c:pt>
                <c:pt idx="525">
                  <c:v>-68.470153024466143</c:v>
                </c:pt>
                <c:pt idx="526">
                  <c:v>-68.534186996161878</c:v>
                </c:pt>
                <c:pt idx="527">
                  <c:v>-68.597984565790838</c:v>
                </c:pt>
                <c:pt idx="528">
                  <c:v>-68.661547397241179</c:v>
                </c:pt>
                <c:pt idx="529">
                  <c:v>-68.72487713806791</c:v>
                </c:pt>
                <c:pt idx="530">
                  <c:v>-68.787975419694519</c:v>
                </c:pt>
                <c:pt idx="531">
                  <c:v>-68.850843857611594</c:v>
                </c:pt>
                <c:pt idx="532">
                  <c:v>-68.913484051572567</c:v>
                </c:pt>
                <c:pt idx="533">
                  <c:v>-68.975897585786399</c:v>
                </c:pt>
                <c:pt idx="534">
                  <c:v>-69.038086029107689</c:v>
                </c:pt>
                <c:pt idx="535">
                  <c:v>-69.100050935223763</c:v>
                </c:pt>
                <c:pt idx="536">
                  <c:v>-69.161793842839117</c:v>
                </c:pt>
                <c:pt idx="537">
                  <c:v>-69.223316275857172</c:v>
                </c:pt>
                <c:pt idx="538">
                  <c:v>-69.28461974355929</c:v>
                </c:pt>
                <c:pt idx="539">
                  <c:v>-69.345705740781355</c:v>
                </c:pt>
                <c:pt idx="540">
                  <c:v>-69.40657574808769</c:v>
                </c:pt>
                <c:pt idx="541">
                  <c:v>-69.46723123194235</c:v>
                </c:pt>
                <c:pt idx="542">
                  <c:v>-69.527673644878192</c:v>
                </c:pt>
                <c:pt idx="543">
                  <c:v>-69.587904425663325</c:v>
                </c:pt>
                <c:pt idx="544">
                  <c:v>-69.647924999465218</c:v>
                </c:pt>
                <c:pt idx="545">
                  <c:v>-69.707736778012489</c:v>
                </c:pt>
                <c:pt idx="546">
                  <c:v>-69.767341159754409</c:v>
                </c:pt>
                <c:pt idx="547">
                  <c:v>-69.82673953001796</c:v>
                </c:pt>
                <c:pt idx="548">
                  <c:v>-69.88593326116299</c:v>
                </c:pt>
                <c:pt idx="549">
                  <c:v>-69.944923712734777</c:v>
                </c:pt>
                <c:pt idx="550">
                  <c:v>-70.00371223161477</c:v>
                </c:pt>
                <c:pt idx="551">
                  <c:v>-70.06230015216903</c:v>
                </c:pt>
                <c:pt idx="552">
                  <c:v>-70.120688796394603</c:v>
                </c:pt>
                <c:pt idx="553">
                  <c:v>-70.178879474063876</c:v>
                </c:pt>
                <c:pt idx="554">
                  <c:v>-70.236873482866912</c:v>
                </c:pt>
                <c:pt idx="555">
                  <c:v>-70.294672108551779</c:v>
                </c:pt>
                <c:pt idx="556">
                  <c:v>-70.352276625062956</c:v>
                </c:pt>
                <c:pt idx="557">
                  <c:v>-70.409688294677707</c:v>
                </c:pt>
                <c:pt idx="558">
                  <c:v>-70.466908368140764</c:v>
                </c:pt>
                <c:pt idx="559">
                  <c:v>-70.523938084796953</c:v>
                </c:pt>
                <c:pt idx="560">
                  <c:v>-70.580778672722133</c:v>
                </c:pt>
                <c:pt idx="561">
                  <c:v>-70.637431348852246</c:v>
                </c:pt>
                <c:pt idx="562">
                  <c:v>-70.693897319110604</c:v>
                </c:pt>
                <c:pt idx="563">
                  <c:v>-70.750177778533526</c:v>
                </c:pt>
                <c:pt idx="564">
                  <c:v>-70.806273911394115</c:v>
                </c:pt>
                <c:pt idx="565">
                  <c:v>-70.862186891324455</c:v>
                </c:pt>
                <c:pt idx="566">
                  <c:v>-70.917917881436125</c:v>
                </c:pt>
                <c:pt idx="567">
                  <c:v>-70.973468034439065</c:v>
                </c:pt>
                <c:pt idx="568">
                  <c:v>-71.028838492758823</c:v>
                </c:pt>
                <c:pt idx="569">
                  <c:v>-71.084030388652224</c:v>
                </c:pt>
                <c:pt idx="570">
                  <c:v>-71.139044844321532</c:v>
                </c:pt>
                <c:pt idx="571">
                  <c:v>-71.193882972027026</c:v>
                </c:pt>
                <c:pt idx="572">
                  <c:v>-71.248545874198058</c:v>
                </c:pt>
                <c:pt idx="573">
                  <c:v>-71.303034643542674</c:v>
                </c:pt>
                <c:pt idx="574">
                  <c:v>-71.357350363155675</c:v>
                </c:pt>
                <c:pt idx="575">
                  <c:v>-71.41149410662544</c:v>
                </c:pt>
                <c:pt idx="576">
                  <c:v>-71.465466938139059</c:v>
                </c:pt>
                <c:pt idx="577">
                  <c:v>-71.519269912586353</c:v>
                </c:pt>
                <c:pt idx="578">
                  <c:v>-71.572904075662251</c:v>
                </c:pt>
                <c:pt idx="579">
                  <c:v>-71.626370463968001</c:v>
                </c:pt>
                <c:pt idx="580">
                  <c:v>-71.679670105111015</c:v>
                </c:pt>
                <c:pt idx="581">
                  <c:v>-71.732804017803332</c:v>
                </c:pt>
                <c:pt idx="582">
                  <c:v>-71.785773211958912</c:v>
                </c:pt>
                <c:pt idx="583">
                  <c:v>-71.838578688789454</c:v>
                </c:pt>
                <c:pt idx="584">
                  <c:v>-71.891221440899244</c:v>
                </c:pt>
                <c:pt idx="585">
                  <c:v>-71.943702452378503</c:v>
                </c:pt>
                <c:pt idx="586">
                  <c:v>-71.996022698895715</c:v>
                </c:pt>
                <c:pt idx="587">
                  <c:v>-72.048183147788649</c:v>
                </c:pt>
                <c:pt idx="588">
                  <c:v>-72.100184758154199</c:v>
                </c:pt>
                <c:pt idx="589">
                  <c:v>-72.152028480937162</c:v>
                </c:pt>
                <c:pt idx="590">
                  <c:v>-72.203715259017812</c:v>
                </c:pt>
                <c:pt idx="591">
                  <c:v>-72.25524602729827</c:v>
                </c:pt>
                <c:pt idx="592">
                  <c:v>-72.30662171278793</c:v>
                </c:pt>
                <c:pt idx="593">
                  <c:v>-72.357843234687692</c:v>
                </c:pt>
                <c:pt idx="594">
                  <c:v>-72.408911504473053</c:v>
                </c:pt>
                <c:pt idx="595">
                  <c:v>-72.459827425976343</c:v>
                </c:pt>
                <c:pt idx="596">
                  <c:v>-72.510591895467712</c:v>
                </c:pt>
                <c:pt idx="597">
                  <c:v>-72.561205801735198</c:v>
                </c:pt>
                <c:pt idx="598">
                  <c:v>-72.611670026163736</c:v>
                </c:pt>
                <c:pt idx="599">
                  <c:v>-72.661985442813176</c:v>
                </c:pt>
                <c:pt idx="600">
                  <c:v>-72.712152918495406</c:v>
                </c:pt>
                <c:pt idx="601">
                  <c:v>-72.762173312850322</c:v>
                </c:pt>
                <c:pt idx="602">
                  <c:v>-72.812047478420993</c:v>
                </c:pt>
                <c:pt idx="603">
                  <c:v>-72.861776260727879</c:v>
                </c:pt>
                <c:pt idx="604">
                  <c:v>-72.911360498341992</c:v>
                </c:pt>
                <c:pt idx="605">
                  <c:v>-72.960801022957313</c:v>
                </c:pt>
                <c:pt idx="606">
                  <c:v>-75.266164899681854</c:v>
                </c:pt>
                <c:pt idx="607">
                  <c:v>-77.29694851929753</c:v>
                </c:pt>
                <c:pt idx="608">
                  <c:v>-79.112496538995913</c:v>
                </c:pt>
                <c:pt idx="609">
                  <c:v>-80.755169543007298</c:v>
                </c:pt>
                <c:pt idx="610">
                  <c:v>-82.256141310795513</c:v>
                </c:pt>
                <c:pt idx="611">
                  <c:v>-83.63895908648044</c:v>
                </c:pt>
                <c:pt idx="612">
                  <c:v>-84.921812916496506</c:v>
                </c:pt>
                <c:pt idx="613">
                  <c:v>-86.119030001911042</c:v>
                </c:pt>
                <c:pt idx="614">
                  <c:v>-87.242087414296606</c:v>
                </c:pt>
                <c:pt idx="615">
                  <c:v>-88.300316150960327</c:v>
                </c:pt>
                <c:pt idx="616">
                  <c:v>-89.301401879681194</c:v>
                </c:pt>
                <c:pt idx="617">
                  <c:v>-90.251748424021869</c:v>
                </c:pt>
                <c:pt idx="618">
                  <c:v>-90.617409120308565</c:v>
                </c:pt>
                <c:pt idx="619">
                  <c:v>-90.976117214659652</c:v>
                </c:pt>
                <c:pt idx="620">
                  <c:v>-91.328162522503774</c:v>
                </c:pt>
                <c:pt idx="621">
                  <c:v>-91.673817241853328</c:v>
                </c:pt>
                <c:pt idx="622">
                  <c:v>-92.013337344919677</c:v>
                </c:pt>
                <c:pt idx="623">
                  <c:v>-92.34696383501317</c:v>
                </c:pt>
                <c:pt idx="624">
                  <c:v>-92.674923884047587</c:v>
                </c:pt>
                <c:pt idx="625">
                  <c:v>-92.99743186398311</c:v>
                </c:pt>
                <c:pt idx="626">
                  <c:v>-93.314690283843731</c:v>
                </c:pt>
                <c:pt idx="627">
                  <c:v>-93.626890642486771</c:v>
                </c:pt>
                <c:pt idx="628">
                  <c:v>-93.934214206050925</c:v>
                </c:pt>
                <c:pt idx="629">
                  <c:v>-94.23683271792639</c:v>
                </c:pt>
                <c:pt idx="630">
                  <c:v>-94.534909048157914</c:v>
                </c:pt>
                <c:pt idx="631">
                  <c:v>-94.828597788380847</c:v>
                </c:pt>
                <c:pt idx="632">
                  <c:v>-95.118045797686875</c:v>
                </c:pt>
                <c:pt idx="633">
                  <c:v>-95.403392704203455</c:v>
                </c:pt>
                <c:pt idx="634">
                  <c:v>-95.684771366636397</c:v>
                </c:pt>
                <c:pt idx="635">
                  <c:v>-95.962308299557094</c:v>
                </c:pt>
                <c:pt idx="636">
                  <c:v>-96.236124065805996</c:v>
                </c:pt>
                <c:pt idx="637">
                  <c:v>-96.506333639024035</c:v>
                </c:pt>
                <c:pt idx="638">
                  <c:v>-96.773046739006645</c:v>
                </c:pt>
                <c:pt idx="639">
                  <c:v>-97.036368142295558</c:v>
                </c:pt>
                <c:pt idx="640">
                  <c:v>-97.29639797017704</c:v>
                </c:pt>
                <c:pt idx="641">
                  <c:v>-97.553231956036214</c:v>
                </c:pt>
                <c:pt idx="642">
                  <c:v>-97.806961693823752</c:v>
                </c:pt>
                <c:pt idx="643">
                  <c:v>-98.057674869219284</c:v>
                </c:pt>
                <c:pt idx="644">
                  <c:v>-98.305455474922212</c:v>
                </c:pt>
                <c:pt idx="645">
                  <c:v>-98.55038401136494</c:v>
                </c:pt>
                <c:pt idx="646">
                  <c:v>-98.792537674020906</c:v>
                </c:pt>
                <c:pt idx="647">
                  <c:v>-99.031990528372091</c:v>
                </c:pt>
                <c:pt idx="648">
                  <c:v>-99.268813673501754</c:v>
                </c:pt>
                <c:pt idx="649">
                  <c:v>-99.503075395192042</c:v>
                </c:pt>
                <c:pt idx="650">
                  <c:v>-99.734841309327052</c:v>
                </c:pt>
                <c:pt idx="651">
                  <c:v>-99.964174496331154</c:v>
                </c:pt>
                <c:pt idx="652">
                  <c:v>-100.19113562730935</c:v>
                </c:pt>
                <c:pt idx="653">
                  <c:v>-100.41578308249879</c:v>
                </c:pt>
                <c:pt idx="654">
                  <c:v>-100.63817306258895</c:v>
                </c:pt>
                <c:pt idx="655">
                  <c:v>-100.85835969342115</c:v>
                </c:pt>
                <c:pt idx="656">
                  <c:v>-101.07639512453575</c:v>
                </c:pt>
                <c:pt idx="657">
                  <c:v>-101.2923296219971</c:v>
                </c:pt>
                <c:pt idx="658">
                  <c:v>-101.50621165589143</c:v>
                </c:pt>
                <c:pt idx="659">
                  <c:v>-101.71808798286122</c:v>
                </c:pt>
                <c:pt idx="660">
                  <c:v>-101.92800372401094</c:v>
                </c:pt>
                <c:pt idx="661">
                  <c:v>-102.13600243849255</c:v>
                </c:pt>
                <c:pt idx="662">
                  <c:v>-102.34212619305606</c:v>
                </c:pt>
                <c:pt idx="663">
                  <c:v>-102.54641562782739</c:v>
                </c:pt>
                <c:pt idx="664">
                  <c:v>-102.7489100185575</c:v>
                </c:pt>
                <c:pt idx="665">
                  <c:v>-102.94964733556684</c:v>
                </c:pt>
                <c:pt idx="666">
                  <c:v>-103.14866429959434</c:v>
                </c:pt>
                <c:pt idx="667">
                  <c:v>-103.34599643474309</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4.4945179419644301</c:v>
                </c:pt>
              </c:numCache>
            </c:numRef>
          </c:xVal>
          <c:yVal>
            <c:numRef>
              <c:f>'Bode Plots Calculations'!$BF$683</c:f>
              <c:numCache>
                <c:formatCode>General</c:formatCode>
                <c:ptCount val="1"/>
                <c:pt idx="0">
                  <c:v>33.676441533927544</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3.2152513792678059</c:v>
                </c:pt>
              </c:numCache>
            </c:numRef>
          </c:xVal>
          <c:yVal>
            <c:numRef>
              <c:f>'Bode Plots Calculations'!$BF$684</c:f>
              <c:numCache>
                <c:formatCode>General</c:formatCode>
                <c:ptCount val="1"/>
                <c:pt idx="0">
                  <c:v>30.778567829461583</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5.7885049381253459</c:v>
                </c:pt>
              </c:numCache>
            </c:numRef>
          </c:xVal>
          <c:yVal>
            <c:numRef>
              <c:f>'Bode Plots Calculations'!$BF$685</c:f>
              <c:numCache>
                <c:formatCode>General</c:formatCode>
                <c:ptCount val="1"/>
                <c:pt idx="0">
                  <c:v>27.415399893253834</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321.52513792678059</c:v>
                </c:pt>
              </c:numCache>
            </c:numRef>
          </c:xVal>
          <c:yVal>
            <c:numRef>
              <c:f>'Bode Plots Calculations'!$BF$686</c:f>
              <c:numCache>
                <c:formatCode>General</c:formatCode>
                <c:ptCount val="1"/>
                <c:pt idx="0">
                  <c:v>-30.75175793428788</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228.96694396615624</c:v>
                </c:pt>
              </c:numCache>
            </c:numRef>
          </c:xVal>
          <c:yVal>
            <c:numRef>
              <c:f>'Bode Plots Calculations'!$BF$687</c:f>
              <c:numCache>
                <c:formatCode>General</c:formatCode>
                <c:ptCount val="1"/>
                <c:pt idx="0">
                  <c:v>-22.329839564847841</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1178.9255057315286</c:v>
                </c:pt>
              </c:numCache>
            </c:numRef>
          </c:xVal>
          <c:yVal>
            <c:numRef>
              <c:f>'Bode Plots Calculations'!$BF$682</c:f>
              <c:numCache>
                <c:formatCode>General</c:formatCode>
                <c:ptCount val="1"/>
                <c:pt idx="0">
                  <c:v>-62.010696538394953</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-30.779986198202671</c:v>
                </c:pt>
                <c:pt idx="1">
                  <c:v>-49.96942544525367</c:v>
                </c:pt>
                <c:pt idx="2">
                  <c:v>-60.722554864955903</c:v>
                </c:pt>
                <c:pt idx="3">
                  <c:v>-67.160400407774333</c:v>
                </c:pt>
                <c:pt idx="4">
                  <c:v>-71.343162414626846</c:v>
                </c:pt>
                <c:pt idx="5">
                  <c:v>-74.24712595585568</c:v>
                </c:pt>
                <c:pt idx="6">
                  <c:v>-76.368361377108045</c:v>
                </c:pt>
                <c:pt idx="7">
                  <c:v>-77.979660616028198</c:v>
                </c:pt>
                <c:pt idx="8">
                  <c:v>-79.241716108183326</c:v>
                </c:pt>
                <c:pt idx="9">
                  <c:v>-80.254741733925769</c:v>
                </c:pt>
                <c:pt idx="10">
                  <c:v>-84.759284432087142</c:v>
                </c:pt>
                <c:pt idx="11">
                  <c:v>-86.129848308362241</c:v>
                </c:pt>
                <c:pt idx="12">
                  <c:v>-86.705509569667399</c:v>
                </c:pt>
                <c:pt idx="13">
                  <c:v>-86.962079040925431</c:v>
                </c:pt>
                <c:pt idx="14">
                  <c:v>-87.058882230053001</c:v>
                </c:pt>
                <c:pt idx="15">
                  <c:v>-87.064337823045946</c:v>
                </c:pt>
                <c:pt idx="16">
                  <c:v>-87.012693329699758</c:v>
                </c:pt>
                <c:pt idx="17">
                  <c:v>-86.922989373999101</c:v>
                </c:pt>
                <c:pt idx="18">
                  <c:v>-86.806657105929389</c:v>
                </c:pt>
                <c:pt idx="19">
                  <c:v>-85.060153770867061</c:v>
                </c:pt>
                <c:pt idx="20">
                  <c:v>-83.004185342645741</c:v>
                </c:pt>
                <c:pt idx="21">
                  <c:v>-80.884287600056282</c:v>
                </c:pt>
                <c:pt idx="22">
                  <c:v>-78.753762699872055</c:v>
                </c:pt>
                <c:pt idx="23">
                  <c:v>-76.633777822171368</c:v>
                </c:pt>
                <c:pt idx="24">
                  <c:v>-74.536227919822764</c:v>
                </c:pt>
                <c:pt idx="25">
                  <c:v>-72.469445426695671</c:v>
                </c:pt>
                <c:pt idx="26">
                  <c:v>-70.440103240076496</c:v>
                </c:pt>
                <c:pt idx="27">
                  <c:v>-68.453980847448094</c:v>
                </c:pt>
                <c:pt idx="28">
                  <c:v>-59.345502924581616</c:v>
                </c:pt>
                <c:pt idx="29">
                  <c:v>-52.030970363062842</c:v>
                </c:pt>
                <c:pt idx="30">
                  <c:v>-47.178237435163439</c:v>
                </c:pt>
                <c:pt idx="31">
                  <c:v>-45.893045652898806</c:v>
                </c:pt>
                <c:pt idx="32">
                  <c:v>-50.419314185445032</c:v>
                </c:pt>
                <c:pt idx="33">
                  <c:v>-64.848142547151099</c:v>
                </c:pt>
                <c:pt idx="34">
                  <c:v>-90.142826155208382</c:v>
                </c:pt>
                <c:pt idx="35">
                  <c:v>-113.15265146824834</c:v>
                </c:pt>
                <c:pt idx="36">
                  <c:v>-125.73737683768304</c:v>
                </c:pt>
                <c:pt idx="37">
                  <c:v>-131.48103711923997</c:v>
                </c:pt>
                <c:pt idx="38">
                  <c:v>-133.84932094472629</c:v>
                </c:pt>
                <c:pt idx="39">
                  <c:v>-134.5548242608956</c:v>
                </c:pt>
                <c:pt idx="40">
                  <c:v>-134.41054673123378</c:v>
                </c:pt>
                <c:pt idx="41">
                  <c:v>-133.82348489786744</c:v>
                </c:pt>
                <c:pt idx="42">
                  <c:v>-133.00940611984907</c:v>
                </c:pt>
                <c:pt idx="43">
                  <c:v>-132.08797973435105</c:v>
                </c:pt>
                <c:pt idx="44">
                  <c:v>-131.12764923694542</c:v>
                </c:pt>
                <c:pt idx="45">
                  <c:v>-130.16819849680081</c:v>
                </c:pt>
                <c:pt idx="46">
                  <c:v>-129.23275583709406</c:v>
                </c:pt>
                <c:pt idx="47">
                  <c:v>-128.33448754468995</c:v>
                </c:pt>
                <c:pt idx="48">
                  <c:v>-127.48047795123064</c:v>
                </c:pt>
                <c:pt idx="49">
                  <c:v>-126.67405099889616</c:v>
                </c:pt>
                <c:pt idx="50">
                  <c:v>-125.91619519252149</c:v>
                </c:pt>
                <c:pt idx="51">
                  <c:v>-125.20645599619994</c:v>
                </c:pt>
                <c:pt idx="52">
                  <c:v>-124.54350329116325</c:v>
                </c:pt>
                <c:pt idx="53">
                  <c:v>-123.92549605204492</c:v>
                </c:pt>
                <c:pt idx="54">
                  <c:v>-123.35031808066816</c:v>
                </c:pt>
                <c:pt idx="55">
                  <c:v>-122.81573048144453</c:v>
                </c:pt>
                <c:pt idx="56">
                  <c:v>-122.31946971602744</c:v>
                </c:pt>
                <c:pt idx="57">
                  <c:v>-121.85930975735609</c:v>
                </c:pt>
                <c:pt idx="58">
                  <c:v>-121.43310041348268</c:v>
                </c:pt>
                <c:pt idx="59">
                  <c:v>-121.03878978630679</c:v>
                </c:pt>
                <c:pt idx="60">
                  <c:v>-120.67443617558303</c:v>
                </c:pt>
                <c:pt idx="61">
                  <c:v>-120.33821299779659</c:v>
                </c:pt>
                <c:pt idx="62">
                  <c:v>-120.02840913414131</c:v>
                </c:pt>
                <c:pt idx="63">
                  <c:v>-119.74342634694554</c:v>
                </c:pt>
                <c:pt idx="64">
                  <c:v>-119.48177487952906</c:v>
                </c:pt>
                <c:pt idx="65">
                  <c:v>-119.24206799699462</c:v>
                </c:pt>
                <c:pt idx="66">
                  <c:v>-119.0230159803094</c:v>
                </c:pt>
                <c:pt idx="67">
                  <c:v>-118.82341991716306</c:v>
                </c:pt>
                <c:pt idx="68">
                  <c:v>-118.64216551644986</c:v>
                </c:pt>
                <c:pt idx="69">
                  <c:v>-118.47821709257701</c:v>
                </c:pt>
                <c:pt idx="70">
                  <c:v>-118.33061181010621</c:v>
                </c:pt>
                <c:pt idx="71">
                  <c:v>-118.19845424091177</c:v>
                </c:pt>
                <c:pt idx="72">
                  <c:v>-118.08091125985308</c:v>
                </c:pt>
                <c:pt idx="73">
                  <c:v>-117.97720728727026</c:v>
                </c:pt>
                <c:pt idx="74">
                  <c:v>-117.8866198748762</c:v>
                </c:pt>
                <c:pt idx="75">
                  <c:v>-117.80847562404577</c:v>
                </c:pt>
                <c:pt idx="76">
                  <c:v>-117.74214642084117</c:v>
                </c:pt>
                <c:pt idx="77">
                  <c:v>-117.68704596946273</c:v>
                </c:pt>
                <c:pt idx="78">
                  <c:v>-117.64262660455616</c:v>
                </c:pt>
                <c:pt idx="79">
                  <c:v>-117.60837636248479</c:v>
                </c:pt>
                <c:pt idx="80">
                  <c:v>-117.58381629198549</c:v>
                </c:pt>
                <c:pt idx="81">
                  <c:v>-117.56849798533075</c:v>
                </c:pt>
                <c:pt idx="82">
                  <c:v>-117.56200131207783</c:v>
                </c:pt>
                <c:pt idx="83">
                  <c:v>-117.56393233857601</c:v>
                </c:pt>
                <c:pt idx="84">
                  <c:v>-117.57392141755595</c:v>
                </c:pt>
                <c:pt idx="85">
                  <c:v>-117.59162143329009</c:v>
                </c:pt>
                <c:pt idx="86">
                  <c:v>-117.6167061889516</c:v>
                </c:pt>
                <c:pt idx="87">
                  <c:v>-117.64886892389468</c:v>
                </c:pt>
                <c:pt idx="88">
                  <c:v>-117.68782094961313</c:v>
                </c:pt>
                <c:pt idx="89">
                  <c:v>-117.73329039410523</c:v>
                </c:pt>
                <c:pt idx="90">
                  <c:v>-117.78502104527199</c:v>
                </c:pt>
                <c:pt idx="91">
                  <c:v>-117.84277128480744</c:v>
                </c:pt>
                <c:pt idx="92">
                  <c:v>-117.90631310480362</c:v>
                </c:pt>
                <c:pt idx="93">
                  <c:v>-117.97543119999284</c:v>
                </c:pt>
                <c:pt idx="94">
                  <c:v>-118.04992212918663</c:v>
                </c:pt>
                <c:pt idx="95">
                  <c:v>-118.12959354005407</c:v>
                </c:pt>
                <c:pt idx="96">
                  <c:v>-118.21426345191075</c:v>
                </c:pt>
                <c:pt idx="97">
                  <c:v>-118.30375959167017</c:v>
                </c:pt>
                <c:pt idx="98">
                  <c:v>-118.3979187785456</c:v>
                </c:pt>
                <c:pt idx="99">
                  <c:v>-118.49658635348609</c:v>
                </c:pt>
                <c:pt idx="100">
                  <c:v>-118.59961564968938</c:v>
                </c:pt>
                <c:pt idx="101">
                  <c:v>-118.7068675008595</c:v>
                </c:pt>
                <c:pt idx="102">
                  <c:v>-118.81820978417065</c:v>
                </c:pt>
                <c:pt idx="103">
                  <c:v>-118.93351699516816</c:v>
                </c:pt>
                <c:pt idx="104">
                  <c:v>-119.05266985207714</c:v>
                </c:pt>
                <c:pt idx="105">
                  <c:v>-119.17555492721104</c:v>
                </c:pt>
                <c:pt idx="106">
                  <c:v>-119.30206430337002</c:v>
                </c:pt>
                <c:pt idx="107">
                  <c:v>-119.43209525330118</c:v>
                </c:pt>
                <c:pt idx="108">
                  <c:v>-119.56554994045527</c:v>
                </c:pt>
                <c:pt idx="109">
                  <c:v>-119.70233513942519</c:v>
                </c:pt>
                <c:pt idx="110">
                  <c:v>-119.84236197458597</c:v>
                </c:pt>
                <c:pt idx="111">
                  <c:v>-119.98554567557925</c:v>
                </c:pt>
                <c:pt idx="112">
                  <c:v>-120.13180534839749</c:v>
                </c:pt>
                <c:pt idx="113">
                  <c:v>-120.28106376092579</c:v>
                </c:pt>
                <c:pt idx="114">
                  <c:v>-120.43324714189042</c:v>
                </c:pt>
                <c:pt idx="115">
                  <c:v>-120.58828499225001</c:v>
                </c:pt>
                <c:pt idx="116">
                  <c:v>-120.74610990814062</c:v>
                </c:pt>
                <c:pt idx="117">
                  <c:v>-120.9066574145584</c:v>
                </c:pt>
                <c:pt idx="118">
                  <c:v>-121.06986580902584</c:v>
                </c:pt>
                <c:pt idx="119">
                  <c:v>-121.23567601454832</c:v>
                </c:pt>
                <c:pt idx="120">
                  <c:v>-121.40403144122023</c:v>
                </c:pt>
                <c:pt idx="121">
                  <c:v>-121.57487785589029</c:v>
                </c:pt>
                <c:pt idx="122">
                  <c:v>-121.74816325933941</c:v>
                </c:pt>
                <c:pt idx="123">
                  <c:v>-121.92383777046739</c:v>
                </c:pt>
                <c:pt idx="124">
                  <c:v>-122.10185351702141</c:v>
                </c:pt>
                <c:pt idx="125">
                  <c:v>-122.28216453243432</c:v>
                </c:pt>
                <c:pt idx="126">
                  <c:v>-122.46472665837375</c:v>
                </c:pt>
                <c:pt idx="127">
                  <c:v>-122.64949745263038</c:v>
                </c:pt>
                <c:pt idx="128">
                  <c:v>-122.83643610200303</c:v>
                </c:pt>
                <c:pt idx="129">
                  <c:v>-123.02550333986089</c:v>
                </c:pt>
                <c:pt idx="130">
                  <c:v>-123.21666136808788</c:v>
                </c:pt>
                <c:pt idx="131">
                  <c:v>-123.40987378313392</c:v>
                </c:pt>
                <c:pt idx="132">
                  <c:v>-123.60510550591843</c:v>
                </c:pt>
                <c:pt idx="133">
                  <c:v>-123.80232271534773</c:v>
                </c:pt>
                <c:pt idx="134">
                  <c:v>-124.00149278522657</c:v>
                </c:pt>
                <c:pt idx="135">
                  <c:v>-124.20258422435748</c:v>
                </c:pt>
                <c:pt idx="136">
                  <c:v>-124.40556661963706</c:v>
                </c:pt>
                <c:pt idx="137">
                  <c:v>-124.61041058197019</c:v>
                </c:pt>
                <c:pt idx="138">
                  <c:v>-124.81708769483697</c:v>
                </c:pt>
                <c:pt idx="139">
                  <c:v>-125.02557046535604</c:v>
                </c:pt>
                <c:pt idx="140">
                  <c:v>-125.23583227770057</c:v>
                </c:pt>
                <c:pt idx="141">
                  <c:v>-125.44784734873133</c:v>
                </c:pt>
                <c:pt idx="142">
                  <c:v>-125.66159068572097</c:v>
                </c:pt>
                <c:pt idx="143">
                  <c:v>-125.87703804605148</c:v>
                </c:pt>
                <c:pt idx="144">
                  <c:v>-126.09416589877461</c:v>
                </c:pt>
                <c:pt idx="145">
                  <c:v>-126.31295138793213</c:v>
                </c:pt>
                <c:pt idx="146">
                  <c:v>-126.53337229754017</c:v>
                </c:pt>
                <c:pt idx="147">
                  <c:v>-126.75540701814643</c:v>
                </c:pt>
                <c:pt idx="148">
                  <c:v>-126.9790345148765</c:v>
                </c:pt>
                <c:pt idx="149">
                  <c:v>-127.20423429689031</c:v>
                </c:pt>
                <c:pt idx="150">
                  <c:v>-127.43098638817369</c:v>
                </c:pt>
                <c:pt idx="151">
                  <c:v>-127.65927129959692</c:v>
                </c:pt>
                <c:pt idx="152">
                  <c:v>-127.88907000217412</c:v>
                </c:pt>
                <c:pt idx="153">
                  <c:v>-128.1203639014627</c:v>
                </c:pt>
                <c:pt idx="154">
                  <c:v>-128.35313481304607</c:v>
                </c:pt>
                <c:pt idx="155">
                  <c:v>-128.58736493904527</c:v>
                </c:pt>
                <c:pt idx="156">
                  <c:v>-128.82303684560947</c:v>
                </c:pt>
                <c:pt idx="157">
                  <c:v>-129.06013344133794</c:v>
                </c:pt>
                <c:pt idx="158">
                  <c:v>-129.29863795658895</c:v>
                </c:pt>
                <c:pt idx="159">
                  <c:v>-129.53853392363399</c:v>
                </c:pt>
                <c:pt idx="160">
                  <c:v>-129.77980515761828</c:v>
                </c:pt>
                <c:pt idx="161">
                  <c:v>-130.02243573829037</c:v>
                </c:pt>
                <c:pt idx="162">
                  <c:v>-130.26640999246612</c:v>
                </c:pt>
                <c:pt idx="163">
                  <c:v>-130.51171247719563</c:v>
                </c:pt>
                <c:pt idx="164">
                  <c:v>-130.7583279636012</c:v>
                </c:pt>
                <c:pt idx="165">
                  <c:v>-131.0062414213582</c:v>
                </c:pt>
                <c:pt idx="166">
                  <c:v>-131.25543800379202</c:v>
                </c:pt>
                <c:pt idx="167">
                  <c:v>-131.50590303356552</c:v>
                </c:pt>
                <c:pt idx="168">
                  <c:v>-131.75762198893278</c:v>
                </c:pt>
                <c:pt idx="169">
                  <c:v>-132.01058049053754</c:v>
                </c:pt>
                <c:pt idx="170">
                  <c:v>-132.26476428873403</c:v>
                </c:pt>
                <c:pt idx="171">
                  <c:v>-132.52015925141183</c:v>
                </c:pt>
                <c:pt idx="172">
                  <c:v>-132.7767513523041</c:v>
                </c:pt>
                <c:pt idx="173">
                  <c:v>-133.03452665976366</c:v>
                </c:pt>
                <c:pt idx="174">
                  <c:v>-133.29347132598915</c:v>
                </c:pt>
                <c:pt idx="175">
                  <c:v>-133.55357157668567</c:v>
                </c:pt>
                <c:pt idx="176">
                  <c:v>-133.81481370114625</c:v>
                </c:pt>
                <c:pt idx="177">
                  <c:v>-134.07718404273874</c:v>
                </c:pt>
                <c:pt idx="178">
                  <c:v>-134.34066898978708</c:v>
                </c:pt>
                <c:pt idx="179">
                  <c:v>-134.60525496683283</c:v>
                </c:pt>
                <c:pt idx="180">
                  <c:v>-134.87092842626728</c:v>
                </c:pt>
                <c:pt idx="181">
                  <c:v>-135.13767584032135</c:v>
                </c:pt>
                <c:pt idx="182">
                  <c:v>-135.40548369340499</c:v>
                </c:pt>
                <c:pt idx="183">
                  <c:v>-135.67433847478486</c:v>
                </c:pt>
                <c:pt idx="184">
                  <c:v>-135.94422667159242</c:v>
                </c:pt>
                <c:pt idx="185">
                  <c:v>-136.21513476215299</c:v>
                </c:pt>
                <c:pt idx="186">
                  <c:v>-136.48704920962831</c:v>
                </c:pt>
                <c:pt idx="187">
                  <c:v>-136.75995645596424</c:v>
                </c:pt>
                <c:pt idx="188">
                  <c:v>-137.0338429161375</c:v>
                </c:pt>
                <c:pt idx="189">
                  <c:v>-137.30869497269342</c:v>
                </c:pt>
                <c:pt idx="190">
                  <c:v>-137.58449897056914</c:v>
                </c:pt>
                <c:pt idx="191">
                  <c:v>-137.86124121219518</c:v>
                </c:pt>
                <c:pt idx="192">
                  <c:v>-138.13890795287116</c:v>
                </c:pt>
                <c:pt idx="193">
                  <c:v>-138.4174853964081</c:v>
                </c:pt>
                <c:pt idx="194">
                  <c:v>-138.69695969103367</c:v>
                </c:pt>
                <c:pt idx="195">
                  <c:v>-138.97731692555436</c:v>
                </c:pt>
                <c:pt idx="196">
                  <c:v>-139.25854312577098</c:v>
                </c:pt>
                <c:pt idx="197">
                  <c:v>-139.54062425114103</c:v>
                </c:pt>
                <c:pt idx="198">
                  <c:v>-139.82354619168547</c:v>
                </c:pt>
                <c:pt idx="199">
                  <c:v>-140.10729476513444</c:v>
                </c:pt>
                <c:pt idx="200">
                  <c:v>-140.39185571430832</c:v>
                </c:pt>
                <c:pt idx="201">
                  <c:v>-140.6772147047304</c:v>
                </c:pt>
                <c:pt idx="202">
                  <c:v>-140.96335732246644</c:v>
                </c:pt>
                <c:pt idx="203">
                  <c:v>-141.25026907218864</c:v>
                </c:pt>
                <c:pt idx="204">
                  <c:v>-141.53793537545957</c:v>
                </c:pt>
                <c:pt idx="205">
                  <c:v>-141.82634156923282</c:v>
                </c:pt>
                <c:pt idx="206">
                  <c:v>-142.11547290456679</c:v>
                </c:pt>
                <c:pt idx="207">
                  <c:v>-142.40531454554855</c:v>
                </c:pt>
                <c:pt idx="208">
                  <c:v>-142.6958515684239</c:v>
                </c:pt>
                <c:pt idx="209">
                  <c:v>-142.98706896093063</c:v>
                </c:pt>
                <c:pt idx="210">
                  <c:v>-143.27895162183185</c:v>
                </c:pt>
                <c:pt idx="211">
                  <c:v>-143.57148436064597</c:v>
                </c:pt>
                <c:pt idx="212">
                  <c:v>-143.8646518975695</c:v>
                </c:pt>
                <c:pt idx="213">
                  <c:v>-144.15843886359067</c:v>
                </c:pt>
                <c:pt idx="214">
                  <c:v>-144.45282980078903</c:v>
                </c:pt>
                <c:pt idx="215">
                  <c:v>-144.74780916281966</c:v>
                </c:pt>
                <c:pt idx="216">
                  <c:v>-145.04336131557642</c:v>
                </c:pt>
                <c:pt idx="217">
                  <c:v>-145.33947053803286</c:v>
                </c:pt>
                <c:pt idx="218">
                  <c:v>-145.63612102325655</c:v>
                </c:pt>
                <c:pt idx="219">
                  <c:v>-145.93329687959334</c:v>
                </c:pt>
                <c:pt idx="220">
                  <c:v>-146.2309821320184</c:v>
                </c:pt>
                <c:pt idx="221">
                  <c:v>-146.52916072365045</c:v>
                </c:pt>
                <c:pt idx="222">
                  <c:v>-146.82781651742548</c:v>
                </c:pt>
                <c:pt idx="223">
                  <c:v>-147.12693329792685</c:v>
                </c:pt>
                <c:pt idx="224">
                  <c:v>-147.42649477336758</c:v>
                </c:pt>
                <c:pt idx="225">
                  <c:v>-147.72648457772101</c:v>
                </c:pt>
                <c:pt idx="226">
                  <c:v>-150.74629207058786</c:v>
                </c:pt>
                <c:pt idx="227">
                  <c:v>-153.79048298314055</c:v>
                </c:pt>
                <c:pt idx="228">
                  <c:v>-156.84193909161394</c:v>
                </c:pt>
                <c:pt idx="229">
                  <c:v>-159.88356934149178</c:v>
                </c:pt>
                <c:pt idx="230">
                  <c:v>-162.89875344056577</c:v>
                </c:pt>
                <c:pt idx="231">
                  <c:v>-165.87178520210665</c:v>
                </c:pt>
                <c:pt idx="232">
                  <c:v>-168.78827292707422</c:v>
                </c:pt>
                <c:pt idx="233">
                  <c:v>-171.63546324051981</c:v>
                </c:pt>
                <c:pt idx="234">
                  <c:v>-174.40246712760666</c:v>
                </c:pt>
                <c:pt idx="235">
                  <c:v>-177.08038023623777</c:v>
                </c:pt>
                <c:pt idx="236">
                  <c:v>-179.66230162296725</c:v>
                </c:pt>
                <c:pt idx="237">
                  <c:v>-182.14326438904416</c:v>
                </c:pt>
                <c:pt idx="238">
                  <c:v>-184.52009731161607</c:v>
                </c:pt>
                <c:pt idx="239">
                  <c:v>-186.79123867982219</c:v>
                </c:pt>
                <c:pt idx="240">
                  <c:v>-188.95652275137121</c:v>
                </c:pt>
                <c:pt idx="241">
                  <c:v>-191.01695649205453</c:v>
                </c:pt>
                <c:pt idx="242">
                  <c:v>-192.97450049920758</c:v>
                </c:pt>
                <c:pt idx="243">
                  <c:v>-194.83186402332908</c:v>
                </c:pt>
                <c:pt idx="244">
                  <c:v>-196.592320329476</c:v>
                </c:pt>
                <c:pt idx="245">
                  <c:v>-198.25954558108313</c:v>
                </c:pt>
                <c:pt idx="246">
                  <c:v>-199.8374820903106</c:v>
                </c:pt>
                <c:pt idx="247">
                  <c:v>-201.33022513719573</c:v>
                </c:pt>
                <c:pt idx="248">
                  <c:v>-202.74193151809814</c:v>
                </c:pt>
                <c:pt idx="249">
                  <c:v>-204.07674741640437</c:v>
                </c:pt>
                <c:pt idx="250">
                  <c:v>-205.33875296904304</c:v>
                </c:pt>
                <c:pt idx="251">
                  <c:v>-206.53192092022897</c:v>
                </c:pt>
                <c:pt idx="252">
                  <c:v>-207.66008691990689</c:v>
                </c:pt>
                <c:pt idx="253">
                  <c:v>-208.7269292717707</c:v>
                </c:pt>
                <c:pt idx="254">
                  <c:v>-209.73595621743837</c:v>
                </c:pt>
                <c:pt idx="255">
                  <c:v>-210.69049912827313</c:v>
                </c:pt>
                <c:pt idx="256">
                  <c:v>-211.59371024551515</c:v>
                </c:pt>
                <c:pt idx="257">
                  <c:v>-212.44856385253169</c:v>
                </c:pt>
                <c:pt idx="258">
                  <c:v>-213.25785997572297</c:v>
                </c:pt>
                <c:pt idx="259">
                  <c:v>-214.02422989231468</c:v>
                </c:pt>
                <c:pt idx="260">
                  <c:v>-214.75014287555632</c:v>
                </c:pt>
                <c:pt idx="261">
                  <c:v>-215.43791373354611</c:v>
                </c:pt>
                <c:pt idx="262">
                  <c:v>-216.08971080033507</c:v>
                </c:pt>
                <c:pt idx="263">
                  <c:v>-216.70756412051011</c:v>
                </c:pt>
                <c:pt idx="264">
                  <c:v>-217.29337363432103</c:v>
                </c:pt>
                <c:pt idx="265">
                  <c:v>-217.84891722247781</c:v>
                </c:pt>
                <c:pt idx="266">
                  <c:v>-218.37585851053632</c:v>
                </c:pt>
                <c:pt idx="267">
                  <c:v>-218.8757543644526</c:v>
                </c:pt>
                <c:pt idx="268">
                  <c:v>-219.35006203322641</c:v>
                </c:pt>
                <c:pt idx="269">
                  <c:v>-219.80014591307017</c:v>
                </c:pt>
                <c:pt idx="270">
                  <c:v>-220.22728392144145</c:v>
                </c:pt>
                <c:pt idx="271">
                  <c:v>-220.63267347956202</c:v>
                </c:pt>
                <c:pt idx="272">
                  <c:v>-221.01743710950697</c:v>
                </c:pt>
                <c:pt idx="273">
                  <c:v>-221.38262765721984</c:v>
                </c:pt>
                <c:pt idx="274">
                  <c:v>-221.72923315639915</c:v>
                </c:pt>
                <c:pt idx="275">
                  <c:v>-222.05818135050805</c:v>
                </c:pt>
                <c:pt idx="276">
                  <c:v>-222.37034389149841</c:v>
                </c:pt>
                <c:pt idx="277">
                  <c:v>-222.66654023444954</c:v>
                </c:pt>
                <c:pt idx="278">
                  <c:v>-222.94754124740996</c:v>
                </c:pt>
                <c:pt idx="279">
                  <c:v>-223.2140725554215</c:v>
                </c:pt>
                <c:pt idx="280">
                  <c:v>-223.46681763713781</c:v>
                </c:pt>
                <c:pt idx="281">
                  <c:v>-223.70642069169037</c:v>
                </c:pt>
                <c:pt idx="282">
                  <c:v>-223.93348929258502</c:v>
                </c:pt>
                <c:pt idx="283">
                  <c:v>-224.14859684447259</c:v>
                </c:pt>
                <c:pt idx="284">
                  <c:v>-224.35228485766845</c:v>
                </c:pt>
                <c:pt idx="285">
                  <c:v>-224.54506505432479</c:v>
                </c:pt>
                <c:pt idx="286">
                  <c:v>-224.7274213192029</c:v>
                </c:pt>
                <c:pt idx="287">
                  <c:v>-224.89981150707172</c:v>
                </c:pt>
                <c:pt idx="288">
                  <c:v>-225.06266911786904</c:v>
                </c:pt>
                <c:pt idx="289">
                  <c:v>-225.21640484992673</c:v>
                </c:pt>
                <c:pt idx="290">
                  <c:v>-225.36140804076535</c:v>
                </c:pt>
                <c:pt idx="291">
                  <c:v>-225.49804800422609</c:v>
                </c:pt>
                <c:pt idx="292">
                  <c:v>-225.62667527201188</c:v>
                </c:pt>
                <c:pt idx="293">
                  <c:v>-225.74762274707075</c:v>
                </c:pt>
                <c:pt idx="294">
                  <c:v>-225.86120677565449</c:v>
                </c:pt>
                <c:pt idx="295">
                  <c:v>-225.96772814433839</c:v>
                </c:pt>
                <c:pt idx="296">
                  <c:v>-226.06747300777729</c:v>
                </c:pt>
                <c:pt idx="297">
                  <c:v>-226.16071375250633</c:v>
                </c:pt>
                <c:pt idx="298">
                  <c:v>-226.24770980166431</c:v>
                </c:pt>
                <c:pt idx="299">
                  <c:v>-226.32870836512151</c:v>
                </c:pt>
                <c:pt idx="300">
                  <c:v>-226.40394513913151</c:v>
                </c:pt>
                <c:pt idx="301">
                  <c:v>-226.4736449592927</c:v>
                </c:pt>
                <c:pt idx="302">
                  <c:v>-226.53802241030056</c:v>
                </c:pt>
                <c:pt idx="303">
                  <c:v>-226.59728239569128</c:v>
                </c:pt>
                <c:pt idx="304">
                  <c:v>-226.65162067052097</c:v>
                </c:pt>
                <c:pt idx="305">
                  <c:v>-226.70122433968933</c:v>
                </c:pt>
                <c:pt idx="306">
                  <c:v>-226.74627232440236</c:v>
                </c:pt>
                <c:pt idx="307">
                  <c:v>-226.78693579906979</c:v>
                </c:pt>
                <c:pt idx="308">
                  <c:v>-226.82337860075319</c:v>
                </c:pt>
                <c:pt idx="309">
                  <c:v>-226.85575761311523</c:v>
                </c:pt>
                <c:pt idx="310">
                  <c:v>-226.88422312666739</c:v>
                </c:pt>
                <c:pt idx="311">
                  <c:v>-226.90891917697564</c:v>
                </c:pt>
                <c:pt idx="312">
                  <c:v>-226.9299838623549</c:v>
                </c:pt>
                <c:pt idx="313">
                  <c:v>-226.94754964246596</c:v>
                </c:pt>
                <c:pt idx="314">
                  <c:v>-226.96174361912259</c:v>
                </c:pt>
                <c:pt idx="315">
                  <c:v>-226.97268780051408</c:v>
                </c:pt>
                <c:pt idx="316">
                  <c:v>-226.98049934996311</c:v>
                </c:pt>
                <c:pt idx="317">
                  <c:v>-226.98529082025013</c:v>
                </c:pt>
                <c:pt idx="318">
                  <c:v>-226.98717037446315</c:v>
                </c:pt>
                <c:pt idx="319">
                  <c:v>-226.98624199425797</c:v>
                </c:pt>
                <c:pt idx="320">
                  <c:v>-226.98260567635231</c:v>
                </c:pt>
                <c:pt idx="321">
                  <c:v>-226.97635761801479</c:v>
                </c:pt>
                <c:pt idx="322">
                  <c:v>-226.96759039225617</c:v>
                </c:pt>
                <c:pt idx="323">
                  <c:v>-226.95639311337985</c:v>
                </c:pt>
                <c:pt idx="324">
                  <c:v>-226.9428515935009</c:v>
                </c:pt>
                <c:pt idx="325">
                  <c:v>-226.92704849060109</c:v>
                </c:pt>
                <c:pt idx="326">
                  <c:v>-226.90906344864612</c:v>
                </c:pt>
                <c:pt idx="327">
                  <c:v>-226.88897323025651</c:v>
                </c:pt>
                <c:pt idx="328">
                  <c:v>-226.86685184238732</c:v>
                </c:pt>
                <c:pt idx="329">
                  <c:v>-226.84277065544356</c:v>
                </c:pt>
                <c:pt idx="330">
                  <c:v>-226.81679851622545</c:v>
                </c:pt>
                <c:pt idx="331">
                  <c:v>-226.78900185507436</c:v>
                </c:pt>
                <c:pt idx="332">
                  <c:v>-226.75944478756406</c:v>
                </c:pt>
                <c:pt idx="333">
                  <c:v>-226.7281892110575</c:v>
                </c:pt>
                <c:pt idx="334">
                  <c:v>-226.69529489643082</c:v>
                </c:pt>
                <c:pt idx="335">
                  <c:v>-226.66081957524466</c:v>
                </c:pt>
                <c:pt idx="336">
                  <c:v>-226.62481902262417</c:v>
                </c:pt>
                <c:pt idx="337">
                  <c:v>-226.58734713609493</c:v>
                </c:pt>
                <c:pt idx="338">
                  <c:v>-226.54845601060168</c:v>
                </c:pt>
                <c:pt idx="339">
                  <c:v>-226.50819600992671</c:v>
                </c:pt>
                <c:pt idx="340">
                  <c:v>-226.46661583470816</c:v>
                </c:pt>
                <c:pt idx="341">
                  <c:v>-226.42376258724642</c:v>
                </c:pt>
                <c:pt idx="342">
                  <c:v>-226.37968183327632</c:v>
                </c:pt>
                <c:pt idx="343">
                  <c:v>-226.33441766086952</c:v>
                </c:pt>
                <c:pt idx="344">
                  <c:v>-226.28801273662356</c:v>
                </c:pt>
                <c:pt idx="345">
                  <c:v>-226.24050835928347</c:v>
                </c:pt>
                <c:pt idx="346">
                  <c:v>-226.1919445109321</c:v>
                </c:pt>
                <c:pt idx="347">
                  <c:v>-226.14235990587889</c:v>
                </c:pt>
                <c:pt idx="348">
                  <c:v>-226.09179203736795</c:v>
                </c:pt>
                <c:pt idx="349">
                  <c:v>-226.04027722221903</c:v>
                </c:pt>
                <c:pt idx="350">
                  <c:v>-225.98785064350852</c:v>
                </c:pt>
                <c:pt idx="351">
                  <c:v>-225.93454639139156</c:v>
                </c:pt>
                <c:pt idx="352">
                  <c:v>-225.88039750215981</c:v>
                </c:pt>
                <c:pt idx="353">
                  <c:v>-225.82543599562476</c:v>
                </c:pt>
                <c:pt idx="354">
                  <c:v>-225.76969291091015</c:v>
                </c:pt>
                <c:pt idx="355">
                  <c:v>-225.71319834073404</c:v>
                </c:pt>
                <c:pt idx="356">
                  <c:v>-225.65598146425401</c:v>
                </c:pt>
                <c:pt idx="357">
                  <c:v>-225.59807057854761</c:v>
                </c:pt>
                <c:pt idx="358">
                  <c:v>-225.53949312879374</c:v>
                </c:pt>
                <c:pt idx="359">
                  <c:v>-225.4802757372187</c:v>
                </c:pt>
                <c:pt idx="360">
                  <c:v>-225.42044423086611</c:v>
                </c:pt>
                <c:pt idx="361">
                  <c:v>-225.3600236682467</c:v>
                </c:pt>
                <c:pt idx="362">
                  <c:v>-225.29903836492201</c:v>
                </c:pt>
                <c:pt idx="363">
                  <c:v>-225.23751191807122</c:v>
                </c:pt>
                <c:pt idx="364">
                  <c:v>-225.17546723008957</c:v>
                </c:pt>
                <c:pt idx="365">
                  <c:v>-225.11292653126307</c:v>
                </c:pt>
                <c:pt idx="366">
                  <c:v>-225.0499114015621</c:v>
                </c:pt>
                <c:pt idx="367">
                  <c:v>-224.98644279159436</c:v>
                </c:pt>
                <c:pt idx="368">
                  <c:v>-224.92254104275554</c:v>
                </c:pt>
                <c:pt idx="369">
                  <c:v>-224.85822590661382</c:v>
                </c:pt>
                <c:pt idx="370">
                  <c:v>-224.79351656356306</c:v>
                </c:pt>
                <c:pt idx="371">
                  <c:v>-224.72843164077605</c:v>
                </c:pt>
                <c:pt idx="372">
                  <c:v>-224.66298922949082</c:v>
                </c:pt>
                <c:pt idx="373">
                  <c:v>-224.59720690165733</c:v>
                </c:pt>
                <c:pt idx="374">
                  <c:v>-224.53110172597388</c:v>
                </c:pt>
                <c:pt idx="375">
                  <c:v>-224.464690283339</c:v>
                </c:pt>
                <c:pt idx="376">
                  <c:v>-224.39798868174404</c:v>
                </c:pt>
                <c:pt idx="377">
                  <c:v>-224.33101257063106</c:v>
                </c:pt>
                <c:pt idx="378">
                  <c:v>-224.26377715473768</c:v>
                </c:pt>
                <c:pt idx="379">
                  <c:v>-224.19629720745172</c:v>
                </c:pt>
                <c:pt idx="380">
                  <c:v>-224.12858708369498</c:v>
                </c:pt>
                <c:pt idx="381">
                  <c:v>-224.06066073235667</c:v>
                </c:pt>
                <c:pt idx="382">
                  <c:v>-223.9925317082951</c:v>
                </c:pt>
                <c:pt idx="383">
                  <c:v>-223.92421318392456</c:v>
                </c:pt>
                <c:pt idx="384">
                  <c:v>-223.8557179604054</c:v>
                </c:pt>
                <c:pt idx="385">
                  <c:v>-223.78705847845256</c:v>
                </c:pt>
                <c:pt idx="386">
                  <c:v>-223.71824682877835</c:v>
                </c:pt>
                <c:pt idx="387">
                  <c:v>-223.6492947621839</c:v>
                </c:pt>
                <c:pt idx="388">
                  <c:v>-223.58021369931373</c:v>
                </c:pt>
                <c:pt idx="389">
                  <c:v>-223.51101474008587</c:v>
                </c:pt>
                <c:pt idx="390">
                  <c:v>-223.44170867281122</c:v>
                </c:pt>
                <c:pt idx="391">
                  <c:v>-223.37230598301349</c:v>
                </c:pt>
                <c:pt idx="392">
                  <c:v>-223.30281686196196</c:v>
                </c:pt>
                <c:pt idx="393">
                  <c:v>-223.23325121492746</c:v>
                </c:pt>
                <c:pt idx="394">
                  <c:v>-223.16361866917293</c:v>
                </c:pt>
                <c:pt idx="395">
                  <c:v>-223.09392858168775</c:v>
                </c:pt>
                <c:pt idx="396">
                  <c:v>-223.02419004667635</c:v>
                </c:pt>
                <c:pt idx="397">
                  <c:v>-222.95441190280982</c:v>
                </c:pt>
                <c:pt idx="398">
                  <c:v>-222.88460274024939</c:v>
                </c:pt>
                <c:pt idx="399">
                  <c:v>-222.81477090745057</c:v>
                </c:pt>
                <c:pt idx="400">
                  <c:v>-222.74492451775552</c:v>
                </c:pt>
                <c:pt idx="401">
                  <c:v>-222.67507145578173</c:v>
                </c:pt>
                <c:pt idx="402">
                  <c:v>-222.60521938361461</c:v>
                </c:pt>
                <c:pt idx="403">
                  <c:v>-222.53537574681039</c:v>
                </c:pt>
                <c:pt idx="404">
                  <c:v>-222.46554778021681</c:v>
                </c:pt>
                <c:pt idx="405">
                  <c:v>-222.39574251361796</c:v>
                </c:pt>
                <c:pt idx="406">
                  <c:v>-222.32596677720895</c:v>
                </c:pt>
                <c:pt idx="407">
                  <c:v>-222.25622720690754</c:v>
                </c:pt>
                <c:pt idx="408">
                  <c:v>-222.18653024950703</c:v>
                </c:pt>
                <c:pt idx="409">
                  <c:v>-222.11688216767729</c:v>
                </c:pt>
                <c:pt idx="410">
                  <c:v>-222.0472890448182</c:v>
                </c:pt>
                <c:pt idx="411">
                  <c:v>-221.97775678977106</c:v>
                </c:pt>
                <c:pt idx="412">
                  <c:v>-221.90829114139274</c:v>
                </c:pt>
                <c:pt idx="413">
                  <c:v>-221.83889767299712</c:v>
                </c:pt>
                <c:pt idx="414">
                  <c:v>-221.76958179666869</c:v>
                </c:pt>
                <c:pt idx="415">
                  <c:v>-221.70034876745183</c:v>
                </c:pt>
                <c:pt idx="416">
                  <c:v>-221.63120368742079</c:v>
                </c:pt>
                <c:pt idx="417">
                  <c:v>-221.56215150963405</c:v>
                </c:pt>
                <c:pt idx="418">
                  <c:v>-221.49319704197612</c:v>
                </c:pt>
                <c:pt idx="419">
                  <c:v>-221.42434495089222</c:v>
                </c:pt>
                <c:pt idx="420">
                  <c:v>-221.35559976501716</c:v>
                </c:pt>
                <c:pt idx="421">
                  <c:v>-221.28696587870346</c:v>
                </c:pt>
                <c:pt idx="422">
                  <c:v>-221.21844755545192</c:v>
                </c:pt>
                <c:pt idx="423">
                  <c:v>-221.15004893124632</c:v>
                </c:pt>
                <c:pt idx="424">
                  <c:v>-221.08177401779693</c:v>
                </c:pt>
                <c:pt idx="425">
                  <c:v>-221.01362670569523</c:v>
                </c:pt>
                <c:pt idx="426">
                  <c:v>-220.94561076748201</c:v>
                </c:pt>
                <c:pt idx="427">
                  <c:v>-220.87772986063226</c:v>
                </c:pt>
                <c:pt idx="428">
                  <c:v>-220.80998753045969</c:v>
                </c:pt>
                <c:pt idx="429">
                  <c:v>-220.74238721294228</c:v>
                </c:pt>
                <c:pt idx="430">
                  <c:v>-220.67493223747229</c:v>
                </c:pt>
                <c:pt idx="431">
                  <c:v>-220.60762582953291</c:v>
                </c:pt>
                <c:pt idx="432">
                  <c:v>-220.5404711133032</c:v>
                </c:pt>
                <c:pt idx="433">
                  <c:v>-220.4734711141943</c:v>
                </c:pt>
                <c:pt idx="434">
                  <c:v>-220.40662876131844</c:v>
                </c:pt>
                <c:pt idx="435">
                  <c:v>-220.33994688989281</c:v>
                </c:pt>
                <c:pt idx="436">
                  <c:v>-220.27342824358072</c:v>
                </c:pt>
                <c:pt idx="437">
                  <c:v>-220.20707547677122</c:v>
                </c:pt>
                <c:pt idx="438">
                  <c:v>-220.14089115679948</c:v>
                </c:pt>
                <c:pt idx="439">
                  <c:v>-220.07487776610989</c:v>
                </c:pt>
                <c:pt idx="440">
                  <c:v>-220.00903770436244</c:v>
                </c:pt>
                <c:pt idx="441">
                  <c:v>-219.94337329048565</c:v>
                </c:pt>
                <c:pt idx="442">
                  <c:v>-219.8778867646765</c:v>
                </c:pt>
                <c:pt idx="443">
                  <c:v>-219.81258029034865</c:v>
                </c:pt>
                <c:pt idx="444">
                  <c:v>-219.74745595603204</c:v>
                </c:pt>
                <c:pt idx="445">
                  <c:v>-219.68251577722305</c:v>
                </c:pt>
                <c:pt idx="446">
                  <c:v>-219.61776169818867</c:v>
                </c:pt>
                <c:pt idx="447">
                  <c:v>-219.55319559372452</c:v>
                </c:pt>
                <c:pt idx="448">
                  <c:v>-219.48881927086879</c:v>
                </c:pt>
                <c:pt idx="449">
                  <c:v>-219.42463447057318</c:v>
                </c:pt>
                <c:pt idx="450">
                  <c:v>-219.36064286933191</c:v>
                </c:pt>
                <c:pt idx="451">
                  <c:v>-219.29684608077025</c:v>
                </c:pt>
                <c:pt idx="452">
                  <c:v>-219.23324565719309</c:v>
                </c:pt>
                <c:pt idx="453">
                  <c:v>-219.16984309109569</c:v>
                </c:pt>
                <c:pt idx="454">
                  <c:v>-219.10663981663654</c:v>
                </c:pt>
                <c:pt idx="455">
                  <c:v>-219.04363721107393</c:v>
                </c:pt>
                <c:pt idx="456">
                  <c:v>-218.98083659616745</c:v>
                </c:pt>
                <c:pt idx="457">
                  <c:v>-218.91823923954485</c:v>
                </c:pt>
                <c:pt idx="458">
                  <c:v>-218.85584635603533</c:v>
                </c:pt>
                <c:pt idx="459">
                  <c:v>-218.79365910897045</c:v>
                </c:pt>
                <c:pt idx="460">
                  <c:v>-218.73167861145348</c:v>
                </c:pt>
                <c:pt idx="461">
                  <c:v>-218.66990592759734</c:v>
                </c:pt>
                <c:pt idx="462">
                  <c:v>-218.6083420737333</c:v>
                </c:pt>
                <c:pt idx="463">
                  <c:v>-218.54698801958952</c:v>
                </c:pt>
                <c:pt idx="464">
                  <c:v>-218.48584468944227</c:v>
                </c:pt>
                <c:pt idx="465">
                  <c:v>-218.4249129632382</c:v>
                </c:pt>
                <c:pt idx="466">
                  <c:v>-218.36419367769068</c:v>
                </c:pt>
                <c:pt idx="467">
                  <c:v>-218.30368762734912</c:v>
                </c:pt>
                <c:pt idx="468">
                  <c:v>-218.24339556564325</c:v>
                </c:pt>
                <c:pt idx="469">
                  <c:v>-218.18331820590211</c:v>
                </c:pt>
                <c:pt idx="470">
                  <c:v>-218.12345622234881</c:v>
                </c:pt>
                <c:pt idx="471">
                  <c:v>-218.0638102510718</c:v>
                </c:pt>
                <c:pt idx="472">
                  <c:v>-218.00438089097298</c:v>
                </c:pt>
                <c:pt idx="473">
                  <c:v>-217.94516870469317</c:v>
                </c:pt>
                <c:pt idx="474">
                  <c:v>-217.88617421951605</c:v>
                </c:pt>
                <c:pt idx="475">
                  <c:v>-217.8273979282506</c:v>
                </c:pt>
                <c:pt idx="476">
                  <c:v>-217.76884029009267</c:v>
                </c:pt>
                <c:pt idx="477">
                  <c:v>-217.71050173146619</c:v>
                </c:pt>
                <c:pt idx="478">
                  <c:v>-217.65238264684513</c:v>
                </c:pt>
                <c:pt idx="479">
                  <c:v>-217.59448339955537</c:v>
                </c:pt>
                <c:pt idx="480">
                  <c:v>-217.53680432255874</c:v>
                </c:pt>
                <c:pt idx="481">
                  <c:v>-217.47934571921797</c:v>
                </c:pt>
                <c:pt idx="482">
                  <c:v>-217.42210786404408</c:v>
                </c:pt>
                <c:pt idx="483">
                  <c:v>-217.36509100342656</c:v>
                </c:pt>
                <c:pt idx="484">
                  <c:v>-217.30829535634598</c:v>
                </c:pt>
                <c:pt idx="485">
                  <c:v>-217.25172111507084</c:v>
                </c:pt>
                <c:pt idx="486">
                  <c:v>-217.1953684458374</c:v>
                </c:pt>
                <c:pt idx="487">
                  <c:v>-217.13923748951447</c:v>
                </c:pt>
                <c:pt idx="488">
                  <c:v>-217.08332836225236</c:v>
                </c:pt>
                <c:pt idx="489">
                  <c:v>-217.02764115611697</c:v>
                </c:pt>
                <c:pt idx="490">
                  <c:v>-216.97217593970925</c:v>
                </c:pt>
                <c:pt idx="491">
                  <c:v>-216.9169327587704</c:v>
                </c:pt>
                <c:pt idx="492">
                  <c:v>-216.86191163677302</c:v>
                </c:pt>
                <c:pt idx="493">
                  <c:v>-216.80711257549859</c:v>
                </c:pt>
                <c:pt idx="494">
                  <c:v>-216.75253555560212</c:v>
                </c:pt>
                <c:pt idx="495">
                  <c:v>-216.69818053716315</c:v>
                </c:pt>
                <c:pt idx="496">
                  <c:v>-216.64404746022456</c:v>
                </c:pt>
                <c:pt idx="497">
                  <c:v>-216.59013624531906</c:v>
                </c:pt>
                <c:pt idx="498">
                  <c:v>-216.53644679398317</c:v>
                </c:pt>
                <c:pt idx="499">
                  <c:v>-216.48297898926006</c:v>
                </c:pt>
                <c:pt idx="500">
                  <c:v>-216.42973269619011</c:v>
                </c:pt>
                <c:pt idx="501">
                  <c:v>-216.37670776229126</c:v>
                </c:pt>
                <c:pt idx="502">
                  <c:v>-216.32390401802735</c:v>
                </c:pt>
                <c:pt idx="503">
                  <c:v>-216.2713212772664</c:v>
                </c:pt>
                <c:pt idx="504">
                  <c:v>-216.21895933772834</c:v>
                </c:pt>
                <c:pt idx="505">
                  <c:v>-216.16681798142235</c:v>
                </c:pt>
                <c:pt idx="506">
                  <c:v>-216.11489697507446</c:v>
                </c:pt>
                <c:pt idx="507">
                  <c:v>-216.06319607054516</c:v>
                </c:pt>
                <c:pt idx="508">
                  <c:v>-216.01171500523768</c:v>
                </c:pt>
                <c:pt idx="509">
                  <c:v>-215.96045350249699</c:v>
                </c:pt>
                <c:pt idx="510">
                  <c:v>-215.90941127199963</c:v>
                </c:pt>
                <c:pt idx="511">
                  <c:v>-215.85858801013458</c:v>
                </c:pt>
                <c:pt idx="512">
                  <c:v>-215.8079834003758</c:v>
                </c:pt>
                <c:pt idx="513">
                  <c:v>-215.75759711364597</c:v>
                </c:pt>
                <c:pt idx="514">
                  <c:v>-215.70742880867203</c:v>
                </c:pt>
                <c:pt idx="515">
                  <c:v>-215.65747813233281</c:v>
                </c:pt>
                <c:pt idx="516">
                  <c:v>-215.60774471999864</c:v>
                </c:pt>
                <c:pt idx="517">
                  <c:v>-215.55822819586319</c:v>
                </c:pt>
                <c:pt idx="518">
                  <c:v>-215.50892817326792</c:v>
                </c:pt>
                <c:pt idx="519">
                  <c:v>-215.45984425501888</c:v>
                </c:pt>
                <c:pt idx="520">
                  <c:v>-215.41097603369681</c:v>
                </c:pt>
                <c:pt idx="521">
                  <c:v>-215.36232309195967</c:v>
                </c:pt>
                <c:pt idx="522">
                  <c:v>-215.31388500283853</c:v>
                </c:pt>
                <c:pt idx="523">
                  <c:v>-215.26566133002677</c:v>
                </c:pt>
                <c:pt idx="524">
                  <c:v>-215.2176516281628</c:v>
                </c:pt>
                <c:pt idx="525">
                  <c:v>-215.16985544310592</c:v>
                </c:pt>
                <c:pt idx="526">
                  <c:v>-215.12227231220652</c:v>
                </c:pt>
                <c:pt idx="527">
                  <c:v>-215.07490176456952</c:v>
                </c:pt>
                <c:pt idx="528">
                  <c:v>-215.0277433213123</c:v>
                </c:pt>
                <c:pt idx="529">
                  <c:v>-214.98079649581666</c:v>
                </c:pt>
                <c:pt idx="530">
                  <c:v>-214.93406079397465</c:v>
                </c:pt>
                <c:pt idx="531">
                  <c:v>-214.88753571442936</c:v>
                </c:pt>
                <c:pt idx="532">
                  <c:v>-214.84122074880995</c:v>
                </c:pt>
                <c:pt idx="533">
                  <c:v>-214.79511538196118</c:v>
                </c:pt>
                <c:pt idx="534">
                  <c:v>-214.74921909216803</c:v>
                </c:pt>
                <c:pt idx="535">
                  <c:v>-214.70353135137498</c:v>
                </c:pt>
                <c:pt idx="536">
                  <c:v>-214.65805162540025</c:v>
                </c:pt>
                <c:pt idx="537">
                  <c:v>-214.61277937414528</c:v>
                </c:pt>
                <c:pt idx="538">
                  <c:v>-214.56771405179933</c:v>
                </c:pt>
                <c:pt idx="539">
                  <c:v>-214.52285510703945</c:v>
                </c:pt>
                <c:pt idx="540">
                  <c:v>-214.47820198322577</c:v>
                </c:pt>
                <c:pt idx="541">
                  <c:v>-214.43375411859247</c:v>
                </c:pt>
                <c:pt idx="542">
                  <c:v>-214.38951094643411</c:v>
                </c:pt>
                <c:pt idx="543">
                  <c:v>-214.34547189528803</c:v>
                </c:pt>
                <c:pt idx="544">
                  <c:v>-214.30163638911219</c:v>
                </c:pt>
                <c:pt idx="545">
                  <c:v>-214.25800384745926</c:v>
                </c:pt>
                <c:pt idx="546">
                  <c:v>-214.21457368564631</c:v>
                </c:pt>
                <c:pt idx="547">
                  <c:v>-214.17134531492101</c:v>
                </c:pt>
                <c:pt idx="548">
                  <c:v>-214.12831814262356</c:v>
                </c:pt>
                <c:pt idx="549">
                  <c:v>-214.08549157234532</c:v>
                </c:pt>
                <c:pt idx="550">
                  <c:v>-214.04286500408318</c:v>
                </c:pt>
                <c:pt idx="551">
                  <c:v>-214.00043783439119</c:v>
                </c:pt>
                <c:pt idx="552">
                  <c:v>-213.9582094565277</c:v>
                </c:pt>
                <c:pt idx="553">
                  <c:v>-213.91617926059982</c:v>
                </c:pt>
                <c:pt idx="554">
                  <c:v>-213.87434663370422</c:v>
                </c:pt>
                <c:pt idx="555">
                  <c:v>-213.83271096006445</c:v>
                </c:pt>
                <c:pt idx="556">
                  <c:v>-213.79127162116561</c:v>
                </c:pt>
                <c:pt idx="557">
                  <c:v>-213.75002799588535</c:v>
                </c:pt>
                <c:pt idx="558">
                  <c:v>-213.70897946062175</c:v>
                </c:pt>
                <c:pt idx="559">
                  <c:v>-213.66812538941889</c:v>
                </c:pt>
                <c:pt idx="560">
                  <c:v>-213.62746515408861</c:v>
                </c:pt>
                <c:pt idx="561">
                  <c:v>-213.58699812432982</c:v>
                </c:pt>
                <c:pt idx="562">
                  <c:v>-213.54672366784516</c:v>
                </c:pt>
                <c:pt idx="563">
                  <c:v>-213.50664115045433</c:v>
                </c:pt>
                <c:pt idx="564">
                  <c:v>-213.46674993620547</c:v>
                </c:pt>
                <c:pt idx="565">
                  <c:v>-213.42704938748324</c:v>
                </c:pt>
                <c:pt idx="566">
                  <c:v>-213.38753886511469</c:v>
                </c:pt>
                <c:pt idx="567">
                  <c:v>-213.34821772847238</c:v>
                </c:pt>
                <c:pt idx="568">
                  <c:v>-213.30908533557536</c:v>
                </c:pt>
                <c:pt idx="569">
                  <c:v>-213.27014104318718</c:v>
                </c:pt>
                <c:pt idx="570">
                  <c:v>-213.23138420691231</c:v>
                </c:pt>
                <c:pt idx="571">
                  <c:v>-213.19281418128946</c:v>
                </c:pt>
                <c:pt idx="572">
                  <c:v>-213.15443031988306</c:v>
                </c:pt>
                <c:pt idx="573">
                  <c:v>-213.11623197537247</c:v>
                </c:pt>
                <c:pt idx="574">
                  <c:v>-213.07821849963906</c:v>
                </c:pt>
                <c:pt idx="575">
                  <c:v>-213.04038924385097</c:v>
                </c:pt>
                <c:pt idx="576">
                  <c:v>-213.00274355854586</c:v>
                </c:pt>
                <c:pt idx="577">
                  <c:v>-212.96528079371211</c:v>
                </c:pt>
                <c:pt idx="578">
                  <c:v>-212.92800029886695</c:v>
                </c:pt>
                <c:pt idx="579">
                  <c:v>-212.89090142313404</c:v>
                </c:pt>
                <c:pt idx="580">
                  <c:v>-212.85398351531771</c:v>
                </c:pt>
                <c:pt idx="581">
                  <c:v>-212.8172459239766</c:v>
                </c:pt>
                <c:pt idx="582">
                  <c:v>-212.78068799749462</c:v>
                </c:pt>
                <c:pt idx="583">
                  <c:v>-212.74430908415056</c:v>
                </c:pt>
                <c:pt idx="584">
                  <c:v>-212.70810853218563</c:v>
                </c:pt>
                <c:pt idx="585">
                  <c:v>-212.67208568986979</c:v>
                </c:pt>
                <c:pt idx="586">
                  <c:v>-212.63623990556593</c:v>
                </c:pt>
                <c:pt idx="587">
                  <c:v>-212.60057052779246</c:v>
                </c:pt>
                <c:pt idx="588">
                  <c:v>-212.5650769052848</c:v>
                </c:pt>
                <c:pt idx="589">
                  <c:v>-212.52975838705453</c:v>
                </c:pt>
                <c:pt idx="590">
                  <c:v>-212.49461432244763</c:v>
                </c:pt>
                <c:pt idx="591">
                  <c:v>-212.45964406120117</c:v>
                </c:pt>
                <c:pt idx="592">
                  <c:v>-212.42484695349799</c:v>
                </c:pt>
                <c:pt idx="593">
                  <c:v>-212.39022235002054</c:v>
                </c:pt>
                <c:pt idx="594">
                  <c:v>-212.35576960200328</c:v>
                </c:pt>
                <c:pt idx="595">
                  <c:v>-212.32148806128313</c:v>
                </c:pt>
                <c:pt idx="596">
                  <c:v>-212.28737708034936</c:v>
                </c:pt>
                <c:pt idx="597">
                  <c:v>-212.2534360123916</c:v>
                </c:pt>
                <c:pt idx="598">
                  <c:v>-212.21966421134675</c:v>
                </c:pt>
                <c:pt idx="599">
                  <c:v>-212.18606103194469</c:v>
                </c:pt>
                <c:pt idx="600">
                  <c:v>-212.15262582975265</c:v>
                </c:pt>
                <c:pt idx="601">
                  <c:v>-212.1193579612185</c:v>
                </c:pt>
                <c:pt idx="602">
                  <c:v>-212.08625678371277</c:v>
                </c:pt>
                <c:pt idx="603">
                  <c:v>-212.05332165556945</c:v>
                </c:pt>
                <c:pt idx="604">
                  <c:v>-212.02055193612574</c:v>
                </c:pt>
                <c:pt idx="605">
                  <c:v>-211.98794698576106</c:v>
                </c:pt>
                <c:pt idx="606">
                  <c:v>-210.55404469172996</c:v>
                </c:pt>
                <c:pt idx="607">
                  <c:v>-209.45655849956793</c:v>
                </c:pt>
                <c:pt idx="608">
                  <c:v>-208.63255214935069</c:v>
                </c:pt>
                <c:pt idx="609">
                  <c:v>-208.03100587212711</c:v>
                </c:pt>
                <c:pt idx="610">
                  <c:v>-207.61117675073353</c:v>
                </c:pt>
                <c:pt idx="611">
                  <c:v>-207.34062721828363</c:v>
                </c:pt>
                <c:pt idx="612">
                  <c:v>-207.19346002712393</c:v>
                </c:pt>
                <c:pt idx="613">
                  <c:v>-207.14888169856405</c:v>
                </c:pt>
                <c:pt idx="614">
                  <c:v>-207.19007804680572</c:v>
                </c:pt>
                <c:pt idx="615">
                  <c:v>-207.30334804845492</c:v>
                </c:pt>
                <c:pt idx="616">
                  <c:v>-207.47744011151735</c:v>
                </c:pt>
                <c:pt idx="617">
                  <c:v>-207.70304312508907</c:v>
                </c:pt>
                <c:pt idx="618">
                  <c:v>-207.83355353669137</c:v>
                </c:pt>
                <c:pt idx="619">
                  <c:v>-207.96977905958761</c:v>
                </c:pt>
                <c:pt idx="620">
                  <c:v>-208.11136302971215</c:v>
                </c:pt>
                <c:pt idx="621">
                  <c:v>-208.25797156621937</c:v>
                </c:pt>
                <c:pt idx="622">
                  <c:v>-208.40929181226917</c:v>
                </c:pt>
                <c:pt idx="623">
                  <c:v>-208.56503033252127</c:v>
                </c:pt>
                <c:pt idx="624">
                  <c:v>-208.72491165205599</c:v>
                </c:pt>
                <c:pt idx="625">
                  <c:v>-208.88867692299527</c:v>
                </c:pt>
                <c:pt idx="626">
                  <c:v>-209.05608270650438</c:v>
                </c:pt>
                <c:pt idx="627">
                  <c:v>-209.22689985911381</c:v>
                </c:pt>
                <c:pt idx="628">
                  <c:v>-209.40091251343216</c:v>
                </c:pt>
                <c:pt idx="629">
                  <c:v>-209.5779171443329</c:v>
                </c:pt>
                <c:pt idx="630">
                  <c:v>-209.75772171260419</c:v>
                </c:pt>
                <c:pt idx="631">
                  <c:v>-209.94014487886034</c:v>
                </c:pt>
                <c:pt idx="632">
                  <c:v>-210.12501528123997</c:v>
                </c:pt>
                <c:pt idx="633">
                  <c:v>-210.31217087106211</c:v>
                </c:pt>
                <c:pt idx="634">
                  <c:v>-210.50145830119257</c:v>
                </c:pt>
                <c:pt idx="635">
                  <c:v>-210.69273236239002</c:v>
                </c:pt>
                <c:pt idx="636">
                  <c:v>-210.88585546336694</c:v>
                </c:pt>
                <c:pt idx="637">
                  <c:v>-211.08069715071409</c:v>
                </c:pt>
                <c:pt idx="638">
                  <c:v>-211.27713366521124</c:v>
                </c:pt>
                <c:pt idx="639">
                  <c:v>-211.47504753137821</c:v>
                </c:pt>
                <c:pt idx="640">
                  <c:v>-211.67432717742241</c:v>
                </c:pt>
                <c:pt idx="641">
                  <c:v>-211.87486658300364</c:v>
                </c:pt>
                <c:pt idx="642">
                  <c:v>-212.07656495248276</c:v>
                </c:pt>
                <c:pt idx="643">
                  <c:v>-212.27932641153316</c:v>
                </c:pt>
                <c:pt idx="644">
                  <c:v>-212.48305972519199</c:v>
                </c:pt>
                <c:pt idx="645">
                  <c:v>-212.6876780356024</c:v>
                </c:pt>
                <c:pt idx="646">
                  <c:v>-212.8930986178564</c:v>
                </c:pt>
                <c:pt idx="647">
                  <c:v>-213.09924265249083</c:v>
                </c:pt>
                <c:pt idx="648">
                  <c:v>-213.3060350133174</c:v>
                </c:pt>
                <c:pt idx="649">
                  <c:v>-213.51340406938351</c:v>
                </c:pt>
                <c:pt idx="650">
                  <c:v>-213.7212814999678</c:v>
                </c:pt>
                <c:pt idx="651">
                  <c:v>-213.929602121606</c:v>
                </c:pt>
                <c:pt idx="652">
                  <c:v>-214.13830372623232</c:v>
                </c:pt>
                <c:pt idx="653">
                  <c:v>-214.34732692959687</c:v>
                </c:pt>
                <c:pt idx="654">
                  <c:v>-214.55661502919276</c:v>
                </c:pt>
                <c:pt idx="655">
                  <c:v>-214.76611387098791</c:v>
                </c:pt>
                <c:pt idx="656">
                  <c:v>-214.97577172431841</c:v>
                </c:pt>
                <c:pt idx="657">
                  <c:v>-215.18553916435053</c:v>
                </c:pt>
                <c:pt idx="658">
                  <c:v>-215.39536896156764</c:v>
                </c:pt>
                <c:pt idx="659">
                  <c:v>-215.60521597778327</c:v>
                </c:pt>
                <c:pt idx="660">
                  <c:v>-215.81503706821999</c:v>
                </c:pt>
                <c:pt idx="661">
                  <c:v>-216.02479098923192</c:v>
                </c:pt>
                <c:pt idx="662">
                  <c:v>-216.23443831127983</c:v>
                </c:pt>
                <c:pt idx="663">
                  <c:v>-216.44394133680188</c:v>
                </c:pt>
                <c:pt idx="664">
                  <c:v>-216.65326402264671</c:v>
                </c:pt>
                <c:pt idx="665">
                  <c:v>-216.86237190676417</c:v>
                </c:pt>
                <c:pt idx="666">
                  <c:v>-217.0712320388709</c:v>
                </c:pt>
                <c:pt idx="667">
                  <c:v>-217.27981291482973</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43</c:v>
                </c:pt>
                <c:pt idx="1">
                  <c:v>43</c:v>
                </c:pt>
              </c:numCache>
            </c:numRef>
          </c:xVal>
          <c:yVal>
            <c:numRef>
              <c:f>'Bode Plots Calculations'!$BG$690:$BG$691</c:f>
              <c:numCache>
                <c:formatCode>General</c:formatCode>
                <c:ptCount val="2"/>
                <c:pt idx="0">
                  <c:v>-119.98554567557922</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43</c:v>
                </c:pt>
                <c:pt idx="1">
                  <c:v>1000</c:v>
                </c:pt>
              </c:numCache>
            </c:numRef>
          </c:xVal>
          <c:yVal>
            <c:numRef>
              <c:f>'Bode Plots Calculations'!$BG$688:$BG$689</c:f>
              <c:numCache>
                <c:formatCode>General</c:formatCode>
                <c:ptCount val="2"/>
                <c:pt idx="0">
                  <c:v>-119.98554567557922</c:v>
                </c:pt>
                <c:pt idx="1">
                  <c:v>-119.98554567557922</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21.104408602790866</c:v>
                </c:pt>
                <c:pt idx="2">
                  <c:v>34.598081762272855</c:v>
                </c:pt>
                <c:pt idx="3">
                  <c:v>43.966998589786314</c:v>
                </c:pt>
                <c:pt idx="4">
                  <c:v>50.850195102646659</c:v>
                </c:pt>
                <c:pt idx="5">
                  <c:v>56.11988234262585</c:v>
                </c:pt>
                <c:pt idx="6">
                  <c:v>60.282936881228409</c:v>
                </c:pt>
                <c:pt idx="7">
                  <c:v>63.654049592448459</c:v>
                </c:pt>
                <c:pt idx="8">
                  <c:v>66.438924888125968</c:v>
                </c:pt>
                <c:pt idx="9">
                  <c:v>68.777702562422661</c:v>
                </c:pt>
                <c:pt idx="10">
                  <c:v>70.769151864460127</c:v>
                </c:pt>
                <c:pt idx="11">
                  <c:v>72.484888446859685</c:v>
                </c:pt>
                <c:pt idx="12">
                  <c:v>73.97810557880436</c:v>
                </c:pt>
                <c:pt idx="13">
                  <c:v>75.289139912497106</c:v>
                </c:pt>
                <c:pt idx="14">
                  <c:v>76.449134393921398</c:v>
                </c:pt>
                <c:pt idx="15">
                  <c:v>77.482516387210737</c:v>
                </c:pt>
                <c:pt idx="16">
                  <c:v>78.408715238733578</c:v>
                </c:pt>
                <c:pt idx="17">
                  <c:v>79.243378355959877</c:v>
                </c:pt>
                <c:pt idx="18">
                  <c:v>79.999248698601022</c:v>
                </c:pt>
                <c:pt idx="19">
                  <c:v>80.686808788130534</c:v>
                </c:pt>
                <c:pt idx="20">
                  <c:v>81.314760636546282</c:v>
                </c:pt>
                <c:pt idx="21">
                  <c:v>81.890388379630735</c:v>
                </c:pt>
                <c:pt idx="22">
                  <c:v>82.419835750806683</c:v>
                </c:pt>
                <c:pt idx="23">
                  <c:v>82.908320848392066</c:v>
                </c:pt>
                <c:pt idx="24">
                  <c:v>83.390507383213759</c:v>
                </c:pt>
                <c:pt idx="25">
                  <c:v>83.877339244492475</c:v>
                </c:pt>
                <c:pt idx="26">
                  <c:v>84.330936516581133</c:v>
                </c:pt>
                <c:pt idx="27">
                  <c:v>84.754494900769259</c:v>
                </c:pt>
                <c:pt idx="28">
                  <c:v>85.150813091705032</c:v>
                </c:pt>
                <c:pt idx="29">
                  <c:v>85.522352569201161</c:v>
                </c:pt>
                <c:pt idx="30">
                  <c:v>85.871286899969903</c:v>
                </c:pt>
                <c:pt idx="31">
                  <c:v>86.199542635435051</c:v>
                </c:pt>
                <c:pt idx="32">
                  <c:v>86.50883343072941</c:v>
                </c:pt>
                <c:pt idx="33">
                  <c:v>86.800688660493066</c:v>
                </c:pt>
                <c:pt idx="34">
                  <c:v>87.076477539935496</c:v>
                </c:pt>
                <c:pt idx="35">
                  <c:v>87.3374295538122</c:v>
                </c:pt>
                <c:pt idx="36">
                  <c:v>87.584651836230705</c:v>
                </c:pt>
                <c:pt idx="37">
                  <c:v>87.819144019360095</c:v>
                </c:pt>
                <c:pt idx="38">
                  <c:v>88.041810970903981</c:v>
                </c:pt>
                <c:pt idx="39">
                  <c:v>88.253473762441772</c:v>
                </c:pt>
                <c:pt idx="40">
                  <c:v>88.454879148824006</c:v>
                </c:pt>
                <c:pt idx="41">
                  <c:v>88.646707789215</c:v>
                </c:pt>
                <c:pt idx="42">
                  <c:v>88.829581400446017</c:v>
                </c:pt>
                <c:pt idx="43">
                  <c:v>89.004069001026053</c:v>
                </c:pt>
                <c:pt idx="44">
                  <c:v>89.170692377874843</c:v>
                </c:pt>
                <c:pt idx="45">
                  <c:v>89.329930886368118</c:v>
                </c:pt>
                <c:pt idx="46">
                  <c:v>89.48222567666177</c:v>
                </c:pt>
                <c:pt idx="47">
                  <c:v>89.62798342473431</c:v>
                </c:pt>
                <c:pt idx="48">
                  <c:v>89.767579634566147</c:v>
                </c:pt>
                <c:pt idx="49">
                  <c:v>89.901361567885672</c:v>
                </c:pt>
                <c:pt idx="50">
                  <c:v>90.029650849583817</c:v>
                </c:pt>
                <c:pt idx="51">
                  <c:v>90.152745789925916</c:v>
                </c:pt>
                <c:pt idx="52">
                  <c:v>90.270923458836535</c:v>
                </c:pt>
                <c:pt idx="53">
                  <c:v>90.384441542598211</c:v>
                </c:pt>
                <c:pt idx="54">
                  <c:v>90.493540009134392</c:v>
                </c:pt>
                <c:pt idx="55">
                  <c:v>90.598442604511021</c:v>
                </c:pt>
                <c:pt idx="56">
                  <c:v>90.699358200282461</c:v>
                </c:pt>
                <c:pt idx="57">
                  <c:v>90.79648200874253</c:v>
                </c:pt>
                <c:pt idx="58">
                  <c:v>90.889996680946567</c:v>
                </c:pt>
                <c:pt idx="59">
                  <c:v>90.980073300489238</c:v>
                </c:pt>
                <c:pt idx="60">
                  <c:v>91.066872284404241</c:v>
                </c:pt>
                <c:pt idx="61">
                  <c:v>91.150544201157786</c:v>
                </c:pt>
                <c:pt idx="62">
                  <c:v>91.231230514502187</c:v>
                </c:pt>
                <c:pt idx="63">
                  <c:v>91.30906426091309</c:v>
                </c:pt>
                <c:pt idx="64">
                  <c:v>91.384170667426673</c:v>
                </c:pt>
                <c:pt idx="65">
                  <c:v>91.456667715906576</c:v>
                </c:pt>
                <c:pt idx="66">
                  <c:v>91.52666665908167</c:v>
                </c:pt>
                <c:pt idx="67">
                  <c:v>91.594272493096867</c:v>
                </c:pt>
                <c:pt idx="68">
                  <c:v>91.659584390792972</c:v>
                </c:pt>
                <c:pt idx="69">
                  <c:v>91.722696099471079</c:v>
                </c:pt>
                <c:pt idx="70">
                  <c:v>91.783696306492118</c:v>
                </c:pt>
                <c:pt idx="71">
                  <c:v>91.842668975705578</c:v>
                </c:pt>
                <c:pt idx="72">
                  <c:v>91.899693657387317</c:v>
                </c:pt>
                <c:pt idx="73">
                  <c:v>91.954845774088312</c:v>
                </c:pt>
                <c:pt idx="74">
                  <c:v>92.008196884550784</c:v>
                </c:pt>
                <c:pt idx="75">
                  <c:v>92.059814927630299</c:v>
                </c:pt>
                <c:pt idx="76">
                  <c:v>92.109764447968828</c:v>
                </c:pt>
                <c:pt idx="77">
                  <c:v>92.15810680499203</c:v>
                </c:pt>
                <c:pt idx="78">
                  <c:v>92.204900366650861</c:v>
                </c:pt>
                <c:pt idx="79">
                  <c:v>92.250200689191175</c:v>
                </c:pt>
                <c:pt idx="80">
                  <c:v>92.294060684112523</c:v>
                </c:pt>
                <c:pt idx="81">
                  <c:v>92.336530773369148</c:v>
                </c:pt>
                <c:pt idx="82">
                  <c:v>92.37765903376777</c:v>
                </c:pt>
                <c:pt idx="83">
                  <c:v>92.417491331429318</c:v>
                </c:pt>
                <c:pt idx="84">
                  <c:v>92.45607144710344</c:v>
                </c:pt>
                <c:pt idx="85">
                  <c:v>92.493441193053215</c:v>
                </c:pt>
                <c:pt idx="86">
                  <c:v>92.529640522164954</c:v>
                </c:pt>
                <c:pt idx="87">
                  <c:v>92.56470762987901</c:v>
                </c:pt>
                <c:pt idx="88">
                  <c:v>92.598679049487373</c:v>
                </c:pt>
                <c:pt idx="89">
                  <c:v>92.631589741295826</c:v>
                </c:pt>
                <c:pt idx="90">
                  <c:v>92.66347317610672</c:v>
                </c:pt>
                <c:pt idx="91">
                  <c:v>92.694361413440006</c:v>
                </c:pt>
                <c:pt idx="92">
                  <c:v>92.72428517487532</c:v>
                </c:pt>
                <c:pt idx="93">
                  <c:v>92.753273912866632</c:v>
                </c:pt>
                <c:pt idx="94">
                  <c:v>92.781355875351991</c:v>
                </c:pt>
                <c:pt idx="95">
                  <c:v>92.808558166455185</c:v>
                </c:pt>
                <c:pt idx="96">
                  <c:v>92.834906803552457</c:v>
                </c:pt>
                <c:pt idx="97">
                  <c:v>92.860426770955399</c:v>
                </c:pt>
                <c:pt idx="98">
                  <c:v>92.885142070442157</c:v>
                </c:pt>
                <c:pt idx="99">
                  <c:v>92.909075768850485</c:v>
                </c:pt>
                <c:pt idx="100">
                  <c:v>92.932250042930093</c:v>
                </c:pt>
                <c:pt idx="101">
                  <c:v>92.954686221636607</c:v>
                </c:pt>
                <c:pt idx="102">
                  <c:v>92.976404826036003</c:v>
                </c:pt>
                <c:pt idx="103">
                  <c:v>92.997425606975057</c:v>
                </c:pt>
                <c:pt idx="104">
                  <c:v>93.017767580663076</c:v>
                </c:pt>
                <c:pt idx="105">
                  <c:v>93.037449062297995</c:v>
                </c:pt>
                <c:pt idx="106">
                  <c:v>93.056487697861627</c:v>
                </c:pt>
                <c:pt idx="107">
                  <c:v>93.074900494199184</c:v>
                </c:pt>
                <c:pt idx="108">
                  <c:v>93.092703847489915</c:v>
                </c:pt>
                <c:pt idx="109">
                  <c:v>93.109913570208604</c:v>
                </c:pt>
                <c:pt idx="110">
                  <c:v>93.126544916670355</c:v>
                </c:pt>
                <c:pt idx="111">
                  <c:v>93.142612607244658</c:v>
                </c:pt>
                <c:pt idx="112">
                  <c:v>93.158130851318916</c:v>
                </c:pt>
                <c:pt idx="113">
                  <c:v>93.173113369086352</c:v>
                </c:pt>
                <c:pt idx="114">
                  <c:v>93.187573412227522</c:v>
                </c:pt>
                <c:pt idx="115">
                  <c:v>93.201523783550769</c:v>
                </c:pt>
                <c:pt idx="116">
                  <c:v>93.214976855652083</c:v>
                </c:pt>
                <c:pt idx="117">
                  <c:v>93.227944588650885</c:v>
                </c:pt>
                <c:pt idx="118">
                  <c:v>93.240438547055035</c:v>
                </c:pt>
                <c:pt idx="119">
                  <c:v>93.252469915804113</c:v>
                </c:pt>
                <c:pt idx="120">
                  <c:v>93.264049515537437</c:v>
                </c:pt>
                <c:pt idx="121">
                  <c:v>93.275187817130487</c:v>
                </c:pt>
                <c:pt idx="122">
                  <c:v>93.285894955539661</c:v>
                </c:pt>
                <c:pt idx="123">
                  <c:v>93.29618074299411</c:v>
                </c:pt>
                <c:pt idx="124">
                  <c:v>93.306054681569748</c:v>
                </c:pt>
                <c:pt idx="125">
                  <c:v>93.315525975179341</c:v>
                </c:pt>
                <c:pt idx="126">
                  <c:v>93.324603541009722</c:v>
                </c:pt>
                <c:pt idx="127">
                  <c:v>93.333296020435867</c:v>
                </c:pt>
                <c:pt idx="128">
                  <c:v>93.341611789439355</c:v>
                </c:pt>
                <c:pt idx="129">
                  <c:v>93.349558968557602</c:v>
                </c:pt>
                <c:pt idx="130">
                  <c:v>93.357145432387696</c:v>
                </c:pt>
                <c:pt idx="131">
                  <c:v>93.364378818668584</c:v>
                </c:pt>
                <c:pt idx="132">
                  <c:v>93.371266536962935</c:v>
                </c:pt>
                <c:pt idx="133">
                  <c:v>93.377815776959011</c:v>
                </c:pt>
                <c:pt idx="134">
                  <c:v>93.384033516412117</c:v>
                </c:pt>
                <c:pt idx="135">
                  <c:v>93.389926528743445</c:v>
                </c:pt>
                <c:pt idx="136">
                  <c:v>93.395501390313555</c:v>
                </c:pt>
                <c:pt idx="137">
                  <c:v>93.400764487386695</c:v>
                </c:pt>
                <c:pt idx="138">
                  <c:v>93.405722022800944</c:v>
                </c:pt>
                <c:pt idx="139">
                  <c:v>93.410380022358865</c:v>
                </c:pt>
                <c:pt idx="140">
                  <c:v>93.414744340951898</c:v>
                </c:pt>
                <c:pt idx="141">
                  <c:v>93.418820668431707</c:v>
                </c:pt>
                <c:pt idx="142">
                  <c:v>93.422614535240186</c:v>
                </c:pt>
                <c:pt idx="143">
                  <c:v>93.426131317809933</c:v>
                </c:pt>
                <c:pt idx="144">
                  <c:v>93.429376243745878</c:v>
                </c:pt>
                <c:pt idx="145">
                  <c:v>93.432354396798388</c:v>
                </c:pt>
                <c:pt idx="146">
                  <c:v>93.43507072163743</c:v>
                </c:pt>
                <c:pt idx="147">
                  <c:v>93.437530028437195</c:v>
                </c:pt>
                <c:pt idx="148">
                  <c:v>93.439736997279837</c:v>
                </c:pt>
                <c:pt idx="149">
                  <c:v>93.441696182386522</c:v>
                </c:pt>
                <c:pt idx="150">
                  <c:v>93.443412016183586</c:v>
                </c:pt>
                <c:pt idx="151">
                  <c:v>93.44488881321152</c:v>
                </c:pt>
                <c:pt idx="152">
                  <c:v>93.446130773883397</c:v>
                </c:pt>
                <c:pt idx="153">
                  <c:v>93.447141988099887</c:v>
                </c:pt>
                <c:pt idx="154">
                  <c:v>93.447926438726796</c:v>
                </c:pt>
                <c:pt idx="155">
                  <c:v>93.448488004941581</c:v>
                </c:pt>
                <c:pt idx="156">
                  <c:v>93.448830465454009</c:v>
                </c:pt>
                <c:pt idx="157">
                  <c:v>93.448957501607225</c:v>
                </c:pt>
                <c:pt idx="158">
                  <c:v>93.448872700363523</c:v>
                </c:pt>
                <c:pt idx="159">
                  <c:v>93.448579557180423</c:v>
                </c:pt>
                <c:pt idx="160">
                  <c:v>93.44808147878129</c:v>
                </c:pt>
                <c:pt idx="161">
                  <c:v>93.447381785825343</c:v>
                </c:pt>
                <c:pt idx="162">
                  <c:v>93.446483715480937</c:v>
                </c:pt>
                <c:pt idx="163">
                  <c:v>93.445390423906389</c:v>
                </c:pt>
                <c:pt idx="164">
                  <c:v>93.444104988642124</c:v>
                </c:pt>
                <c:pt idx="165">
                  <c:v>93.442630410917801</c:v>
                </c:pt>
                <c:pt idx="166">
                  <c:v>93.440969617877983</c:v>
                </c:pt>
                <c:pt idx="167">
                  <c:v>93.439125464729585</c:v>
                </c:pt>
                <c:pt idx="168">
                  <c:v>93.43710073681423</c:v>
                </c:pt>
                <c:pt idx="169">
                  <c:v>93.434898151608778</c:v>
                </c:pt>
                <c:pt idx="170">
                  <c:v>93.432520360656767</c:v>
                </c:pt>
                <c:pt idx="171">
                  <c:v>93.429969951433378</c:v>
                </c:pt>
                <c:pt idx="172">
                  <c:v>93.427249449146871</c:v>
                </c:pt>
                <c:pt idx="173">
                  <c:v>93.424361318478716</c:v>
                </c:pt>
                <c:pt idx="174">
                  <c:v>93.421307965265115</c:v>
                </c:pt>
                <c:pt idx="175">
                  <c:v>93.418091738121859</c:v>
                </c:pt>
                <c:pt idx="176">
                  <c:v>93.414714930015009</c:v>
                </c:pt>
                <c:pt idx="177">
                  <c:v>93.411179779779346</c:v>
                </c:pt>
                <c:pt idx="178">
                  <c:v>93.407488473586696</c:v>
                </c:pt>
                <c:pt idx="179">
                  <c:v>93.403643146365866</c:v>
                </c:pt>
                <c:pt idx="180">
                  <c:v>93.39964588317622</c:v>
                </c:pt>
                <c:pt idx="181">
                  <c:v>93.395498720536636</c:v>
                </c:pt>
                <c:pt idx="182">
                  <c:v>93.391203647711237</c:v>
                </c:pt>
                <c:pt idx="183">
                  <c:v>93.386762607954012</c:v>
                </c:pt>
                <c:pt idx="184">
                  <c:v>93.382177499713293</c:v>
                </c:pt>
                <c:pt idx="185">
                  <c:v>93.37745017779811</c:v>
                </c:pt>
                <c:pt idx="186">
                  <c:v>93.37258245450731</c:v>
                </c:pt>
                <c:pt idx="187">
                  <c:v>93.367576100723255</c:v>
                </c:pt>
                <c:pt idx="188">
                  <c:v>93.36243284697106</c:v>
                </c:pt>
                <c:pt idx="189">
                  <c:v>93.357154384444812</c:v>
                </c:pt>
                <c:pt idx="190">
                  <c:v>93.351742366001972</c:v>
                </c:pt>
                <c:pt idx="191">
                  <c:v>93.346198407126707</c:v>
                </c:pt>
                <c:pt idx="192">
                  <c:v>93.34052408686405</c:v>
                </c:pt>
                <c:pt idx="193">
                  <c:v>93.33472094872495</c:v>
                </c:pt>
                <c:pt idx="194">
                  <c:v>93.3287905015641</c:v>
                </c:pt>
                <c:pt idx="195">
                  <c:v>93.322734220430988</c:v>
                </c:pt>
                <c:pt idx="196">
                  <c:v>93.316553547395159</c:v>
                </c:pt>
                <c:pt idx="197">
                  <c:v>93.310249892346903</c:v>
                </c:pt>
                <c:pt idx="198">
                  <c:v>93.303824633773701</c:v>
                </c:pt>
                <c:pt idx="199">
                  <c:v>93.297279119513831</c:v>
                </c:pt>
                <c:pt idx="200">
                  <c:v>93.290614667487375</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91.757649934142364</c:v>
                </c:pt>
                <c:pt idx="1">
                  <c:v>85.737052863718048</c:v>
                </c:pt>
                <c:pt idx="2">
                  <c:v>82.215232420696026</c:v>
                </c:pt>
                <c:pt idx="3">
                  <c:v>79.716464321857046</c:v>
                </c:pt>
                <c:pt idx="4">
                  <c:v>77.778272590257103</c:v>
                </c:pt>
                <c:pt idx="5">
                  <c:v>76.194658093098369</c:v>
                </c:pt>
                <c:pt idx="6">
                  <c:v>74.855734619510542</c:v>
                </c:pt>
                <c:pt idx="7">
                  <c:v>73.695909894209606</c:v>
                </c:pt>
                <c:pt idx="8">
                  <c:v>72.672875554740514</c:v>
                </c:pt>
                <c:pt idx="9">
                  <c:v>71.757743748228279</c:v>
                </c:pt>
                <c:pt idx="10">
                  <c:v>65.737428118302063</c:v>
                </c:pt>
                <c:pt idx="11">
                  <c:v>62.216076736911987</c:v>
                </c:pt>
                <c:pt idx="12">
                  <c:v>59.71796531204334</c:v>
                </c:pt>
                <c:pt idx="13">
                  <c:v>57.780617854442227</c:v>
                </c:pt>
                <c:pt idx="14">
                  <c:v>56.198035215490265</c:v>
                </c:pt>
                <c:pt idx="15">
                  <c:v>54.860331164990626</c:v>
                </c:pt>
                <c:pt idx="16">
                  <c:v>53.701913404832872</c:v>
                </c:pt>
                <c:pt idx="17">
                  <c:v>52.680473546242382</c:v>
                </c:pt>
                <c:pt idx="18">
                  <c:v>51.767123706539607</c:v>
                </c:pt>
                <c:pt idx="19">
                  <c:v>45.774930443366472</c:v>
                </c:pt>
                <c:pt idx="20">
                  <c:v>42.300391843135934</c:v>
                </c:pt>
                <c:pt idx="21">
                  <c:v>39.867698706594005</c:v>
                </c:pt>
                <c:pt idx="22">
                  <c:v>38.01425978346407</c:v>
                </c:pt>
                <c:pt idx="23">
                  <c:v>36.533933768240232</c:v>
                </c:pt>
                <c:pt idx="24">
                  <c:v>35.31666961878382</c:v>
                </c:pt>
                <c:pt idx="25">
                  <c:v>34.296692457693709</c:v>
                </c:pt>
                <c:pt idx="26">
                  <c:v>33.431498935378968</c:v>
                </c:pt>
                <c:pt idx="27">
                  <c:v>32.691999556720134</c:v>
                </c:pt>
                <c:pt idx="28">
                  <c:v>30.308550942760952</c:v>
                </c:pt>
                <c:pt idx="29">
                  <c:v>29.368981709844732</c:v>
                </c:pt>
                <c:pt idx="30">
                  <c:v>29.409396380337341</c:v>
                </c:pt>
                <c:pt idx="31">
                  <c:v>30.24035292192837</c:v>
                </c:pt>
                <c:pt idx="32">
                  <c:v>31.724230698148311</c:v>
                </c:pt>
                <c:pt idx="33">
                  <c:v>33.38884273853774</c:v>
                </c:pt>
                <c:pt idx="34">
                  <c:v>33.697135064165153</c:v>
                </c:pt>
                <c:pt idx="35">
                  <c:v>31.700243494474481</c:v>
                </c:pt>
                <c:pt idx="36">
                  <c:v>28.940388656927269</c:v>
                </c:pt>
                <c:pt idx="37">
                  <c:v>26.432275685754099</c:v>
                </c:pt>
                <c:pt idx="38">
                  <c:v>24.322948090350302</c:v>
                </c:pt>
                <c:pt idx="39">
                  <c:v>22.553307581426338</c:v>
                </c:pt>
                <c:pt idx="40">
                  <c:v>21.048996580852737</c:v>
                </c:pt>
                <c:pt idx="41">
                  <c:v>19.750769704347391</c:v>
                </c:pt>
                <c:pt idx="42">
                  <c:v>18.614690454917778</c:v>
                </c:pt>
                <c:pt idx="43">
                  <c:v>17.608328090296872</c:v>
                </c:pt>
                <c:pt idx="44">
                  <c:v>16.707439191298491</c:v>
                </c:pt>
                <c:pt idx="45">
                  <c:v>15.893591269543899</c:v>
                </c:pt>
                <c:pt idx="46">
                  <c:v>15.152528341315424</c:v>
                </c:pt>
                <c:pt idx="47">
                  <c:v>14.473047218722236</c:v>
                </c:pt>
                <c:pt idx="48">
                  <c:v>13.846215195003529</c:v>
                </c:pt>
                <c:pt idx="49">
                  <c:v>13.264816307389957</c:v>
                </c:pt>
                <c:pt idx="50">
                  <c:v>12.722952561337827</c:v>
                </c:pt>
                <c:pt idx="51">
                  <c:v>12.21575192174919</c:v>
                </c:pt>
                <c:pt idx="52">
                  <c:v>11.739151126660182</c:v>
                </c:pt>
                <c:pt idx="53">
                  <c:v>11.289731814098118</c:v>
                </c:pt>
                <c:pt idx="54">
                  <c:v>10.86459523679337</c:v>
                </c:pt>
                <c:pt idx="55">
                  <c:v>10.461265317566779</c:v>
                </c:pt>
                <c:pt idx="56">
                  <c:v>10.077612802336763</c:v>
                </c:pt>
                <c:pt idx="57">
                  <c:v>9.7117953155009467</c:v>
                </c:pt>
                <c:pt idx="58">
                  <c:v>9.36220954003233</c:v>
                </c:pt>
                <c:pt idx="59">
                  <c:v>9.0274527403548035</c:v>
                </c:pt>
                <c:pt idx="60">
                  <c:v>8.7062915551038387</c:v>
                </c:pt>
                <c:pt idx="61">
                  <c:v>8.397636498272254</c:v>
                </c:pt>
                <c:pt idx="62">
                  <c:v>8.1005209805058609</c:v>
                </c:pt>
                <c:pt idx="63">
                  <c:v>7.8140839378024687</c:v>
                </c:pt>
                <c:pt idx="64">
                  <c:v>7.5375553603105576</c:v>
                </c:pt>
                <c:pt idx="65">
                  <c:v>7.2702441686190546</c:v>
                </c:pt>
                <c:pt idx="66">
                  <c:v>7.0115280024710707</c:v>
                </c:pt>
                <c:pt idx="67">
                  <c:v>6.7608445769041605</c:v>
                </c:pt>
                <c:pt idx="68">
                  <c:v>6.5176843303894207</c:v>
                </c:pt>
                <c:pt idx="69">
                  <c:v>6.2815841436792486</c:v>
                </c:pt>
                <c:pt idx="70">
                  <c:v>6.0521219504997497</c:v>
                </c:pt>
                <c:pt idx="71">
                  <c:v>5.8289120946929449</c:v>
                </c:pt>
                <c:pt idx="72">
                  <c:v>5.611601314983413</c:v>
                </c:pt>
                <c:pt idx="73">
                  <c:v>5.3998652597613077</c:v>
                </c:pt>
                <c:pt idx="74">
                  <c:v>5.1934054513129251</c:v>
                </c:pt>
                <c:pt idx="75">
                  <c:v>4.9919466326870037</c:v>
                </c:pt>
                <c:pt idx="76">
                  <c:v>4.7952344415488284</c:v>
                </c:pt>
                <c:pt idx="77">
                  <c:v>4.6030333644774126</c:v>
                </c:pt>
                <c:pt idx="78">
                  <c:v>4.4151249326187862</c:v>
                </c:pt>
                <c:pt idx="79">
                  <c:v>4.2313061257446432</c:v>
                </c:pt>
                <c:pt idx="80">
                  <c:v>4.0513879568364297</c:v>
                </c:pt>
                <c:pt idx="81">
                  <c:v>3.8751942135217687</c:v>
                </c:pt>
                <c:pt idx="82">
                  <c:v>3.7025603361942609</c:v>
                </c:pt>
                <c:pt idx="83">
                  <c:v>3.5333324155767523</c:v>
                </c:pt>
                <c:pt idx="84">
                  <c:v>3.3673662949461987</c:v>
                </c:pt>
                <c:pt idx="85">
                  <c:v>3.2045267643069408</c:v>
                </c:pt>
                <c:pt idx="86">
                  <c:v>3.044686835547247</c:v>
                </c:pt>
                <c:pt idx="87">
                  <c:v>2.8877270890946156</c:v>
                </c:pt>
                <c:pt idx="88">
                  <c:v>2.7335350838444143</c:v>
                </c:pt>
                <c:pt idx="89">
                  <c:v>2.5820048232091199</c:v>
                </c:pt>
                <c:pt idx="90">
                  <c:v>2.4330362710532243</c:v>
                </c:pt>
                <c:pt idx="91">
                  <c:v>2.2865349120651937</c:v>
                </c:pt>
                <c:pt idx="92">
                  <c:v>2.1424113517938781</c:v>
                </c:pt>
                <c:pt idx="93">
                  <c:v>2.0005809521596865</c:v>
                </c:pt>
                <c:pt idx="94">
                  <c:v>1.860963498753943</c:v>
                </c:pt>
                <c:pt idx="95">
                  <c:v>1.7234828966760618</c:v>
                </c:pt>
                <c:pt idx="96">
                  <c:v>1.588066892036569</c:v>
                </c:pt>
                <c:pt idx="97">
                  <c:v>1.454646816583328</c:v>
                </c:pt>
                <c:pt idx="98">
                  <c:v>1.323157353195372</c:v>
                </c:pt>
                <c:pt idx="99">
                  <c:v>1.1935363202400455</c:v>
                </c:pt>
                <c:pt idx="100">
                  <c:v>1.0657244730084259</c:v>
                </c:pt>
                <c:pt idx="101">
                  <c:v>0.93966532063720587</c:v>
                </c:pt>
                <c:pt idx="102">
                  <c:v>0.81530495709457051</c:v>
                </c:pt>
                <c:pt idx="103">
                  <c:v>0.69259190495703182</c:v>
                </c:pt>
                <c:pt idx="104">
                  <c:v>0.57147697083573268</c:v>
                </c:pt>
                <c:pt idx="105">
                  <c:v>0.45191311142774915</c:v>
                </c:pt>
                <c:pt idx="106">
                  <c:v>0.33385530927046247</c:v>
                </c:pt>
                <c:pt idx="107">
                  <c:v>0.21726045736916955</c:v>
                </c:pt>
                <c:pt idx="108">
                  <c:v>0.10208725194909918</c:v>
                </c:pt>
                <c:pt idx="109">
                  <c:v>-1.1703907344327656E-2</c:v>
                </c:pt>
                <c:pt idx="110">
                  <c:v>-0.12415101040886486</c:v>
                </c:pt>
                <c:pt idx="111">
                  <c:v>-0.23529052336639431</c:v>
                </c:pt>
                <c:pt idx="112">
                  <c:v>-0.34515746946415482</c:v>
                </c:pt>
                <c:pt idx="113">
                  <c:v>-0.4537855046524959</c:v>
                </c:pt>
                <c:pt idx="114">
                  <c:v>-0.56120698825428006</c:v>
                </c:pt>
                <c:pt idx="115">
                  <c:v>-0.66745304910368397</c:v>
                </c:pt>
                <c:pt idx="116">
                  <c:v>-0.77255364749882049</c:v>
                </c:pt>
                <c:pt idx="117">
                  <c:v>-0.87653763328246481</c:v>
                </c:pt>
                <c:pt idx="118">
                  <c:v>-0.97943280033803803</c:v>
                </c:pt>
                <c:pt idx="119">
                  <c:v>-1.081265937763467</c:v>
                </c:pt>
                <c:pt idx="120">
                  <c:v>-1.1820628779634663</c:v>
                </c:pt>
                <c:pt idx="121">
                  <c:v>-1.2818485418806047</c:v>
                </c:pt>
                <c:pt idx="122">
                  <c:v>-1.3806469815674784</c:v>
                </c:pt>
                <c:pt idx="123">
                  <c:v>-1.4784814202858201</c:v>
                </c:pt>
                <c:pt idx="124">
                  <c:v>-1.5753742903033308</c:v>
                </c:pt>
                <c:pt idx="125">
                  <c:v>-1.6713472685454498</c:v>
                </c:pt>
                <c:pt idx="126">
                  <c:v>-1.7664213102469797</c:v>
                </c:pt>
                <c:pt idx="127">
                  <c:v>-1.8606166807370572</c:v>
                </c:pt>
                <c:pt idx="128">
                  <c:v>-1.9539529854807804</c:v>
                </c:pt>
                <c:pt idx="129">
                  <c:v>-2.0464491984913122</c:v>
                </c:pt>
                <c:pt idx="130">
                  <c:v>-2.1381236892178594</c:v>
                </c:pt>
                <c:pt idx="131">
                  <c:v>-2.2289942480067833</c:v>
                </c:pt>
                <c:pt idx="132">
                  <c:v>-2.3190781102262319</c:v>
                </c:pt>
                <c:pt idx="133">
                  <c:v>-2.4083919791378614</c:v>
                </c:pt>
                <c:pt idx="134">
                  <c:v>-2.4969520475932252</c:v>
                </c:pt>
                <c:pt idx="135">
                  <c:v>-2.5847740186269146</c:v>
                </c:pt>
                <c:pt idx="136">
                  <c:v>-2.6718731250133327</c:v>
                </c:pt>
                <c:pt idx="137">
                  <c:v>-2.7582641478493457</c:v>
                </c:pt>
                <c:pt idx="138">
                  <c:v>-2.8439614342207715</c:v>
                </c:pt>
                <c:pt idx="139">
                  <c:v>-2.928978914006577</c:v>
                </c:pt>
                <c:pt idx="140">
                  <c:v>-3.0133301158709895</c:v>
                </c:pt>
                <c:pt idx="141">
                  <c:v>-3.0970281824905701</c:v>
                </c:pt>
                <c:pt idx="142">
                  <c:v>-3.1800858850597673</c:v>
                </c:pt>
                <c:pt idx="143">
                  <c:v>-3.2625156371158859</c:v>
                </c:pt>
                <c:pt idx="144">
                  <c:v>-3.3443295077216586</c:v>
                </c:pt>
                <c:pt idx="145">
                  <c:v>-3.4255392340410595</c:v>
                </c:pt>
                <c:pt idx="146">
                  <c:v>-3.5061562333417324</c:v>
                </c:pt>
                <c:pt idx="147">
                  <c:v>-3.586191614455319</c:v>
                </c:pt>
                <c:pt idx="148">
                  <c:v>-3.6656561887250012</c:v>
                </c:pt>
                <c:pt idx="149">
                  <c:v>-3.7445604804675598</c:v>
                </c:pt>
                <c:pt idx="150">
                  <c:v>-3.8229147369759064</c:v>
                </c:pt>
                <c:pt idx="151">
                  <c:v>-3.9007289380861017</c:v>
                </c:pt>
                <c:pt idx="152">
                  <c:v>-3.9780128053315309</c:v>
                </c:pt>
                <c:pt idx="153">
                  <c:v>-4.054775810705709</c:v>
                </c:pt>
                <c:pt idx="154">
                  <c:v>-4.131027185053572</c:v>
                </c:pt>
                <c:pt idx="155">
                  <c:v>-4.2067759261102307</c:v>
                </c:pt>
                <c:pt idx="156">
                  <c:v>-4.2820308062048626</c:v>
                </c:pt>
                <c:pt idx="157">
                  <c:v>-4.3568003796464607</c:v>
                </c:pt>
                <c:pt idx="158">
                  <c:v>-4.4310929898071985</c:v>
                </c:pt>
                <c:pt idx="159">
                  <c:v>-4.5049167759181987</c:v>
                </c:pt>
                <c:pt idx="160">
                  <c:v>-4.5782796795917422</c:v>
                </c:pt>
                <c:pt idx="161">
                  <c:v>-4.6511894510830656</c:v>
                </c:pt>
                <c:pt idx="162">
                  <c:v>-4.723653655304247</c:v>
                </c:pt>
                <c:pt idx="163">
                  <c:v>-4.7956796776019281</c:v>
                </c:pt>
                <c:pt idx="164">
                  <c:v>-4.8672747293099778</c:v>
                </c:pt>
                <c:pt idx="165">
                  <c:v>-4.9384458530876225</c:v>
                </c:pt>
                <c:pt idx="166">
                  <c:v>-5.009199928053012</c:v>
                </c:pt>
                <c:pt idx="167">
                  <c:v>-5.0795436747215037</c:v>
                </c:pt>
                <c:pt idx="168">
                  <c:v>-5.1494836597577764</c:v>
                </c:pt>
                <c:pt idx="169">
                  <c:v>-5.219026300549948</c:v>
                </c:pt>
                <c:pt idx="170">
                  <c:v>-5.2881778696139401</c:v>
                </c:pt>
                <c:pt idx="171">
                  <c:v>-5.3569444988354409</c:v>
                </c:pt>
                <c:pt idx="172">
                  <c:v>-5.4253321835567583</c:v>
                </c:pt>
                <c:pt idx="173">
                  <c:v>-5.4933467865154064</c:v>
                </c:pt>
                <c:pt idx="174">
                  <c:v>-5.560994041640738</c:v>
                </c:pt>
                <c:pt idx="175">
                  <c:v>-5.6282795577149063</c:v>
                </c:pt>
                <c:pt idx="176">
                  <c:v>-5.6952088219039156</c:v>
                </c:pt>
                <c:pt idx="177">
                  <c:v>-5.761787203164265</c:v>
                </c:pt>
                <c:pt idx="178">
                  <c:v>-5.8280199555305456</c:v>
                </c:pt>
                <c:pt idx="179">
                  <c:v>-5.8939122212888595</c:v>
                </c:pt>
                <c:pt idx="180">
                  <c:v>-5.9594690340408976</c:v>
                </c:pt>
                <c:pt idx="181">
                  <c:v>-6.0246953216632466</c:v>
                </c:pt>
                <c:pt idx="182">
                  <c:v>-6.0895959091660767</c:v>
                </c:pt>
                <c:pt idx="183">
                  <c:v>-6.1541755214555192</c:v>
                </c:pt>
                <c:pt idx="184">
                  <c:v>-6.2184387860034285</c:v>
                </c:pt>
                <c:pt idx="185">
                  <c:v>-6.2823902354284229</c:v>
                </c:pt>
                <c:pt idx="186">
                  <c:v>-6.346034309991663</c:v>
                </c:pt>
                <c:pt idx="187">
                  <c:v>-6.4093753600107641</c:v>
                </c:pt>
                <c:pt idx="188">
                  <c:v>-6.4724176481950755</c:v>
                </c:pt>
                <c:pt idx="189">
                  <c:v>-6.53516535190544</c:v>
                </c:pt>
                <c:pt idx="190">
                  <c:v>-6.5976225653412657</c:v>
                </c:pt>
                <c:pt idx="191">
                  <c:v>-6.6597933016578708</c:v>
                </c:pt>
                <c:pt idx="192">
                  <c:v>-6.7216814950166519</c:v>
                </c:pt>
                <c:pt idx="193">
                  <c:v>-6.7832910025706514</c:v>
                </c:pt>
                <c:pt idx="194">
                  <c:v>-6.8446256063880897</c:v>
                </c:pt>
                <c:pt idx="195">
                  <c:v>-6.9056890153159873</c:v>
                </c:pt>
                <c:pt idx="196">
                  <c:v>-6.9664848667863559</c:v>
                </c:pt>
                <c:pt idx="197">
                  <c:v>-7.0270167285668519</c:v>
                </c:pt>
                <c:pt idx="198">
                  <c:v>-7.0872881004581618</c:v>
                </c:pt>
                <c:pt idx="199">
                  <c:v>-7.1473024159399055</c:v>
                </c:pt>
                <c:pt idx="200">
                  <c:v>-7.2070630437670271</c:v>
                </c:pt>
                <c:pt idx="201">
                  <c:v>-7.266573289518429</c:v>
                </c:pt>
                <c:pt idx="202">
                  <c:v>-7.325836397099569</c:v>
                </c:pt>
                <c:pt idx="203">
                  <c:v>-7.3848555502007072</c:v>
                </c:pt>
                <c:pt idx="204">
                  <c:v>-7.4436338737123107</c:v>
                </c:pt>
                <c:pt idx="205">
                  <c:v>-7.5021744350991533</c:v>
                </c:pt>
                <c:pt idx="206">
                  <c:v>-7.560480245734631</c:v>
                </c:pt>
                <c:pt idx="207">
                  <c:v>-7.6185542621965627</c:v>
                </c:pt>
                <c:pt idx="208">
                  <c:v>-7.6763993875258958</c:v>
                </c:pt>
                <c:pt idx="209">
                  <c:v>-7.7340184724495824</c:v>
                </c:pt>
                <c:pt idx="210">
                  <c:v>-7.7914143165687966</c:v>
                </c:pt>
                <c:pt idx="211">
                  <c:v>-7.8485896695138013</c:v>
                </c:pt>
                <c:pt idx="212">
                  <c:v>-7.9055472320664197</c:v>
                </c:pt>
                <c:pt idx="213">
                  <c:v>-7.9622896572513451</c:v>
                </c:pt>
                <c:pt idx="214">
                  <c:v>-8.0188195513973071</c:v>
                </c:pt>
                <c:pt idx="215">
                  <c:v>-8.075139475168994</c:v>
                </c:pt>
                <c:pt idx="216">
                  <c:v>-8.1312519445708489</c:v>
                </c:pt>
                <c:pt idx="217">
                  <c:v>-8.1871594319235736</c:v>
                </c:pt>
                <c:pt idx="218">
                  <c:v>-8.2428643668142154</c:v>
                </c:pt>
                <c:pt idx="219">
                  <c:v>-8.2983691370207797</c:v>
                </c:pt>
                <c:pt idx="220">
                  <c:v>-8.3536760894121436</c:v>
                </c:pt>
                <c:pt idx="221">
                  <c:v>-8.4087875308240161</c:v>
                </c:pt>
                <c:pt idx="222">
                  <c:v>-8.4637057289118189</c:v>
                </c:pt>
                <c:pt idx="223">
                  <c:v>-8.5184329129811296</c:v>
                </c:pt>
                <c:pt idx="224">
                  <c:v>-8.572971274796453</c:v>
                </c:pt>
                <c:pt idx="225">
                  <c:v>-8.627322969368965</c:v>
                </c:pt>
                <c:pt idx="226">
                  <c:v>-9.1610225196958783</c:v>
                </c:pt>
                <c:pt idx="227">
                  <c:v>-9.6781801652783734</c:v>
                </c:pt>
                <c:pt idx="228">
                  <c:v>-10.180448381205219</c:v>
                </c:pt>
                <c:pt idx="229">
                  <c:v>-10.669241621942366</c:v>
                </c:pt>
                <c:pt idx="230">
                  <c:v>-11.145777070457825</c:v>
                </c:pt>
                <c:pt idx="231">
                  <c:v>-11.611107209506088</c:v>
                </c:pt>
                <c:pt idx="232">
                  <c:v>-12.066146115317093</c:v>
                </c:pt>
                <c:pt idx="233">
                  <c:v>-12.511690874206284</c:v>
                </c:pt>
                <c:pt idx="234">
                  <c:v>-12.948439168311127</c:v>
                </c:pt>
                <c:pt idx="235">
                  <c:v>-13.377003821739065</c:v>
                </c:pt>
                <c:pt idx="236">
                  <c:v>-13.79792491250975</c:v>
                </c:pt>
                <c:pt idx="237">
                  <c:v>-14.211679918402485</c:v>
                </c:pt>
                <c:pt idx="238">
                  <c:v>-14.618692262275628</c:v>
                </c:pt>
                <c:pt idx="239">
                  <c:v>-15.019338544991427</c:v>
                </c:pt>
                <c:pt idx="240">
                  <c:v>-15.413954695013441</c:v>
                </c:pt>
                <c:pt idx="241">
                  <c:v>-15.802841218258967</c:v>
                </c:pt>
                <c:pt idx="242">
                  <c:v>-16.186267696447686</c:v>
                </c:pt>
                <c:pt idx="243">
                  <c:v>-16.564476654496158</c:v>
                </c:pt>
                <c:pt idx="244">
                  <c:v>-16.937686895636133</c:v>
                </c:pt>
                <c:pt idx="245">
                  <c:v>-17.306096385528903</c:v>
                </c:pt>
                <c:pt idx="246">
                  <c:v>-17.669884752697463</c:v>
                </c:pt>
                <c:pt idx="247">
                  <c:v>-18.02921546134106</c:v>
                </c:pt>
                <c:pt idx="248">
                  <c:v>-18.384237703454566</c:v>
                </c:pt>
                <c:pt idx="249">
                  <c:v>-18.735088049705659</c:v>
                </c:pt>
                <c:pt idx="250">
                  <c:v>-19.081891892385553</c:v>
                </c:pt>
                <c:pt idx="251">
                  <c:v>-19.424764708678094</c:v>
                </c:pt>
                <c:pt idx="252">
                  <c:v>-19.763813168282091</c:v>
                </c:pt>
                <c:pt idx="253">
                  <c:v>-20.099136105909146</c:v>
                </c:pt>
                <c:pt idx="254">
                  <c:v>-20.430825376235301</c:v>
                </c:pt>
                <c:pt idx="255">
                  <c:v>-20.758966606407853</c:v>
                </c:pt>
                <c:pt idx="256">
                  <c:v>-21.083639859115422</c:v>
                </c:pt>
                <c:pt idx="257">
                  <c:v>-21.40492021745451</c:v>
                </c:pt>
                <c:pt idx="258">
                  <c:v>-21.722878301315824</c:v>
                </c:pt>
                <c:pt idx="259">
                  <c:v>-22.037580723724265</c:v>
                </c:pt>
                <c:pt idx="260">
                  <c:v>-22.349090494462899</c:v>
                </c:pt>
                <c:pt idx="261">
                  <c:v>-22.657467377363673</c:v>
                </c:pt>
                <c:pt idx="262">
                  <c:v>-22.962768206831953</c:v>
                </c:pt>
                <c:pt idx="263">
                  <c:v>-23.265047168468239</c:v>
                </c:pt>
                <c:pt idx="264">
                  <c:v>-23.56435604804178</c:v>
                </c:pt>
                <c:pt idx="265">
                  <c:v>-23.860744452543472</c:v>
                </c:pt>
                <c:pt idx="266">
                  <c:v>-24.1542600065874</c:v>
                </c:pt>
                <c:pt idx="267">
                  <c:v>-24.444948527032224</c:v>
                </c:pt>
                <c:pt idx="268">
                  <c:v>-24.732854178346297</c:v>
                </c:pt>
                <c:pt idx="269">
                  <c:v>-25.01801961093782</c:v>
                </c:pt>
                <c:pt idx="270">
                  <c:v>-25.300486084406394</c:v>
                </c:pt>
                <c:pt idx="271">
                  <c:v>-25.580293577440763</c:v>
                </c:pt>
                <c:pt idx="272">
                  <c:v>-25.857480885884556</c:v>
                </c:pt>
                <c:pt idx="273">
                  <c:v>-26.132085710313618</c:v>
                </c:pt>
                <c:pt idx="274">
                  <c:v>-26.404144734312279</c:v>
                </c:pt>
                <c:pt idx="275">
                  <c:v>-26.673693694498049</c:v>
                </c:pt>
                <c:pt idx="276">
                  <c:v>-26.940767443223542</c:v>
                </c:pt>
                <c:pt idx="277">
                  <c:v>-27.205400004777385</c:v>
                </c:pt>
                <c:pt idx="278">
                  <c:v>-27.467624625812235</c:v>
                </c:pt>
                <c:pt idx="279">
                  <c:v>-27.727473820644679</c:v>
                </c:pt>
                <c:pt idx="280">
                  <c:v>-27.984979411998772</c:v>
                </c:pt>
                <c:pt idx="281">
                  <c:v>-28.240172567700181</c:v>
                </c:pt>
                <c:pt idx="282">
                  <c:v>-28.493083833770434</c:v>
                </c:pt>
                <c:pt idx="283">
                  <c:v>-28.743743164320463</c:v>
                </c:pt>
                <c:pt idx="284">
                  <c:v>-28.992179948597439</c:v>
                </c:pt>
                <c:pt idx="285">
                  <c:v>-29.23842303549932</c:v>
                </c:pt>
                <c:pt idx="286">
                  <c:v>-29.482500755836426</c:v>
                </c:pt>
                <c:pt idx="287">
                  <c:v>-29.724440942587783</c:v>
                </c:pt>
                <c:pt idx="288">
                  <c:v>-29.964270949372679</c:v>
                </c:pt>
                <c:pt idx="289">
                  <c:v>-30.202017667333088</c:v>
                </c:pt>
                <c:pt idx="290">
                  <c:v>-30.43770754060073</c:v>
                </c:pt>
                <c:pt idx="291">
                  <c:v>-30.671366580503353</c:v>
                </c:pt>
                <c:pt idx="292">
                  <c:v>-30.903020378647504</c:v>
                </c:pt>
                <c:pt idx="293">
                  <c:v>-31.132694118999751</c:v>
                </c:pt>
                <c:pt idx="294">
                  <c:v>-31.360412589074787</c:v>
                </c:pt>
                <c:pt idx="295">
                  <c:v>-31.586200190326629</c:v>
                </c:pt>
                <c:pt idx="296">
                  <c:v>-31.810080947828709</c:v>
                </c:pt>
                <c:pt idx="297">
                  <c:v>-32.032078519318624</c:v>
                </c:pt>
                <c:pt idx="298">
                  <c:v>-32.252216203675303</c:v>
                </c:pt>
                <c:pt idx="299">
                  <c:v>-32.470516948888431</c:v>
                </c:pt>
                <c:pt idx="300">
                  <c:v>-32.687003359573502</c:v>
                </c:pt>
                <c:pt idx="301">
                  <c:v>-32.901697704079716</c:v>
                </c:pt>
                <c:pt idx="302">
                  <c:v>-33.114621921232732</c:v>
                </c:pt>
                <c:pt idx="303">
                  <c:v>-33.325797626749591</c:v>
                </c:pt>
                <c:pt idx="304">
                  <c:v>-33.535246119358774</c:v>
                </c:pt>
                <c:pt idx="305">
                  <c:v>-33.742988386654787</c:v>
                </c:pt>
                <c:pt idx="306">
                  <c:v>-33.949045110713186</c:v>
                </c:pt>
                <c:pt idx="307">
                  <c:v>-34.153436673489232</c:v>
                </c:pt>
                <c:pt idx="308">
                  <c:v>-34.356183162020429</c:v>
                </c:pt>
                <c:pt idx="309">
                  <c:v>-34.557304373451167</c:v>
                </c:pt>
                <c:pt idx="310">
                  <c:v>-34.756819819895426</c:v>
                </c:pt>
                <c:pt idx="311">
                  <c:v>-34.954748733151703</c:v>
                </c:pt>
                <c:pt idx="312">
                  <c:v>-35.151110069282772</c:v>
                </c:pt>
                <c:pt idx="313">
                  <c:v>-35.345922513071336</c:v>
                </c:pt>
                <c:pt idx="314">
                  <c:v>-35.53920448236137</c:v>
                </c:pt>
                <c:pt idx="315">
                  <c:v>-35.730974132293909</c:v>
                </c:pt>
                <c:pt idx="316">
                  <c:v>-35.921249359444808</c:v>
                </c:pt>
                <c:pt idx="317">
                  <c:v>-36.110047805871417</c:v>
                </c:pt>
                <c:pt idx="318">
                  <c:v>-36.297386863074017</c:v>
                </c:pt>
                <c:pt idx="319">
                  <c:v>-36.483283675877381</c:v>
                </c:pt>
                <c:pt idx="320">
                  <c:v>-36.667755146237084</c:v>
                </c:pt>
                <c:pt idx="321">
                  <c:v>-36.850817936974721</c:v>
                </c:pt>
                <c:pt idx="322">
                  <c:v>-37.032488475445703</c:v>
                </c:pt>
                <c:pt idx="323">
                  <c:v>-37.212782957142664</c:v>
                </c:pt>
                <c:pt idx="324">
                  <c:v>-37.391717349237688</c:v>
                </c:pt>
                <c:pt idx="325">
                  <c:v>-37.569307394065433</c:v>
                </c:pt>
                <c:pt idx="326">
                  <c:v>-37.745568612549782</c:v>
                </c:pt>
                <c:pt idx="327">
                  <c:v>-37.920516307575738</c:v>
                </c:pt>
                <c:pt idx="328">
                  <c:v>-38.094165567308423</c:v>
                </c:pt>
                <c:pt idx="329">
                  <c:v>-38.266531268460774</c:v>
                </c:pt>
                <c:pt idx="330">
                  <c:v>-38.437628079511242</c:v>
                </c:pt>
                <c:pt idx="331">
                  <c:v>-38.607470463872851</c:v>
                </c:pt>
                <c:pt idx="332">
                  <c:v>-38.776072683014682</c:v>
                </c:pt>
                <c:pt idx="333">
                  <c:v>-38.943448799536789</c:v>
                </c:pt>
                <c:pt idx="334">
                  <c:v>-39.109612680199533</c:v>
                </c:pt>
                <c:pt idx="335">
                  <c:v>-39.274577998908008</c:v>
                </c:pt>
                <c:pt idx="336">
                  <c:v>-39.438358239652629</c:v>
                </c:pt>
                <c:pt idx="337">
                  <c:v>-39.600966699406214</c:v>
                </c:pt>
                <c:pt idx="338">
                  <c:v>-39.762416490978524</c:v>
                </c:pt>
                <c:pt idx="339">
                  <c:v>-39.922720545828739</c:v>
                </c:pt>
                <c:pt idx="340">
                  <c:v>-40.081891616836316</c:v>
                </c:pt>
                <c:pt idx="341">
                  <c:v>-40.239942281031148</c:v>
                </c:pt>
                <c:pt idx="342">
                  <c:v>-40.396884942283066</c:v>
                </c:pt>
                <c:pt idx="343">
                  <c:v>-40.552731833951576</c:v>
                </c:pt>
                <c:pt idx="344">
                  <c:v>-40.707495021496058</c:v>
                </c:pt>
                <c:pt idx="345">
                  <c:v>-40.861186405047</c:v>
                </c:pt>
                <c:pt idx="346">
                  <c:v>-41.013817721938686</c:v>
                </c:pt>
                <c:pt idx="347">
                  <c:v>-41.165400549203817</c:v>
                </c:pt>
                <c:pt idx="348">
                  <c:v>-41.315946306030391</c:v>
                </c:pt>
                <c:pt idx="349">
                  <c:v>-41.465466256181386</c:v>
                </c:pt>
                <c:pt idx="350">
                  <c:v>-41.613971510377681</c:v>
                </c:pt>
                <c:pt idx="351">
                  <c:v>-41.761473028644438</c:v>
                </c:pt>
                <c:pt idx="352">
                  <c:v>-41.90798162262162</c:v>
                </c:pt>
                <c:pt idx="353">
                  <c:v>-42.053507957838917</c:v>
                </c:pt>
                <c:pt idx="354">
                  <c:v>-42.198062555955445</c:v>
                </c:pt>
                <c:pt idx="355">
                  <c:v>-42.341655796964858</c:v>
                </c:pt>
                <c:pt idx="356">
                  <c:v>-42.484297921365922</c:v>
                </c:pt>
                <c:pt idx="357">
                  <c:v>-42.625999032299418</c:v>
                </c:pt>
                <c:pt idx="358">
                  <c:v>-42.766769097651348</c:v>
                </c:pt>
                <c:pt idx="359">
                  <c:v>-42.906617952123128</c:v>
                </c:pt>
                <c:pt idx="360">
                  <c:v>-43.045555299269253</c:v>
                </c:pt>
                <c:pt idx="361">
                  <c:v>-43.183590713502397</c:v>
                </c:pt>
                <c:pt idx="362">
                  <c:v>-43.320733642067061</c:v>
                </c:pt>
                <c:pt idx="363">
                  <c:v>-43.456993406981439</c:v>
                </c:pt>
                <c:pt idx="364">
                  <c:v>-43.592379206948593</c:v>
                </c:pt>
                <c:pt idx="365">
                  <c:v>-43.726900119236802</c:v>
                </c:pt>
                <c:pt idx="366">
                  <c:v>-43.8605651015299</c:v>
                </c:pt>
                <c:pt idx="367">
                  <c:v>-43.993382993747794</c:v>
                </c:pt>
                <c:pt idx="368">
                  <c:v>-44.125362519837608</c:v>
                </c:pt>
                <c:pt idx="369">
                  <c:v>-44.256512289535991</c:v>
                </c:pt>
                <c:pt idx="370">
                  <c:v>-44.386840800102839</c:v>
                </c:pt>
                <c:pt idx="371">
                  <c:v>-44.516356438026904</c:v>
                </c:pt>
                <c:pt idx="372">
                  <c:v>-44.64506748070378</c:v>
                </c:pt>
                <c:pt idx="373">
                  <c:v>-44.772982098086551</c:v>
                </c:pt>
                <c:pt idx="374">
                  <c:v>-44.900108354309523</c:v>
                </c:pt>
                <c:pt idx="375">
                  <c:v>-45.026454209285561</c:v>
                </c:pt>
                <c:pt idx="376">
                  <c:v>-45.152027520277301</c:v>
                </c:pt>
                <c:pt idx="377">
                  <c:v>-45.276836043442657</c:v>
                </c:pt>
                <c:pt idx="378">
                  <c:v>-45.400887435355074</c:v>
                </c:pt>
                <c:pt idx="379">
                  <c:v>-45.524189254498921</c:v>
                </c:pt>
                <c:pt idx="380">
                  <c:v>-45.646748962740261</c:v>
                </c:pt>
                <c:pt idx="381">
                  <c:v>-45.768573926773648</c:v>
                </c:pt>
                <c:pt idx="382">
                  <c:v>-45.889671419545131</c:v>
                </c:pt>
                <c:pt idx="383">
                  <c:v>-46.010048621651833</c:v>
                </c:pt>
                <c:pt idx="384">
                  <c:v>-46.129712622718614</c:v>
                </c:pt>
                <c:pt idx="385">
                  <c:v>-46.248670422752141</c:v>
                </c:pt>
                <c:pt idx="386">
                  <c:v>-46.366928933472671</c:v>
                </c:pt>
                <c:pt idx="387">
                  <c:v>-46.48449497962396</c:v>
                </c:pt>
                <c:pt idx="388">
                  <c:v>-46.60137530026163</c:v>
                </c:pt>
                <c:pt idx="389">
                  <c:v>-46.717576550020411</c:v>
                </c:pt>
                <c:pt idx="390">
                  <c:v>-46.833105300360586</c:v>
                </c:pt>
                <c:pt idx="391">
                  <c:v>-46.947968040793818</c:v>
                </c:pt>
                <c:pt idx="392">
                  <c:v>-47.062171180089067</c:v>
                </c:pt>
                <c:pt idx="393">
                  <c:v>-47.175721047458545</c:v>
                </c:pt>
                <c:pt idx="394">
                  <c:v>-47.288623893724264</c:v>
                </c:pt>
                <c:pt idx="395">
                  <c:v>-47.400885892465482</c:v>
                </c:pt>
                <c:pt idx="396">
                  <c:v>-47.512513141147316</c:v>
                </c:pt>
                <c:pt idx="397">
                  <c:v>-47.623511662230854</c:v>
                </c:pt>
                <c:pt idx="398">
                  <c:v>-47.733887404265133</c:v>
                </c:pt>
                <c:pt idx="399">
                  <c:v>-47.843646242961249</c:v>
                </c:pt>
                <c:pt idx="400">
                  <c:v>-47.952793982248856</c:v>
                </c:pt>
                <c:pt idx="401">
                  <c:v>-48.061336355315504</c:v>
                </c:pt>
                <c:pt idx="402">
                  <c:v>-48.169279025628917</c:v>
                </c:pt>
                <c:pt idx="403">
                  <c:v>-48.276627587942748</c:v>
                </c:pt>
                <c:pt idx="404">
                  <c:v>-48.383387569285752</c:v>
                </c:pt>
                <c:pt idx="405">
                  <c:v>-48.489564429935072</c:v>
                </c:pt>
                <c:pt idx="406">
                  <c:v>-48.5951635643736</c:v>
                </c:pt>
                <c:pt idx="407">
                  <c:v>-48.700190302231761</c:v>
                </c:pt>
                <c:pt idx="408">
                  <c:v>-48.80464990921417</c:v>
                </c:pt>
                <c:pt idx="409">
                  <c:v>-48.908547588011125</c:v>
                </c:pt>
                <c:pt idx="410">
                  <c:v>-49.011888479195456</c:v>
                </c:pt>
                <c:pt idx="411">
                  <c:v>-49.114677662104846</c:v>
                </c:pt>
                <c:pt idx="412">
                  <c:v>-49.216920155709907</c:v>
                </c:pt>
                <c:pt idx="413">
                  <c:v>-49.318620919468337</c:v>
                </c:pt>
                <c:pt idx="414">
                  <c:v>-49.419784854165243</c:v>
                </c:pt>
                <c:pt idx="415">
                  <c:v>-49.520416802740002</c:v>
                </c:pt>
                <c:pt idx="416">
                  <c:v>-49.620521551099877</c:v>
                </c:pt>
                <c:pt idx="417">
                  <c:v>-49.720103828920543</c:v>
                </c:pt>
                <c:pt idx="418">
                  <c:v>-49.819168310433888</c:v>
                </c:pt>
                <c:pt idx="419">
                  <c:v>-49.917719615203104</c:v>
                </c:pt>
                <c:pt idx="420">
                  <c:v>-50.015762308885584</c:v>
                </c:pt>
                <c:pt idx="421">
                  <c:v>-50.113300903983465</c:v>
                </c:pt>
                <c:pt idx="422">
                  <c:v>-50.210339860582437</c:v>
                </c:pt>
                <c:pt idx="423">
                  <c:v>-50.306883587078687</c:v>
                </c:pt>
                <c:pt idx="424">
                  <c:v>-50.402936440894372</c:v>
                </c:pt>
                <c:pt idx="425">
                  <c:v>-50.498502729181766</c:v>
                </c:pt>
                <c:pt idx="426">
                  <c:v>-50.593586709516252</c:v>
                </c:pt>
                <c:pt idx="427">
                  <c:v>-50.688192590578474</c:v>
                </c:pt>
                <c:pt idx="428">
                  <c:v>-50.782324532825605</c:v>
                </c:pt>
                <c:pt idx="429">
                  <c:v>-50.875986649152196</c:v>
                </c:pt>
                <c:pt idx="430">
                  <c:v>-50.969183005540579</c:v>
                </c:pt>
                <c:pt idx="431">
                  <c:v>-51.061917621701099</c:v>
                </c:pt>
                <c:pt idx="432">
                  <c:v>-51.15419447170234</c:v>
                </c:pt>
                <c:pt idx="433">
                  <c:v>-51.246017484591526</c:v>
                </c:pt>
                <c:pt idx="434">
                  <c:v>-51.337390545005178</c:v>
                </c:pt>
                <c:pt idx="435">
                  <c:v>-51.428317493770408</c:v>
                </c:pt>
                <c:pt idx="436">
                  <c:v>-51.518802128496702</c:v>
                </c:pt>
                <c:pt idx="437">
                  <c:v>-51.608848204158733</c:v>
                </c:pt>
                <c:pt idx="438">
                  <c:v>-51.698459433669932</c:v>
                </c:pt>
                <c:pt idx="439">
                  <c:v>-51.787639488447368</c:v>
                </c:pt>
                <c:pt idx="440">
                  <c:v>-51.876391998967904</c:v>
                </c:pt>
                <c:pt idx="441">
                  <c:v>-51.964720555315651</c:v>
                </c:pt>
                <c:pt idx="442">
                  <c:v>-52.052628707721183</c:v>
                </c:pt>
                <c:pt idx="443">
                  <c:v>-52.140119967092417</c:v>
                </c:pt>
                <c:pt idx="444">
                  <c:v>-52.227197805537315</c:v>
                </c:pt>
                <c:pt idx="445">
                  <c:v>-52.313865656878697</c:v>
                </c:pt>
                <c:pt idx="446">
                  <c:v>-52.400126917161117</c:v>
                </c:pt>
                <c:pt idx="447">
                  <c:v>-52.485984945150122</c:v>
                </c:pt>
                <c:pt idx="448">
                  <c:v>-52.571443062823761</c:v>
                </c:pt>
                <c:pt idx="449">
                  <c:v>-52.656504555856849</c:v>
                </c:pt>
                <c:pt idx="450">
                  <c:v>-52.741172674097726</c:v>
                </c:pt>
                <c:pt idx="451">
                  <c:v>-52.825450632037949</c:v>
                </c:pt>
                <c:pt idx="452">
                  <c:v>-52.90934160927474</c:v>
                </c:pt>
                <c:pt idx="453">
                  <c:v>-52.992848750966644</c:v>
                </c:pt>
                <c:pt idx="454">
                  <c:v>-53.075975168282255</c:v>
                </c:pt>
                <c:pt idx="455">
                  <c:v>-53.158723938842193</c:v>
                </c:pt>
                <c:pt idx="456">
                  <c:v>-53.241098107154492</c:v>
                </c:pt>
                <c:pt idx="457">
                  <c:v>-53.323100685043542</c:v>
                </c:pt>
                <c:pt idx="458">
                  <c:v>-53.40473465207247</c:v>
                </c:pt>
                <c:pt idx="459">
                  <c:v>-53.486002955959492</c:v>
                </c:pt>
                <c:pt idx="460">
                  <c:v>-53.566908512987766</c:v>
                </c:pt>
                <c:pt idx="461">
                  <c:v>-53.647454208409464</c:v>
                </c:pt>
                <c:pt idx="462">
                  <c:v>-53.727642896843662</c:v>
                </c:pt>
                <c:pt idx="463">
                  <c:v>-53.807477402668439</c:v>
                </c:pt>
                <c:pt idx="464">
                  <c:v>-53.886960520407136</c:v>
                </c:pt>
                <c:pt idx="465">
                  <c:v>-53.966095015109047</c:v>
                </c:pt>
                <c:pt idx="466">
                  <c:v>-54.044883622724399</c:v>
                </c:pt>
                <c:pt idx="467">
                  <c:v>-54.123329050473849</c:v>
                </c:pt>
                <c:pt idx="468">
                  <c:v>-54.201433977212631</c:v>
                </c:pt>
                <c:pt idx="469">
                  <c:v>-54.27920105378935</c:v>
                </c:pt>
                <c:pt idx="470">
                  <c:v>-54.356632903399543</c:v>
                </c:pt>
                <c:pt idx="471">
                  <c:v>-54.433732121934106</c:v>
                </c:pt>
                <c:pt idx="472">
                  <c:v>-54.510501278322614</c:v>
                </c:pt>
                <c:pt idx="473">
                  <c:v>-54.586942914871763</c:v>
                </c:pt>
                <c:pt idx="474">
                  <c:v>-54.663059547598792</c:v>
                </c:pt>
                <c:pt idx="475">
                  <c:v>-54.738853666560189</c:v>
                </c:pt>
                <c:pt idx="476">
                  <c:v>-54.814327736175599</c:v>
                </c:pt>
                <c:pt idx="477">
                  <c:v>-54.889484195547084</c:v>
                </c:pt>
                <c:pt idx="478">
                  <c:v>-54.964325458773814</c:v>
                </c:pt>
                <c:pt idx="479">
                  <c:v>-55.038853915262216</c:v>
                </c:pt>
                <c:pt idx="480">
                  <c:v>-55.113071930031737</c:v>
                </c:pt>
                <c:pt idx="481">
                  <c:v>-55.186981844016145</c:v>
                </c:pt>
                <c:pt idx="482">
                  <c:v>-55.260585974360652</c:v>
                </c:pt>
                <c:pt idx="483">
                  <c:v>-55.333886614714693</c:v>
                </c:pt>
                <c:pt idx="484">
                  <c:v>-55.406886035520621</c:v>
                </c:pt>
                <c:pt idx="485">
                  <c:v>-55.479586484298324</c:v>
                </c:pt>
                <c:pt idx="486">
                  <c:v>-55.551990185925689</c:v>
                </c:pt>
                <c:pt idx="487">
                  <c:v>-55.624099342915308</c:v>
                </c:pt>
                <c:pt idx="488">
                  <c:v>-55.695916135687035</c:v>
                </c:pt>
                <c:pt idx="489">
                  <c:v>-55.767442722836932</c:v>
                </c:pt>
                <c:pt idx="490">
                  <c:v>-55.838681241402277</c:v>
                </c:pt>
                <c:pt idx="491">
                  <c:v>-55.909633807122965</c:v>
                </c:pt>
                <c:pt idx="492">
                  <c:v>-55.980302514699176</c:v>
                </c:pt>
                <c:pt idx="493">
                  <c:v>-56.050689438045424</c:v>
                </c:pt>
                <c:pt idx="494">
                  <c:v>-56.120796630541179</c:v>
                </c:pt>
                <c:pt idx="495">
                  <c:v>-56.190626125277888</c:v>
                </c:pt>
                <c:pt idx="496">
                  <c:v>-56.260179935302602</c:v>
                </c:pt>
                <c:pt idx="497">
                  <c:v>-56.329460053858156</c:v>
                </c:pt>
                <c:pt idx="498">
                  <c:v>-56.3984684546202</c:v>
                </c:pt>
                <c:pt idx="499">
                  <c:v>-56.46720709193076</c:v>
                </c:pt>
                <c:pt idx="500">
                  <c:v>-56.535677901028649</c:v>
                </c:pt>
                <c:pt idx="501">
                  <c:v>-56.603882798276743</c:v>
                </c:pt>
                <c:pt idx="502">
                  <c:v>-56.671823681386073</c:v>
                </c:pt>
                <c:pt idx="503">
                  <c:v>-56.739502429636858</c:v>
                </c:pt>
                <c:pt idx="504">
                  <c:v>-56.806920904096543</c:v>
                </c:pt>
                <c:pt idx="505">
                  <c:v>-56.874080947834777</c:v>
                </c:pt>
                <c:pt idx="506">
                  <c:v>-56.940984386135547</c:v>
                </c:pt>
                <c:pt idx="507">
                  <c:v>-57.007633026706358</c:v>
                </c:pt>
                <c:pt idx="508">
                  <c:v>-57.07402865988459</c:v>
                </c:pt>
                <c:pt idx="509">
                  <c:v>-57.140173058841015</c:v>
                </c:pt>
                <c:pt idx="510">
                  <c:v>-57.206067979780656</c:v>
                </c:pt>
                <c:pt idx="511">
                  <c:v>-57.271715162140808</c:v>
                </c:pt>
                <c:pt idx="512">
                  <c:v>-57.337116328786422</c:v>
                </c:pt>
                <c:pt idx="513">
                  <c:v>-57.402273186202912</c:v>
                </c:pt>
                <c:pt idx="514">
                  <c:v>-57.467187424686259</c:v>
                </c:pt>
                <c:pt idx="515">
                  <c:v>-57.531860718530666</c:v>
                </c:pt>
                <c:pt idx="516">
                  <c:v>-57.596294726213657</c:v>
                </c:pt>
                <c:pt idx="517">
                  <c:v>-57.660491090578617</c:v>
                </c:pt>
                <c:pt idx="518">
                  <c:v>-57.724451439015041</c:v>
                </c:pt>
                <c:pt idx="519">
                  <c:v>-57.788177383636253</c:v>
                </c:pt>
                <c:pt idx="520">
                  <c:v>-57.851670521454821</c:v>
                </c:pt>
                <c:pt idx="521">
                  <c:v>-57.914932434555588</c:v>
                </c:pt>
                <c:pt idx="522">
                  <c:v>-57.977964690266461</c:v>
                </c:pt>
                <c:pt idx="523">
                  <c:v>-58.040768841326909</c:v>
                </c:pt>
                <c:pt idx="524">
                  <c:v>-58.103346426054244</c:v>
                </c:pt>
                <c:pt idx="525">
                  <c:v>-58.165698968507648</c:v>
                </c:pt>
                <c:pt idx="526">
                  <c:v>-58.227827978650133</c:v>
                </c:pt>
                <c:pt idx="527">
                  <c:v>-58.289734952508283</c:v>
                </c:pt>
                <c:pt idx="528">
                  <c:v>-58.351421372329938</c:v>
                </c:pt>
                <c:pt idx="529">
                  <c:v>-58.412888706739807</c:v>
                </c:pt>
                <c:pt idx="530">
                  <c:v>-58.474138410893033</c:v>
                </c:pt>
                <c:pt idx="531">
                  <c:v>-58.535171926626759</c:v>
                </c:pt>
                <c:pt idx="532">
                  <c:v>-58.595990682609688</c:v>
                </c:pt>
                <c:pt idx="533">
                  <c:v>-58.656596094489743</c:v>
                </c:pt>
                <c:pt idx="534">
                  <c:v>-58.716989565039732</c:v>
                </c:pt>
                <c:pt idx="535">
                  <c:v>-58.777172484301246</c:v>
                </c:pt>
                <c:pt idx="536">
                  <c:v>-58.837146229726514</c:v>
                </c:pt>
                <c:pt idx="537">
                  <c:v>-58.8969121663186</c:v>
                </c:pt>
                <c:pt idx="538">
                  <c:v>-58.956471646769621</c:v>
                </c:pt>
                <c:pt idx="539">
                  <c:v>-59.015826011597376</c:v>
                </c:pt>
                <c:pt idx="540">
                  <c:v>-59.074976589279999</c:v>
                </c:pt>
                <c:pt idx="541">
                  <c:v>-59.133924696389016</c:v>
                </c:pt>
                <c:pt idx="542">
                  <c:v>-59.192671637720757</c:v>
                </c:pt>
                <c:pt idx="543">
                  <c:v>-59.251218706425838</c:v>
                </c:pt>
                <c:pt idx="544">
                  <c:v>-59.309567184137208</c:v>
                </c:pt>
                <c:pt idx="545">
                  <c:v>-59.367718341096563</c:v>
                </c:pt>
                <c:pt idx="546">
                  <c:v>-59.425673436278935</c:v>
                </c:pt>
                <c:pt idx="547">
                  <c:v>-59.48343371751595</c:v>
                </c:pt>
                <c:pt idx="548">
                  <c:v>-59.541000421617341</c:v>
                </c:pt>
                <c:pt idx="549">
                  <c:v>-59.598374774490999</c:v>
                </c:pt>
                <c:pt idx="550">
                  <c:v>-59.655557991261503</c:v>
                </c:pt>
                <c:pt idx="551">
                  <c:v>-59.712551276387096</c:v>
                </c:pt>
                <c:pt idx="552">
                  <c:v>-59.769355823775243</c:v>
                </c:pt>
                <c:pt idx="553">
                  <c:v>-59.825972816896737</c:v>
                </c:pt>
                <c:pt idx="554">
                  <c:v>-59.882403428898257</c:v>
                </c:pt>
                <c:pt idx="555">
                  <c:v>-59.938648822713716</c:v>
                </c:pt>
                <c:pt idx="556">
                  <c:v>-59.994710151173962</c:v>
                </c:pt>
                <c:pt idx="557">
                  <c:v>-60.050588557115333</c:v>
                </c:pt>
                <c:pt idx="558">
                  <c:v>-60.106285173486725</c:v>
                </c:pt>
                <c:pt idx="559">
                  <c:v>-60.161801123455319</c:v>
                </c:pt>
                <c:pt idx="560">
                  <c:v>-60.217137520511102</c:v>
                </c:pt>
                <c:pt idx="561">
                  <c:v>-60.272295468569922</c:v>
                </c:pt>
                <c:pt idx="562">
                  <c:v>-60.327276062075398</c:v>
                </c:pt>
                <c:pt idx="563">
                  <c:v>-60.382080386099517</c:v>
                </c:pt>
                <c:pt idx="564">
                  <c:v>-60.436709516442015</c:v>
                </c:pt>
                <c:pt idx="565">
                  <c:v>-60.491164519728422</c:v>
                </c:pt>
                <c:pt idx="566">
                  <c:v>-60.545446453507033</c:v>
                </c:pt>
                <c:pt idx="567">
                  <c:v>-60.599556366344629</c:v>
                </c:pt>
                <c:pt idx="568">
                  <c:v>-60.653495297921005</c:v>
                </c:pt>
                <c:pt idx="569">
                  <c:v>-60.707264279122334</c:v>
                </c:pt>
                <c:pt idx="570">
                  <c:v>-60.760864332133409</c:v>
                </c:pt>
                <c:pt idx="571">
                  <c:v>-60.814296470528774</c:v>
                </c:pt>
                <c:pt idx="572">
                  <c:v>-60.86756169936266</c:v>
                </c:pt>
                <c:pt idx="573">
                  <c:v>-60.920661015257977</c:v>
                </c:pt>
                <c:pt idx="574">
                  <c:v>-60.97359540649397</c:v>
                </c:pt>
                <c:pt idx="575">
                  <c:v>-61.026365853093111</c:v>
                </c:pt>
                <c:pt idx="576">
                  <c:v>-61.078973326906663</c:v>
                </c:pt>
                <c:pt idx="577">
                  <c:v>-61.131418791699446</c:v>
                </c:pt>
                <c:pt idx="578">
                  <c:v>-61.183703203233364</c:v>
                </c:pt>
                <c:pt idx="579">
                  <c:v>-61.235827509350017</c:v>
                </c:pt>
                <c:pt idx="580">
                  <c:v>-61.287792650052417</c:v>
                </c:pt>
                <c:pt idx="581">
                  <c:v>-61.339599557585487</c:v>
                </c:pt>
                <c:pt idx="582">
                  <c:v>-61.391249156515812</c:v>
                </c:pt>
                <c:pt idx="583">
                  <c:v>-61.442742363810289</c:v>
                </c:pt>
                <c:pt idx="584">
                  <c:v>-61.494080088913947</c:v>
                </c:pt>
                <c:pt idx="585">
                  <c:v>-61.545263233826695</c:v>
                </c:pt>
                <c:pt idx="586">
                  <c:v>-61.596292693179294</c:v>
                </c:pt>
                <c:pt idx="587">
                  <c:v>-61.647169354308346</c:v>
                </c:pt>
                <c:pt idx="588">
                  <c:v>-61.697894097330384</c:v>
                </c:pt>
                <c:pt idx="589">
                  <c:v>-61.748467795215106</c:v>
                </c:pt>
                <c:pt idx="590">
                  <c:v>-61.798891313857766</c:v>
                </c:pt>
                <c:pt idx="591">
                  <c:v>-61.849165512150599</c:v>
                </c:pt>
                <c:pt idx="592">
                  <c:v>-61.899291242053557</c:v>
                </c:pt>
                <c:pt idx="593">
                  <c:v>-61.949269348664082</c:v>
                </c:pt>
                <c:pt idx="594">
                  <c:v>-61.999100670286083</c:v>
                </c:pt>
                <c:pt idx="595">
                  <c:v>-62.048786038498164</c:v>
                </c:pt>
                <c:pt idx="596">
                  <c:v>-62.098326278220952</c:v>
                </c:pt>
                <c:pt idx="597">
                  <c:v>-62.147722207783715</c:v>
                </c:pt>
                <c:pt idx="598">
                  <c:v>-62.196974638990135</c:v>
                </c:pt>
                <c:pt idx="599">
                  <c:v>-62.246084377183386</c:v>
                </c:pt>
                <c:pt idx="600">
                  <c:v>-62.295052221310357</c:v>
                </c:pt>
                <c:pt idx="601">
                  <c:v>-62.343878963985205</c:v>
                </c:pt>
                <c:pt idx="602">
                  <c:v>-62.392565391552125</c:v>
                </c:pt>
                <c:pt idx="603">
                  <c:v>-62.441112284147408</c:v>
                </c:pt>
                <c:pt idx="604">
                  <c:v>-62.489520415760751</c:v>
                </c:pt>
                <c:pt idx="605">
                  <c:v>-62.537790554295903</c:v>
                </c:pt>
                <c:pt idx="606">
                  <c:v>-64.790717919599359</c:v>
                </c:pt>
                <c:pt idx="607">
                  <c:v>-66.77750287971233</c:v>
                </c:pt>
                <c:pt idx="608">
                  <c:v>-68.553996818470594</c:v>
                </c:pt>
                <c:pt idx="609">
                  <c:v>-70.160453934539461</c:v>
                </c:pt>
                <c:pt idx="610">
                  <c:v>-71.626722661868158</c:v>
                </c:pt>
                <c:pt idx="611">
                  <c:v>-72.975487774158253</c:v>
                </c:pt>
                <c:pt idx="612">
                  <c:v>-74.224363200822694</c:v>
                </c:pt>
                <c:pt idx="613">
                  <c:v>-75.387283796749486</c:v>
                </c:pt>
                <c:pt idx="614">
                  <c:v>-76.475456029745544</c:v>
                </c:pt>
                <c:pt idx="615">
                  <c:v>-77.498023213949836</c:v>
                </c:pt>
                <c:pt idx="616">
                  <c:v>-78.462541209898134</c:v>
                </c:pt>
                <c:pt idx="617">
                  <c:v>-79.37532531206989</c:v>
                </c:pt>
                <c:pt idx="618">
                  <c:v>-79.72717615995694</c:v>
                </c:pt>
                <c:pt idx="619">
                  <c:v>-80.071915243485762</c:v>
                </c:pt>
                <c:pt idx="620">
                  <c:v>-80.409827884942189</c:v>
                </c:pt>
                <c:pt idx="621">
                  <c:v>-80.741182455100812</c:v>
                </c:pt>
                <c:pt idx="622">
                  <c:v>-81.066231693136913</c:v>
                </c:pt>
                <c:pt idx="623">
                  <c:v>-81.385213900676149</c:v>
                </c:pt>
                <c:pt idx="624">
                  <c:v>-81.698354024060663</c:v>
                </c:pt>
                <c:pt idx="625">
                  <c:v>-82.005864637116474</c:v>
                </c:pt>
                <c:pt idx="626">
                  <c:v>-82.307946835168394</c:v>
                </c:pt>
                <c:pt idx="627">
                  <c:v>-82.604791049725264</c:v>
                </c:pt>
                <c:pt idx="628">
                  <c:v>-82.896577792116318</c:v>
                </c:pt>
                <c:pt idx="629">
                  <c:v>-83.183478333372264</c:v>
                </c:pt>
                <c:pt idx="630">
                  <c:v>-83.465655326788976</c:v>
                </c:pt>
                <c:pt idx="631">
                  <c:v>-83.743263378868903</c:v>
                </c:pt>
                <c:pt idx="632">
                  <c:v>-84.01644957368687</c:v>
                </c:pt>
                <c:pt idx="633">
                  <c:v>-84.285353955163259</c:v>
                </c:pt>
                <c:pt idx="634">
                  <c:v>-84.55010997123253</c:v>
                </c:pt>
                <c:pt idx="635">
                  <c:v>-84.81084488346238</c:v>
                </c:pt>
                <c:pt idx="636">
                  <c:v>-85.067680145298482</c:v>
                </c:pt>
                <c:pt idx="637">
                  <c:v>-85.320731751775426</c:v>
                </c:pt>
                <c:pt idx="638">
                  <c:v>-85.570110563238387</c:v>
                </c:pt>
                <c:pt idx="639">
                  <c:v>-85.815922605360825</c:v>
                </c:pt>
                <c:pt idx="640">
                  <c:v>-86.058269347511583</c:v>
                </c:pt>
                <c:pt idx="641">
                  <c:v>-86.297247961321261</c:v>
                </c:pt>
                <c:pt idx="642">
                  <c:v>-86.53295156111534</c:v>
                </c:pt>
                <c:pt idx="643">
                  <c:v>-86.765469427720618</c:v>
                </c:pt>
                <c:pt idx="644">
                  <c:v>-86.994887217007374</c:v>
                </c:pt>
                <c:pt idx="645">
                  <c:v>-87.22128715440094</c:v>
                </c:pt>
                <c:pt idx="646">
                  <c:v>-87.444748216482253</c:v>
                </c:pt>
                <c:pt idx="647">
                  <c:v>-87.665346300693145</c:v>
                </c:pt>
                <c:pt idx="648">
                  <c:v>-87.883154384071332</c:v>
                </c:pt>
                <c:pt idx="649">
                  <c:v>-88.0982426718559</c:v>
                </c:pt>
                <c:pt idx="650">
                  <c:v>-88.310678736730793</c:v>
                </c:pt>
                <c:pt idx="651">
                  <c:v>-88.520527649406517</c:v>
                </c:pt>
                <c:pt idx="652">
                  <c:v>-88.72785210117938</c:v>
                </c:pt>
                <c:pt idx="653">
                  <c:v>-88.932712519054235</c:v>
                </c:pt>
                <c:pt idx="654">
                  <c:v>-89.135167173966067</c:v>
                </c:pt>
                <c:pt idx="655">
                  <c:v>-89.335272282592484</c:v>
                </c:pt>
                <c:pt idx="656">
                  <c:v>-89.533082103207633</c:v>
                </c:pt>
                <c:pt idx="657">
                  <c:v>-89.72864902599261</c:v>
                </c:pt>
                <c:pt idx="658">
                  <c:v>-89.922023658182724</c:v>
                </c:pt>
                <c:pt idx="659">
                  <c:v>-90.113254904403263</c:v>
                </c:pt>
                <c:pt idx="660">
                  <c:v>-90.302390042516635</c:v>
                </c:pt>
                <c:pt idx="661">
                  <c:v>-90.489474795279307</c:v>
                </c:pt>
                <c:pt idx="662">
                  <c:v>-90.674553398083788</c:v>
                </c:pt>
                <c:pt idx="663">
                  <c:v>-90.857668663040428</c:v>
                </c:pt>
                <c:pt idx="664">
                  <c:v>-91.038862039633784</c:v>
                </c:pt>
                <c:pt idx="665">
                  <c:v>-91.218173672171957</c:v>
                </c:pt>
                <c:pt idx="666">
                  <c:v>-91.395642454230469</c:v>
                </c:pt>
                <c:pt idx="667">
                  <c:v>-91.571306080277878</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85.909456043176263</c:v>
                </c:pt>
                <c:pt idx="1">
                  <c:v>83.389014227527923</c:v>
                </c:pt>
                <c:pt idx="2">
                  <c:v>80.998946707821929</c:v>
                </c:pt>
                <c:pt idx="3">
                  <c:v>78.978048796083456</c:v>
                </c:pt>
                <c:pt idx="4">
                  <c:v>77.280199916865286</c:v>
                </c:pt>
                <c:pt idx="5">
                  <c:v>75.832940508271406</c:v>
                </c:pt>
                <c:pt idx="6">
                  <c:v>74.578352744661188</c:v>
                </c:pt>
                <c:pt idx="7">
                  <c:v>73.474154800190405</c:v>
                </c:pt>
                <c:pt idx="8">
                  <c:v>72.489673908188266</c:v>
                </c:pt>
                <c:pt idx="9">
                  <c:v>71.602330638262202</c:v>
                </c:pt>
                <c:pt idx="10">
                  <c:v>65.672077525774469</c:v>
                </c:pt>
                <c:pt idx="11">
                  <c:v>62.167611388971231</c:v>
                </c:pt>
                <c:pt idx="12">
                  <c:v>59.675425442076921</c:v>
                </c:pt>
                <c:pt idx="13">
                  <c:v>57.740823481820549</c:v>
                </c:pt>
                <c:pt idx="14">
                  <c:v>56.159733066668743</c:v>
                </c:pt>
                <c:pt idx="15">
                  <c:v>54.822929147465445</c:v>
                </c:pt>
                <c:pt idx="16">
                  <c:v>53.665095830237782</c:v>
                </c:pt>
                <c:pt idx="17">
                  <c:v>52.644056835385697</c:v>
                </c:pt>
                <c:pt idx="18">
                  <c:v>51.730993882333003</c:v>
                </c:pt>
                <c:pt idx="19">
                  <c:v>45.739722523431737</c:v>
                </c:pt>
                <c:pt idx="20">
                  <c:v>42.26536301772137</c:v>
                </c:pt>
                <c:pt idx="21">
                  <c:v>39.832742429534079</c:v>
                </c:pt>
                <c:pt idx="22">
                  <c:v>37.97934790798255</c:v>
                </c:pt>
                <c:pt idx="23">
                  <c:v>36.499057493490511</c:v>
                </c:pt>
                <c:pt idx="24">
                  <c:v>35.281826772664438</c:v>
                </c:pt>
                <c:pt idx="25">
                  <c:v>34.261883636933007</c:v>
                </c:pt>
                <c:pt idx="26">
                  <c:v>33.396726059361733</c:v>
                </c:pt>
                <c:pt idx="27">
                  <c:v>32.657265241360363</c:v>
                </c:pt>
                <c:pt idx="28">
                  <c:v>30.274058230626672</c:v>
                </c:pt>
                <c:pt idx="29">
                  <c:v>29.334820064422061</c:v>
                </c:pt>
                <c:pt idx="30">
                  <c:v>29.375658351279966</c:v>
                </c:pt>
                <c:pt idx="31">
                  <c:v>30.20713176840939</c:v>
                </c:pt>
                <c:pt idx="32">
                  <c:v>31.691619865837257</c:v>
                </c:pt>
                <c:pt idx="33">
                  <c:v>33.356935690880711</c:v>
                </c:pt>
                <c:pt idx="34">
                  <c:v>33.666025210209746</c:v>
                </c:pt>
                <c:pt idx="35">
                  <c:v>31.670024149487809</c:v>
                </c:pt>
                <c:pt idx="36">
                  <c:v>28.911153015989917</c:v>
                </c:pt>
                <c:pt idx="37">
                  <c:v>26.404116803100735</c:v>
                </c:pt>
                <c:pt idx="38">
                  <c:v>24.295958861484838</c:v>
                </c:pt>
                <c:pt idx="39">
                  <c:v>22.52758072667023</c:v>
                </c:pt>
                <c:pt idx="40">
                  <c:v>21.024624629673866</c:v>
                </c:pt>
                <c:pt idx="41">
                  <c:v>19.727844980131511</c:v>
                </c:pt>
                <c:pt idx="42">
                  <c:v>18.593305059998123</c:v>
                </c:pt>
                <c:pt idx="43">
                  <c:v>17.588573891136345</c:v>
                </c:pt>
                <c:pt idx="44">
                  <c:v>16.689407803761881</c:v>
                </c:pt>
                <c:pt idx="45">
                  <c:v>15.877374044221247</c:v>
                </c:pt>
                <c:pt idx="46">
                  <c:v>15.138216348871827</c:v>
                </c:pt>
                <c:pt idx="47">
                  <c:v>14.460731235257819</c:v>
                </c:pt>
                <c:pt idx="48">
                  <c:v>13.835985687412361</c:v>
                </c:pt>
                <c:pt idx="49">
                  <c:v>13.256763418710189</c:v>
                </c:pt>
                <c:pt idx="50">
                  <c:v>12.717166096087308</c:v>
                </c:pt>
                <c:pt idx="51">
                  <c:v>12.212321331242382</c:v>
                </c:pt>
                <c:pt idx="52">
                  <c:v>11.738165494303093</c:v>
                </c:pt>
                <c:pt idx="53">
                  <c:v>11.291279840658673</c:v>
                </c:pt>
                <c:pt idx="54">
                  <c:v>10.868765225645154</c:v>
                </c:pt>
                <c:pt idx="55">
                  <c:v>10.468145159904342</c:v>
                </c:pt>
                <c:pt idx="56">
                  <c:v>10.087289962361098</c:v>
                </c:pt>
                <c:pt idx="57">
                  <c:v>9.7243568155737314</c:v>
                </c:pt>
                <c:pt idx="58">
                  <c:v>9.3777419457979363</c:v>
                </c:pt>
                <c:pt idx="59">
                  <c:v>9.0460421458289453</c:v>
                </c:pt>
                <c:pt idx="60">
                  <c:v>8.7280235677280906</c:v>
                </c:pt>
                <c:pt idx="61">
                  <c:v>8.4225962239335654</c:v>
                </c:pt>
                <c:pt idx="62">
                  <c:v>8.1287930085203435</c:v>
                </c:pt>
                <c:pt idx="63">
                  <c:v>7.8457523258628425</c:v>
                </c:pt>
                <c:pt idx="64">
                  <c:v>7.5727036193966866</c:v>
                </c:pt>
                <c:pt idx="65">
                  <c:v>7.30895524787101</c:v>
                </c:pt>
                <c:pt idx="66">
                  <c:v>7.0538842740243579</c:v>
                </c:pt>
                <c:pt idx="67">
                  <c:v>6.8069278206866537</c:v>
                </c:pt>
                <c:pt idx="68">
                  <c:v>6.5675757188797279</c:v>
                </c:pt>
                <c:pt idx="69">
                  <c:v>6.33536422662623</c:v>
                </c:pt>
                <c:pt idx="70">
                  <c:v>6.1098706396029909</c:v>
                </c:pt>
                <c:pt idx="71">
                  <c:v>5.8907086482440949</c:v>
                </c:pt>
                <c:pt idx="72">
                  <c:v>5.6775243224682743</c:v>
                </c:pt>
                <c:pt idx="73">
                  <c:v>5.4699926264226661</c:v>
                </c:pt>
                <c:pt idx="74">
                  <c:v>5.2678143826742581</c:v>
                </c:pt>
                <c:pt idx="75">
                  <c:v>5.0707136190371047</c:v>
                </c:pt>
                <c:pt idx="76">
                  <c:v>4.8784352423876314</c:v>
                </c:pt>
                <c:pt idx="77">
                  <c:v>4.6907429929232549</c:v>
                </c:pt>
                <c:pt idx="78">
                  <c:v>4.5074176397774508</c:v>
                </c:pt>
                <c:pt idx="79">
                  <c:v>4.3282553850406167</c:v>
                </c:pt>
                <c:pt idx="80">
                  <c:v>4.1530664483068955</c:v>
                </c:pt>
                <c:pt idx="81">
                  <c:v>3.9816738080738827</c:v>
                </c:pt>
                <c:pt idx="82">
                  <c:v>3.8139120798263555</c:v>
                </c:pt>
                <c:pt idx="83">
                  <c:v>3.6496265135643031</c:v>
                </c:pt>
                <c:pt idx="84">
                  <c:v>3.4886720959932371</c:v>
                </c:pt>
                <c:pt idx="85">
                  <c:v>3.330912744663971</c:v>
                </c:pt>
                <c:pt idx="86">
                  <c:v>3.1762205830965371</c:v>
                </c:pt>
                <c:pt idx="87">
                  <c:v>3.024475287404103</c:v>
                </c:pt>
                <c:pt idx="88">
                  <c:v>2.8755634961912673</c:v>
                </c:pt>
                <c:pt idx="89">
                  <c:v>2.7293782765743044</c:v>
                </c:pt>
                <c:pt idx="90">
                  <c:v>2.5858186400884891</c:v>
                </c:pt>
                <c:pt idx="91">
                  <c:v>2.4447891030338629</c:v>
                </c:pt>
                <c:pt idx="92">
                  <c:v>2.3061992864871046</c:v>
                </c:pt>
                <c:pt idx="93">
                  <c:v>2.1699635517898113</c:v>
                </c:pt>
                <c:pt idx="94">
                  <c:v>2.0360006678267375</c:v>
                </c:pt>
                <c:pt idx="95">
                  <c:v>1.9042335068438079</c:v>
                </c:pt>
                <c:pt idx="96">
                  <c:v>1.7745887659338906</c:v>
                </c:pt>
                <c:pt idx="97">
                  <c:v>1.6469967116479232</c:v>
                </c:pt>
                <c:pt idx="98">
                  <c:v>1.5213909454759507</c:v>
                </c:pt>
                <c:pt idx="99">
                  <c:v>1.3977081881937079</c:v>
                </c:pt>
                <c:pt idx="100">
                  <c:v>1.2758880812899611</c:v>
                </c:pt>
                <c:pt idx="101">
                  <c:v>1.1558730038829896</c:v>
                </c:pt>
                <c:pt idx="102">
                  <c:v>1.0376079037036317</c:v>
                </c:pt>
                <c:pt idx="103">
                  <c:v>0.92104014087220187</c:v>
                </c:pt>
                <c:pt idx="104">
                  <c:v>0.80611934332782853</c:v>
                </c:pt>
                <c:pt idx="105">
                  <c:v>0.69279727288581849</c:v>
                </c:pt>
                <c:pt idx="106">
                  <c:v>0.58102770100136392</c:v>
                </c:pt>
                <c:pt idx="107">
                  <c:v>0.47076629340975795</c:v>
                </c:pt>
                <c:pt idx="108">
                  <c:v>0.36197050289458321</c:v>
                </c:pt>
                <c:pt idx="109">
                  <c:v>0.25459946950767298</c:v>
                </c:pt>
                <c:pt idx="110">
                  <c:v>0.14861392762922063</c:v>
                </c:pt>
                <c:pt idx="111">
                  <c:v>4.3976119314193471E-2</c:v>
                </c:pt>
                <c:pt idx="112">
                  <c:v>-5.9350286577484423E-2</c:v>
                </c:pt>
                <c:pt idx="113">
                  <c:v>-0.16140026992319884</c:v>
                </c:pt>
                <c:pt idx="114">
                  <c:v>-0.26220752996711805</c:v>
                </c:pt>
                <c:pt idx="115">
                  <c:v>-0.36180455141473433</c:v>
                </c:pt>
                <c:pt idx="116">
                  <c:v>-0.46022266633657005</c:v>
                </c:pt>
                <c:pt idx="117">
                  <c:v>-0.55749211219523576</c:v>
                </c:pt>
                <c:pt idx="118">
                  <c:v>-0.65364208628291232</c:v>
                </c:pt>
                <c:pt idx="119">
                  <c:v>-0.74870079683162971</c:v>
                </c:pt>
                <c:pt idx="120">
                  <c:v>-0.84269551103677787</c:v>
                </c:pt>
                <c:pt idx="121">
                  <c:v>-0.93565260021407148</c:v>
                </c:pt>
                <c:pt idx="122">
                  <c:v>-1.0275975822921881</c:v>
                </c:pt>
                <c:pt idx="123">
                  <c:v>-1.1185551618266203</c:v>
                </c:pt>
                <c:pt idx="124">
                  <c:v>-1.2085492677055227</c:v>
                </c:pt>
                <c:pt idx="125">
                  <c:v>-1.2976030887045653</c:v>
                </c:pt>
                <c:pt idx="126">
                  <c:v>-1.3857391070354885</c:v>
                </c:pt>
                <c:pt idx="127">
                  <c:v>-1.4729791300218487</c:v>
                </c:pt>
                <c:pt idx="128">
                  <c:v>-1.5593443200249792</c:v>
                </c:pt>
                <c:pt idx="129">
                  <c:v>-1.6448552227338915</c:v>
                </c:pt>
                <c:pt idx="130">
                  <c:v>-1.7295317939243871</c:v>
                </c:pt>
                <c:pt idx="131">
                  <c:v>-1.8133934247844365</c:v>
                </c:pt>
                <c:pt idx="132">
                  <c:v>-1.8964589658961231</c:v>
                </c:pt>
                <c:pt idx="133">
                  <c:v>-1.9787467499575293</c:v>
                </c:pt>
                <c:pt idx="134">
                  <c:v>-2.0602746133219925</c:v>
                </c:pt>
                <c:pt idx="135">
                  <c:v>-2.1410599164267445</c:v>
                </c:pt>
                <c:pt idx="136">
                  <c:v>-2.2211195631775915</c:v>
                </c:pt>
                <c:pt idx="137">
                  <c:v>-2.3004700193517817</c:v>
                </c:pt>
                <c:pt idx="138">
                  <c:v>-2.3791273300768814</c:v>
                </c:pt>
                <c:pt idx="139">
                  <c:v>-2.4571071364393346</c:v>
                </c:pt>
                <c:pt idx="140">
                  <c:v>-2.5344246912729558</c:v>
                </c:pt>
                <c:pt idx="141">
                  <c:v>-2.611094874174011</c:v>
                </c:pt>
                <c:pt idx="142">
                  <c:v>-2.6871322057865332</c:v>
                </c:pt>
                <c:pt idx="143">
                  <c:v>-2.7625508613985339</c:v>
                </c:pt>
                <c:pt idx="144">
                  <c:v>-2.8373646838872202</c:v>
                </c:pt>
                <c:pt idx="145">
                  <c:v>-2.9115871960487167</c:v>
                </c:pt>
                <c:pt idx="146">
                  <c:v>-2.9852316123456983</c:v>
                </c:pt>
                <c:pt idx="147">
                  <c:v>-3.0583108501038545</c:v>
                </c:pt>
                <c:pt idx="148">
                  <c:v>-3.1308375401866129</c:v>
                </c:pt>
                <c:pt idx="149">
                  <c:v>-3.2028240371753114</c:v>
                </c:pt>
                <c:pt idx="150">
                  <c:v>-3.2742824290805439</c:v>
                </c:pt>
                <c:pt idx="151">
                  <c:v>-3.3452245466087622</c:v>
                </c:pt>
                <c:pt idx="152">
                  <c:v>-3.415661972006669</c:v>
                </c:pt>
                <c:pt idx="153">
                  <c:v>-3.4856060475047808</c:v>
                </c:pt>
                <c:pt idx="154">
                  <c:v>-3.5550678833799809</c:v>
                </c:pt>
                <c:pt idx="155">
                  <c:v>-3.6240583656559977</c:v>
                </c:pt>
                <c:pt idx="156">
                  <c:v>-3.6925881634593889</c:v>
                </c:pt>
                <c:pt idx="157">
                  <c:v>-3.7606677360477607</c:v>
                </c:pt>
                <c:pt idx="158">
                  <c:v>-3.8283073395259013</c:v>
                </c:pt>
                <c:pt idx="159">
                  <c:v>-3.8955170332646105</c:v>
                </c:pt>
                <c:pt idx="160">
                  <c:v>-3.9623066860362508</c:v>
                </c:pt>
                <c:pt idx="161">
                  <c:v>-4.028685981880173</c:v>
                </c:pt>
                <c:pt idx="162">
                  <c:v>-4.0946644257104401</c:v>
                </c:pt>
                <c:pt idx="163">
                  <c:v>-4.1602513486777495</c:v>
                </c:pt>
                <c:pt idx="164">
                  <c:v>-4.2254559132964946</c:v>
                </c:pt>
                <c:pt idx="165">
                  <c:v>-4.2902871183477398</c:v>
                </c:pt>
                <c:pt idx="166">
                  <c:v>-4.3547538035678794</c:v>
                </c:pt>
                <c:pt idx="167">
                  <c:v>-4.418864654132534</c:v>
                </c:pt>
                <c:pt idx="168">
                  <c:v>-4.4826282049446924</c:v>
                </c:pt>
                <c:pt idx="169">
                  <c:v>-4.5460528447354758</c:v>
                </c:pt>
                <c:pt idx="170">
                  <c:v>-4.6091468199856935</c:v>
                </c:pt>
                <c:pt idx="171">
                  <c:v>-4.671918238675838</c:v>
                </c:pt>
                <c:pt idx="172">
                  <c:v>-4.7343750738717771</c:v>
                </c:pt>
                <c:pt idx="173">
                  <c:v>-4.7965251671531108</c:v>
                </c:pt>
                <c:pt idx="174">
                  <c:v>-4.8583762318907038</c:v>
                </c:pt>
                <c:pt idx="175">
                  <c:v>-4.919935856379805</c:v>
                </c:pt>
                <c:pt idx="176">
                  <c:v>-4.9812115068346152</c:v>
                </c:pt>
                <c:pt idx="177">
                  <c:v>-5.0422105302500686</c:v>
                </c:pt>
                <c:pt idx="178">
                  <c:v>-5.1029401571362509</c:v>
                </c:pt>
                <c:pt idx="179">
                  <c:v>-5.1634075041306629</c:v>
                </c:pt>
                <c:pt idx="180">
                  <c:v>-5.2236195764932827</c:v>
                </c:pt>
                <c:pt idx="181">
                  <c:v>-5.2835832704892045</c:v>
                </c:pt>
                <c:pt idx="182">
                  <c:v>-5.3433053756633377</c:v>
                </c:pt>
                <c:pt idx="183">
                  <c:v>-5.4027925770115806</c:v>
                </c:pt>
                <c:pt idx="184">
                  <c:v>-5.4620514570526302</c:v>
                </c:pt>
                <c:pt idx="185">
                  <c:v>-5.5210884978043619</c:v>
                </c:pt>
                <c:pt idx="186">
                  <c:v>-5.5799100826687154</c:v>
                </c:pt>
                <c:pt idx="187">
                  <c:v>-5.6385224982287108</c:v>
                </c:pt>
                <c:pt idx="188">
                  <c:v>-5.6969319359611532</c:v>
                </c:pt>
                <c:pt idx="189">
                  <c:v>-5.7551444938684062</c:v>
                </c:pt>
                <c:pt idx="190">
                  <c:v>-5.8131661780325796</c:v>
                </c:pt>
                <c:pt idx="191">
                  <c:v>-5.8710029040952367</c:v>
                </c:pt>
                <c:pt idx="192">
                  <c:v>-5.9286604986657192</c:v>
                </c:pt>
                <c:pt idx="193">
                  <c:v>-5.9861447006609305</c:v>
                </c:pt>
                <c:pt idx="194">
                  <c:v>-6.0434611625795664</c:v>
                </c:pt>
                <c:pt idx="195">
                  <c:v>-6.1006154517134039</c:v>
                </c:pt>
                <c:pt idx="196">
                  <c:v>-6.1576130512983784</c:v>
                </c:pt>
                <c:pt idx="197">
                  <c:v>-6.2144593616079469</c:v>
                </c:pt>
                <c:pt idx="198">
                  <c:v>-6.2711597009913342</c:v>
                </c:pt>
                <c:pt idx="199">
                  <c:v>-6.3277193068589739</c:v>
                </c:pt>
                <c:pt idx="200">
                  <c:v>-6.384143336617476</c:v>
                </c:pt>
                <c:pt idx="201">
                  <c:v>-6.4404368685564499</c:v>
                </c:pt>
                <c:pt idx="202">
                  <c:v>-6.4966049026893629</c:v>
                </c:pt>
                <c:pt idx="203">
                  <c:v>-6.5526523615505328</c:v>
                </c:pt>
                <c:pt idx="204">
                  <c:v>-6.6085840909503899</c:v>
                </c:pt>
                <c:pt idx="205">
                  <c:v>-6.6644048606909392</c:v>
                </c:pt>
                <c:pt idx="206">
                  <c:v>-6.7201193652434963</c:v>
                </c:pt>
                <c:pt idx="207">
                  <c:v>-6.7757322243905271</c:v>
                </c:pt>
                <c:pt idx="208">
                  <c:v>-6.831247983833495</c:v>
                </c:pt>
                <c:pt idx="209">
                  <c:v>-6.8866711157684781</c:v>
                </c:pt>
                <c:pt idx="210">
                  <c:v>-6.9420060194314122</c:v>
                </c:pt>
                <c:pt idx="211">
                  <c:v>-6.9972570216145735</c:v>
                </c:pt>
                <c:pt idx="212">
                  <c:v>-7.0524283771560388</c:v>
                </c:pt>
                <c:pt idx="213">
                  <c:v>-7.1075242694037755</c:v>
                </c:pt>
                <c:pt idx="214">
                  <c:v>-7.1625488106559265</c:v>
                </c:pt>
                <c:pt idx="215">
                  <c:v>-7.2175060425787976</c:v>
                </c:pt>
                <c:pt idx="216">
                  <c:v>-7.2723999366041809</c:v>
                </c:pt>
                <c:pt idx="217">
                  <c:v>-7.3272343943074061</c:v>
                </c:pt>
                <c:pt idx="218">
                  <c:v>-7.3820132477675413</c:v>
                </c:pt>
                <c:pt idx="219">
                  <c:v>-7.436740259911284</c:v>
                </c:pt>
                <c:pt idx="220">
                  <c:v>-7.491419124841693</c:v>
                </c:pt>
                <c:pt idx="221">
                  <c:v>-7.5460534681533549</c:v>
                </c:pt>
                <c:pt idx="222">
                  <c:v>-7.600646847235037</c:v>
                </c:pt>
                <c:pt idx="223">
                  <c:v>-7.6552027515613101</c:v>
                </c:pt>
                <c:pt idx="224">
                  <c:v>-7.7097246029741973</c:v>
                </c:pt>
                <c:pt idx="225">
                  <c:v>-7.7642157559561831</c:v>
                </c:pt>
                <c:pt idx="226">
                  <c:v>-8.3081292120665182</c:v>
                </c:pt>
                <c:pt idx="227">
                  <c:v>-8.8521723587039354</c:v>
                </c:pt>
                <c:pt idx="228">
                  <c:v>-9.3986280515289824</c:v>
                </c:pt>
                <c:pt idx="229">
                  <c:v>-9.9491653397584745</c:v>
                </c:pt>
                <c:pt idx="230">
                  <c:v>-10.50487781937642</c:v>
                </c:pt>
                <c:pt idx="231">
                  <c:v>-11.066333824633897</c:v>
                </c:pt>
                <c:pt idx="232">
                  <c:v>-11.633638344529832</c:v>
                </c:pt>
                <c:pt idx="233">
                  <c:v>-12.206504248858828</c:v>
                </c:pt>
                <c:pt idx="234">
                  <c:v>-12.784328913853384</c:v>
                </c:pt>
                <c:pt idx="235">
                  <c:v>-13.366271731585863</c:v>
                </c:pt>
                <c:pt idx="236">
                  <c:v>-13.951328186041671</c:v>
                </c:pt>
                <c:pt idx="237">
                  <c:v>-14.538396970423133</c:v>
                </c:pt>
                <c:pt idx="238">
                  <c:v>-15.126337735277263</c:v>
                </c:pt>
                <c:pt idx="239">
                  <c:v>-15.714018238911905</c:v>
                </c:pt>
                <c:pt idx="240">
                  <c:v>-16.300350725846702</c:v>
                </c:pt>
                <c:pt idx="241">
                  <c:v>-16.884318172949587</c:v>
                </c:pt>
                <c:pt idx="242">
                  <c:v>-17.464991579608519</c:v>
                </c:pt>
                <c:pt idx="243">
                  <c:v>-18.041539756668261</c:v>
                </c:pt>
                <c:pt idx="244">
                  <c:v>-18.613233139374554</c:v>
                </c:pt>
                <c:pt idx="245">
                  <c:v>-19.179443073470651</c:v>
                </c:pt>
                <c:pt idx="246">
                  <c:v>-19.739637858774714</c:v>
                </c:pt>
                <c:pt idx="247">
                  <c:v>-20.293376628061495</c:v>
                </c:pt>
                <c:pt idx="248">
                  <c:v>-20.840301924717487</c:v>
                </c:pt>
                <c:pt idx="249">
                  <c:v>-21.380131641961011</c:v>
                </c:pt>
                <c:pt idx="250">
                  <c:v>-21.912650811033544</c:v>
                </c:pt>
                <c:pt idx="251">
                  <c:v>-22.437703580174535</c:v>
                </c:pt>
                <c:pt idx="252">
                  <c:v>-22.955185610283632</c:v>
                </c:pt>
                <c:pt idx="253">
                  <c:v>-23.465037024230551</c:v>
                </c:pt>
                <c:pt idx="254">
                  <c:v>-23.967235980860725</c:v>
                </c:pt>
                <c:pt idx="255">
                  <c:v>-24.461792897632524</c:v>
                </c:pt>
                <c:pt idx="256">
                  <c:v>-24.948745313506681</c:v>
                </c:pt>
                <c:pt idx="257">
                  <c:v>-25.428153362682544</c:v>
                </c:pt>
                <c:pt idx="258">
                  <c:v>-25.900095817116657</c:v>
                </c:pt>
                <c:pt idx="259">
                  <c:v>-26.364666649127098</c:v>
                </c:pt>
                <c:pt idx="260">
                  <c:v>-26.821972062960903</c:v>
                </c:pt>
                <c:pt idx="261">
                  <c:v>-27.272127944606428</c:v>
                </c:pt>
                <c:pt idx="262">
                  <c:v>-27.715257681347953</c:v>
                </c:pt>
                <c:pt idx="263">
                  <c:v>-28.151490305852221</c:v>
                </c:pt>
                <c:pt idx="264">
                  <c:v>-28.580958923427289</c:v>
                </c:pt>
                <c:pt idx="265">
                  <c:v>-29.003799385148778</c:v>
                </c:pt>
                <c:pt idx="266">
                  <c:v>-29.420149173572376</c:v>
                </c:pt>
                <c:pt idx="267">
                  <c:v>-29.830146471596393</c:v>
                </c:pt>
                <c:pt idx="268">
                  <c:v>-30.23392938861813</c:v>
                </c:pt>
                <c:pt idx="269">
                  <c:v>-30.631635321398676</c:v>
                </c:pt>
                <c:pt idx="270">
                  <c:v>-31.023400429997395</c:v>
                </c:pt>
                <c:pt idx="271">
                  <c:v>-31.409359211763586</c:v>
                </c:pt>
                <c:pt idx="272">
                  <c:v>-31.789644158693449</c:v>
                </c:pt>
                <c:pt idx="273">
                  <c:v>-32.164385485497888</c:v>
                </c:pt>
                <c:pt idx="274">
                  <c:v>-32.533710917505154</c:v>
                </c:pt>
                <c:pt idx="275">
                  <c:v>-32.897745529068928</c:v>
                </c:pt>
                <c:pt idx="276">
                  <c:v>-33.256611624492024</c:v>
                </c:pt>
                <c:pt idx="277">
                  <c:v>-33.610428654633296</c:v>
                </c:pt>
                <c:pt idx="278">
                  <c:v>-33.95931316336258</c:v>
                </c:pt>
                <c:pt idx="279">
                  <c:v>-34.303378758886709</c:v>
                </c:pt>
                <c:pt idx="280">
                  <c:v>-34.642736105706405</c:v>
                </c:pt>
                <c:pt idx="281">
                  <c:v>-34.977492933595904</c:v>
                </c:pt>
                <c:pt idx="282">
                  <c:v>-35.307754060538926</c:v>
                </c:pt>
                <c:pt idx="283">
                  <c:v>-35.633621427017992</c:v>
                </c:pt>
                <c:pt idx="284">
                  <c:v>-35.955194139450654</c:v>
                </c:pt>
                <c:pt idx="285">
                  <c:v>-36.27256852090553</c:v>
                </c:pt>
                <c:pt idx="286">
                  <c:v>-36.585838167520052</c:v>
                </c:pt>
                <c:pt idx="287">
                  <c:v>-36.895094009289679</c:v>
                </c:pt>
                <c:pt idx="288">
                  <c:v>-37.200424374108941</c:v>
                </c:pt>
                <c:pt idx="289">
                  <c:v>-37.501915054124808</c:v>
                </c:pt>
                <c:pt idx="290">
                  <c:v>-37.799649373616283</c:v>
                </c:pt>
                <c:pt idx="291">
                  <c:v>-38.093708257744836</c:v>
                </c:pt>
                <c:pt idx="292">
                  <c:v>-38.384170301631542</c:v>
                </c:pt>
                <c:pt idx="293">
                  <c:v>-38.6711118393115</c:v>
                </c:pt>
                <c:pt idx="294">
                  <c:v>-38.954607012196533</c:v>
                </c:pt>
                <c:pt idx="295">
                  <c:v>-39.234727836745584</c:v>
                </c:pt>
                <c:pt idx="296">
                  <c:v>-39.511544271100206</c:v>
                </c:pt>
                <c:pt idx="297">
                  <c:v>-39.785124280491502</c:v>
                </c:pt>
                <c:pt idx="298">
                  <c:v>-40.055533901266578</c:v>
                </c:pt>
                <c:pt idx="299">
                  <c:v>-40.322837303417685</c:v>
                </c:pt>
                <c:pt idx="300">
                  <c:v>-40.587096851526532</c:v>
                </c:pt>
                <c:pt idx="301">
                  <c:v>-40.848373164061258</c:v>
                </c:pt>
                <c:pt idx="302">
                  <c:v>-41.106725170984419</c:v>
                </c:pt>
                <c:pt idx="303">
                  <c:v>-41.362210169647497</c:v>
                </c:pt>
                <c:pt idx="304">
                  <c:v>-41.614883878962168</c:v>
                </c:pt>
                <c:pt idx="305">
                  <c:v>-41.86480049185009</c:v>
                </c:pt>
                <c:pt idx="306">
                  <c:v>-42.112012725983341</c:v>
                </c:pt>
                <c:pt idx="307">
                  <c:v>-42.356571872835211</c:v>
                </c:pt>
                <c:pt idx="308">
                  <c:v>-42.598527845067657</c:v>
                </c:pt>
                <c:pt idx="309">
                  <c:v>-42.837929222287023</c:v>
                </c:pt>
                <c:pt idx="310">
                  <c:v>-43.074823295203501</c:v>
                </c:pt>
                <c:pt idx="311">
                  <c:v>-43.309256108233171</c:v>
                </c:pt>
                <c:pt idx="312">
                  <c:v>-43.54127250058351</c:v>
                </c:pt>
                <c:pt idx="313">
                  <c:v>-43.7709161458653</c:v>
                </c:pt>
                <c:pt idx="314">
                  <c:v>-43.998229590274633</c:v>
                </c:pt>
                <c:pt idx="315">
                  <c:v>-44.223254289389658</c:v>
                </c:pt>
                <c:pt idx="316">
                  <c:v>-44.446030643626855</c:v>
                </c:pt>
                <c:pt idx="317">
                  <c:v>-44.666598032401566</c:v>
                </c:pt>
                <c:pt idx="318">
                  <c:v>-44.884994847037227</c:v>
                </c:pt>
                <c:pt idx="319">
                  <c:v>-45.101258522467241</c:v>
                </c:pt>
                <c:pt idx="320">
                  <c:v>-45.315425567772756</c:v>
                </c:pt>
                <c:pt idx="321">
                  <c:v>-45.527531595598631</c:v>
                </c:pt>
                <c:pt idx="322">
                  <c:v>-45.737611350489061</c:v>
                </c:pt>
                <c:pt idx="323">
                  <c:v>-45.945698736183296</c:v>
                </c:pt>
                <c:pt idx="324">
                  <c:v>-46.151826841910648</c:v>
                </c:pt>
                <c:pt idx="325">
                  <c:v>-46.356027967723065</c:v>
                </c:pt>
                <c:pt idx="326">
                  <c:v>-46.558333648902092</c:v>
                </c:pt>
                <c:pt idx="327">
                  <c:v>-46.758774679476112</c:v>
                </c:pt>
                <c:pt idx="328">
                  <c:v>-46.957381134882432</c:v>
                </c:pt>
                <c:pt idx="329">
                  <c:v>-47.154182393807538</c:v>
                </c:pt>
                <c:pt idx="330">
                  <c:v>-47.349207159237743</c:v>
                </c:pt>
                <c:pt idx="331">
                  <c:v>-47.542483478751322</c:v>
                </c:pt>
                <c:pt idx="332">
                  <c:v>-47.734038764081802</c:v>
                </c:pt>
                <c:pt idx="333">
                  <c:v>-47.923899809981371</c:v>
                </c:pt>
                <c:pt idx="334">
                  <c:v>-48.112092812411859</c:v>
                </c:pt>
                <c:pt idx="335">
                  <c:v>-48.298643386089879</c:v>
                </c:pt>
                <c:pt idx="336">
                  <c:v>-48.483576581411711</c:v>
                </c:pt>
                <c:pt idx="337">
                  <c:v>-48.666916900782169</c:v>
                </c:pt>
                <c:pt idx="338">
                  <c:v>-48.848688314371351</c:v>
                </c:pt>
                <c:pt idx="339">
                  <c:v>-49.028914275321384</c:v>
                </c:pt>
                <c:pt idx="340">
                  <c:v>-49.207617734424986</c:v>
                </c:pt>
                <c:pt idx="341">
                  <c:v>-49.384821154296745</c:v>
                </c:pt>
                <c:pt idx="342">
                  <c:v>-49.560546523056679</c:v>
                </c:pt>
                <c:pt idx="343">
                  <c:v>-49.734815367545337</c:v>
                </c:pt>
                <c:pt idx="344">
                  <c:v>-49.90764876608872</c:v>
                </c:pt>
                <c:pt idx="345">
                  <c:v>-50.079067360830429</c:v>
                </c:pt>
                <c:pt idx="346">
                  <c:v>-50.24909136964795</c:v>
                </c:pt>
                <c:pt idx="347">
                  <c:v>-50.417740597669138</c:v>
                </c:pt>
                <c:pt idx="348">
                  <c:v>-50.58503444840413</c:v>
                </c:pt>
                <c:pt idx="349">
                  <c:v>-50.750991934507859</c:v>
                </c:pt>
                <c:pt idx="350">
                  <c:v>-50.915631688186878</c:v>
                </c:pt>
                <c:pt idx="351">
                  <c:v>-51.078971971264394</c:v>
                </c:pt>
                <c:pt idx="352">
                  <c:v>-51.241030684916346</c:v>
                </c:pt>
                <c:pt idx="353">
                  <c:v>-51.401825379091093</c:v>
                </c:pt>
                <c:pt idx="354">
                  <c:v>-51.561373261624539</c:v>
                </c:pt>
                <c:pt idx="355">
                  <c:v>-51.719691207062212</c:v>
                </c:pt>
                <c:pt idx="356">
                  <c:v>-51.876795765199333</c:v>
                </c:pt>
                <c:pt idx="357">
                  <c:v>-52.032703169349247</c:v>
                </c:pt>
                <c:pt idx="358">
                  <c:v>-52.187429344350406</c:v>
                </c:pt>
                <c:pt idx="359">
                  <c:v>-52.340989914321582</c:v>
                </c:pt>
                <c:pt idx="360">
                  <c:v>-52.493400210174499</c:v>
                </c:pt>
                <c:pt idx="361">
                  <c:v>-52.644675276892855</c:v>
                </c:pt>
                <c:pt idx="362">
                  <c:v>-52.794829880586221</c:v>
                </c:pt>
                <c:pt idx="363">
                  <c:v>-52.943878515327008</c:v>
                </c:pt>
                <c:pt idx="364">
                  <c:v>-53.091835409778355</c:v>
                </c:pt>
                <c:pt idx="365">
                  <c:v>-53.238714533620524</c:v>
                </c:pt>
                <c:pt idx="366">
                  <c:v>-53.384529603782795</c:v>
                </c:pt>
                <c:pt idx="367">
                  <c:v>-53.5292940904882</c:v>
                </c:pt>
                <c:pt idx="368">
                  <c:v>-53.673021223117374</c:v>
                </c:pt>
                <c:pt idx="369">
                  <c:v>-53.815723995898061</c:v>
                </c:pt>
                <c:pt idx="370">
                  <c:v>-53.957415173426483</c:v>
                </c:pt>
                <c:pt idx="371">
                  <c:v>-54.098107296026342</c:v>
                </c:pt>
                <c:pt idx="372">
                  <c:v>-54.237812684951187</c:v>
                </c:pt>
                <c:pt idx="373">
                  <c:v>-54.376543447435502</c:v>
                </c:pt>
                <c:pt idx="374">
                  <c:v>-54.514311481599869</c:v>
                </c:pt>
                <c:pt idx="375">
                  <c:v>-54.651128481215075</c:v>
                </c:pt>
                <c:pt idx="376">
                  <c:v>-54.787005940330133</c:v>
                </c:pt>
                <c:pt idx="377">
                  <c:v>-54.921955157768629</c:v>
                </c:pt>
                <c:pt idx="378">
                  <c:v>-55.055987241498173</c:v>
                </c:pt>
                <c:pt idx="379">
                  <c:v>-55.189113112876939</c:v>
                </c:pt>
                <c:pt idx="380">
                  <c:v>-55.321343510781496</c:v>
                </c:pt>
                <c:pt idx="381">
                  <c:v>-55.452688995620093</c:v>
                </c:pt>
                <c:pt idx="382">
                  <c:v>-55.583159953234812</c:v>
                </c:pt>
                <c:pt idx="383">
                  <c:v>-55.71276659869666</c:v>
                </c:pt>
                <c:pt idx="384">
                  <c:v>-55.841518979996906</c:v>
                </c:pt>
                <c:pt idx="385">
                  <c:v>-55.969426981638001</c:v>
                </c:pt>
                <c:pt idx="386">
                  <c:v>-56.096500328127547</c:v>
                </c:pt>
                <c:pt idx="387">
                  <c:v>-56.222748587378383</c:v>
                </c:pt>
                <c:pt idx="388">
                  <c:v>-56.348181174017668</c:v>
                </c:pt>
                <c:pt idx="389">
                  <c:v>-56.4728073526081</c:v>
                </c:pt>
                <c:pt idx="390">
                  <c:v>-56.596636240783937</c:v>
                </c:pt>
                <c:pt idx="391">
                  <c:v>-56.719676812304613</c:v>
                </c:pt>
                <c:pt idx="392">
                  <c:v>-56.841937900028427</c:v>
                </c:pt>
                <c:pt idx="393">
                  <c:v>-56.963428198808998</c:v>
                </c:pt>
                <c:pt idx="394">
                  <c:v>-57.084156268316733</c:v>
                </c:pt>
                <c:pt idx="395">
                  <c:v>-57.204130535787776</c:v>
                </c:pt>
                <c:pt idx="396">
                  <c:v>-57.323359298702542</c:v>
                </c:pt>
                <c:pt idx="397">
                  <c:v>-57.441850727396194</c:v>
                </c:pt>
                <c:pt idx="398">
                  <c:v>-57.559612867603008</c:v>
                </c:pt>
                <c:pt idx="399">
                  <c:v>-57.676653642936657</c:v>
                </c:pt>
                <c:pt idx="400">
                  <c:v>-57.792980857308422</c:v>
                </c:pt>
                <c:pt idx="401">
                  <c:v>-57.908602197285191</c:v>
                </c:pt>
                <c:pt idx="402">
                  <c:v>-58.02352523438902</c:v>
                </c:pt>
                <c:pt idx="403">
                  <c:v>-58.137757427340027</c:v>
                </c:pt>
                <c:pt idx="404">
                  <c:v>-58.251306124244323</c:v>
                </c:pt>
                <c:pt idx="405">
                  <c:v>-58.364178564728569</c:v>
                </c:pt>
                <c:pt idx="406">
                  <c:v>-58.476381882022821</c:v>
                </c:pt>
                <c:pt idx="407">
                  <c:v>-58.58792310499301</c:v>
                </c:pt>
                <c:pt idx="408">
                  <c:v>-58.698809160124782</c:v>
                </c:pt>
                <c:pt idx="409">
                  <c:v>-58.809046873459863</c:v>
                </c:pt>
                <c:pt idx="410">
                  <c:v>-58.918642972486417</c:v>
                </c:pt>
                <c:pt idx="411">
                  <c:v>-59.027604087984798</c:v>
                </c:pt>
                <c:pt idx="412">
                  <c:v>-59.135936755829917</c:v>
                </c:pt>
                <c:pt idx="413">
                  <c:v>-59.243647418751344</c:v>
                </c:pt>
                <c:pt idx="414">
                  <c:v>-59.350742428052577</c:v>
                </c:pt>
                <c:pt idx="415">
                  <c:v>-59.4572280452904</c:v>
                </c:pt>
                <c:pt idx="416">
                  <c:v>-59.563110443915619</c:v>
                </c:pt>
                <c:pt idx="417">
                  <c:v>-59.668395710876197</c:v>
                </c:pt>
                <c:pt idx="418">
                  <c:v>-59.773089848183787</c:v>
                </c:pt>
                <c:pt idx="419">
                  <c:v>-59.877198774444693</c:v>
                </c:pt>
                <c:pt idx="420">
                  <c:v>-59.980728326356399</c:v>
                </c:pt>
                <c:pt idx="421">
                  <c:v>-60.083684260170322</c:v>
                </c:pt>
                <c:pt idx="422">
                  <c:v>-60.186072253121907</c:v>
                </c:pt>
                <c:pt idx="423">
                  <c:v>-60.287897904829002</c:v>
                </c:pt>
                <c:pt idx="424">
                  <c:v>-60.389166738659128</c:v>
                </c:pt>
                <c:pt idx="425">
                  <c:v>-60.489884203066744</c:v>
                </c:pt>
                <c:pt idx="426">
                  <c:v>-60.590055672901137</c:v>
                </c:pt>
                <c:pt idx="427">
                  <c:v>-60.68968645068577</c:v>
                </c:pt>
                <c:pt idx="428">
                  <c:v>-60.788781767869921</c:v>
                </c:pt>
                <c:pt idx="429">
                  <c:v>-60.887346786053186</c:v>
                </c:pt>
                <c:pt idx="430">
                  <c:v>-60.985386598183709</c:v>
                </c:pt>
                <c:pt idx="431">
                  <c:v>-61.082906229730739</c:v>
                </c:pt>
                <c:pt idx="432">
                  <c:v>-61.179910639832215</c:v>
                </c:pt>
                <c:pt idx="433">
                  <c:v>-61.276404722418</c:v>
                </c:pt>
                <c:pt idx="434">
                  <c:v>-61.372393307309466</c:v>
                </c:pt>
                <c:pt idx="435">
                  <c:v>-61.467881161295892</c:v>
                </c:pt>
                <c:pt idx="436">
                  <c:v>-61.562872989188413</c:v>
                </c:pt>
                <c:pt idx="437">
                  <c:v>-61.657373434852076</c:v>
                </c:pt>
                <c:pt idx="438">
                  <c:v>-61.751387082216347</c:v>
                </c:pt>
                <c:pt idx="439">
                  <c:v>-61.844918456265034</c:v>
                </c:pt>
                <c:pt idx="440">
                  <c:v>-61.937972024005603</c:v>
                </c:pt>
                <c:pt idx="441">
                  <c:v>-62.030552195418913</c:v>
                </c:pt>
                <c:pt idx="442">
                  <c:v>-62.122663324389514</c:v>
                </c:pt>
                <c:pt idx="443">
                  <c:v>-62.214309709617112</c:v>
                </c:pt>
                <c:pt idx="444">
                  <c:v>-62.305495595509669</c:v>
                </c:pt>
                <c:pt idx="445">
                  <c:v>-62.396225173058575</c:v>
                </c:pt>
                <c:pt idx="446">
                  <c:v>-62.486502580696317</c:v>
                </c:pt>
                <c:pt idx="447">
                  <c:v>-62.57633190513711</c:v>
                </c:pt>
                <c:pt idx="448">
                  <c:v>-62.665717182200794</c:v>
                </c:pt>
                <c:pt idx="449">
                  <c:v>-62.754662397620564</c:v>
                </c:pt>
                <c:pt idx="450">
                  <c:v>-62.843171487834788</c:v>
                </c:pt>
                <c:pt idx="451">
                  <c:v>-62.931248340763347</c:v>
                </c:pt>
                <c:pt idx="452">
                  <c:v>-63.018896796568846</c:v>
                </c:pt>
                <c:pt idx="453">
                  <c:v>-63.106120648403078</c:v>
                </c:pt>
                <c:pt idx="454">
                  <c:v>-63.192923643139061</c:v>
                </c:pt>
                <c:pt idx="455">
                  <c:v>-63.279309482088991</c:v>
                </c:pt>
                <c:pt idx="456">
                  <c:v>-63.365281821708443</c:v>
                </c:pt>
                <c:pt idx="457">
                  <c:v>-63.450844274287192</c:v>
                </c:pt>
                <c:pt idx="458">
                  <c:v>-63.536000408626805</c:v>
                </c:pt>
                <c:pt idx="459">
                  <c:v>-63.620753750705539</c:v>
                </c:pt>
                <c:pt idx="460">
                  <c:v>-63.705107784330622</c:v>
                </c:pt>
                <c:pt idx="461">
                  <c:v>-63.789065951778369</c:v>
                </c:pt>
                <c:pt idx="462">
                  <c:v>-63.872631654422207</c:v>
                </c:pt>
                <c:pt idx="463">
                  <c:v>-63.955808253349204</c:v>
                </c:pt>
                <c:pt idx="464">
                  <c:v>-64.038599069964988</c:v>
                </c:pt>
                <c:pt idx="465">
                  <c:v>-64.121007386587593</c:v>
                </c:pt>
                <c:pt idx="466">
                  <c:v>-64.203036447030414</c:v>
                </c:pt>
                <c:pt idx="467">
                  <c:v>-64.284689457174323</c:v>
                </c:pt>
                <c:pt idx="468">
                  <c:v>-64.365969585529527</c:v>
                </c:pt>
                <c:pt idx="469">
                  <c:v>-64.446879963787111</c:v>
                </c:pt>
                <c:pt idx="470">
                  <c:v>-64.527423687360638</c:v>
                </c:pt>
                <c:pt idx="471">
                  <c:v>-64.60760381591794</c:v>
                </c:pt>
                <c:pt idx="472">
                  <c:v>-64.687423373903343</c:v>
                </c:pt>
                <c:pt idx="473">
                  <c:v>-64.766885351050632</c:v>
                </c:pt>
                <c:pt idx="474">
                  <c:v>-64.845992702886775</c:v>
                </c:pt>
                <c:pt idx="475">
                  <c:v>-64.924748351226725</c:v>
                </c:pt>
                <c:pt idx="476">
                  <c:v>-65.003155184659434</c:v>
                </c:pt>
                <c:pt idx="477">
                  <c:v>-65.081216059025422</c:v>
                </c:pt>
                <c:pt idx="478">
                  <c:v>-65.158933797885723</c:v>
                </c:pt>
                <c:pt idx="479">
                  <c:v>-65.236311192982882</c:v>
                </c:pt>
                <c:pt idx="480">
                  <c:v>-65.313351004693686</c:v>
                </c:pt>
                <c:pt idx="481">
                  <c:v>-65.390055962474221</c:v>
                </c:pt>
                <c:pt idx="482">
                  <c:v>-65.46642876529701</c:v>
                </c:pt>
                <c:pt idx="483">
                  <c:v>-65.542472082080835</c:v>
                </c:pt>
                <c:pt idx="484">
                  <c:v>-65.618188552112926</c:v>
                </c:pt>
                <c:pt idx="485">
                  <c:v>-65.693580785464164</c:v>
                </c:pt>
                <c:pt idx="486">
                  <c:v>-65.768651363397041</c:v>
                </c:pt>
                <c:pt idx="487">
                  <c:v>-65.843402838766622</c:v>
                </c:pt>
                <c:pt idx="488">
                  <c:v>-65.917837736414938</c:v>
                </c:pt>
                <c:pt idx="489">
                  <c:v>-65.991958553558476</c:v>
                </c:pt>
                <c:pt idx="490">
                  <c:v>-66.065767760169237</c:v>
                </c:pt>
                <c:pt idx="491">
                  <c:v>-66.139267799349483</c:v>
                </c:pt>
                <c:pt idx="492">
                  <c:v>-66.212461087700063</c:v>
                </c:pt>
                <c:pt idx="493">
                  <c:v>-66.285350015682667</c:v>
                </c:pt>
                <c:pt idx="494">
                  <c:v>-66.357936947976143</c:v>
                </c:pt>
                <c:pt idx="495">
                  <c:v>-66.430224223826755</c:v>
                </c:pt>
                <c:pt idx="496">
                  <c:v>-66.502214157392771</c:v>
                </c:pt>
                <c:pt idx="497">
                  <c:v>-66.5739090380834</c:v>
                </c:pt>
                <c:pt idx="498">
                  <c:v>-66.645311130892026</c:v>
                </c:pt>
                <c:pt idx="499">
                  <c:v>-66.716422676724207</c:v>
                </c:pt>
                <c:pt idx="500">
                  <c:v>-66.787245892720165</c:v>
                </c:pt>
                <c:pt idx="501">
                  <c:v>-66.857782972572096</c:v>
                </c:pt>
                <c:pt idx="502">
                  <c:v>-66.928036086836357</c:v>
                </c:pt>
                <c:pt idx="503">
                  <c:v>-66.998007383240605</c:v>
                </c:pt>
                <c:pt idx="504">
                  <c:v>-67.067698986986017</c:v>
                </c:pt>
                <c:pt idx="505">
                  <c:v>-67.137113001044582</c:v>
                </c:pt>
                <c:pt idx="506">
                  <c:v>-67.206251506451778</c:v>
                </c:pt>
                <c:pt idx="507">
                  <c:v>-67.275116562594476</c:v>
                </c:pt>
                <c:pt idx="508">
                  <c:v>-67.343710207494325</c:v>
                </c:pt>
                <c:pt idx="509">
                  <c:v>-67.412034458086637</c:v>
                </c:pt>
                <c:pt idx="510">
                  <c:v>-67.480091310494828</c:v>
                </c:pt>
                <c:pt idx="511">
                  <c:v>-67.547882740300636</c:v>
                </c:pt>
                <c:pt idx="512">
                  <c:v>-67.61541070281001</c:v>
                </c:pt>
                <c:pt idx="513">
                  <c:v>-67.682677133314911</c:v>
                </c:pt>
                <c:pt idx="514">
                  <c:v>-67.749683947350945</c:v>
                </c:pt>
                <c:pt idx="515">
                  <c:v>-67.81643304095104</c:v>
                </c:pt>
                <c:pt idx="516">
                  <c:v>-67.88292629089527</c:v>
                </c:pt>
                <c:pt idx="517">
                  <c:v>-67.949165554956664</c:v>
                </c:pt>
                <c:pt idx="518">
                  <c:v>-68.015152672143302</c:v>
                </c:pt>
                <c:pt idx="519">
                  <c:v>-68.080889462936753</c:v>
                </c:pt>
                <c:pt idx="520">
                  <c:v>-68.146377729526705</c:v>
                </c:pt>
                <c:pt idx="521">
                  <c:v>-68.211619256042198</c:v>
                </c:pt>
                <c:pt idx="522">
                  <c:v>-68.276615808779184</c:v>
                </c:pt>
                <c:pt idx="523">
                  <c:v>-68.341369136424689</c:v>
                </c:pt>
                <c:pt idx="524">
                  <c:v>-68.405880970277607</c:v>
                </c:pt>
                <c:pt idx="525">
                  <c:v>-68.470153024466143</c:v>
                </c:pt>
                <c:pt idx="526">
                  <c:v>-68.534186996161878</c:v>
                </c:pt>
                <c:pt idx="527">
                  <c:v>-68.597984565790838</c:v>
                </c:pt>
                <c:pt idx="528">
                  <c:v>-68.661547397241179</c:v>
                </c:pt>
                <c:pt idx="529">
                  <c:v>-68.72487713806791</c:v>
                </c:pt>
                <c:pt idx="530">
                  <c:v>-68.787975419694519</c:v>
                </c:pt>
                <c:pt idx="531">
                  <c:v>-68.850843857611594</c:v>
                </c:pt>
                <c:pt idx="532">
                  <c:v>-68.913484051572567</c:v>
                </c:pt>
                <c:pt idx="533">
                  <c:v>-68.975897585786399</c:v>
                </c:pt>
                <c:pt idx="534">
                  <c:v>-69.038086029107689</c:v>
                </c:pt>
                <c:pt idx="535">
                  <c:v>-69.100050935223763</c:v>
                </c:pt>
                <c:pt idx="536">
                  <c:v>-69.161793842839117</c:v>
                </c:pt>
                <c:pt idx="537">
                  <c:v>-69.223316275857172</c:v>
                </c:pt>
                <c:pt idx="538">
                  <c:v>-69.28461974355929</c:v>
                </c:pt>
                <c:pt idx="539">
                  <c:v>-69.345705740781355</c:v>
                </c:pt>
                <c:pt idx="540">
                  <c:v>-69.40657574808769</c:v>
                </c:pt>
                <c:pt idx="541">
                  <c:v>-69.46723123194235</c:v>
                </c:pt>
                <c:pt idx="542">
                  <c:v>-69.527673644878192</c:v>
                </c:pt>
                <c:pt idx="543">
                  <c:v>-69.587904425663325</c:v>
                </c:pt>
                <c:pt idx="544">
                  <c:v>-69.647924999465218</c:v>
                </c:pt>
                <c:pt idx="545">
                  <c:v>-69.707736778012489</c:v>
                </c:pt>
                <c:pt idx="546">
                  <c:v>-69.767341159754409</c:v>
                </c:pt>
                <c:pt idx="547">
                  <c:v>-69.82673953001796</c:v>
                </c:pt>
                <c:pt idx="548">
                  <c:v>-69.88593326116299</c:v>
                </c:pt>
                <c:pt idx="549">
                  <c:v>-69.944923712734777</c:v>
                </c:pt>
                <c:pt idx="550">
                  <c:v>-70.00371223161477</c:v>
                </c:pt>
                <c:pt idx="551">
                  <c:v>-70.06230015216903</c:v>
                </c:pt>
                <c:pt idx="552">
                  <c:v>-70.120688796394603</c:v>
                </c:pt>
                <c:pt idx="553">
                  <c:v>-70.178879474063876</c:v>
                </c:pt>
                <c:pt idx="554">
                  <c:v>-70.236873482866912</c:v>
                </c:pt>
                <c:pt idx="555">
                  <c:v>-70.294672108551779</c:v>
                </c:pt>
                <c:pt idx="556">
                  <c:v>-70.352276625062956</c:v>
                </c:pt>
                <c:pt idx="557">
                  <c:v>-70.409688294677707</c:v>
                </c:pt>
                <c:pt idx="558">
                  <c:v>-70.466908368140764</c:v>
                </c:pt>
                <c:pt idx="559">
                  <c:v>-70.523938084796953</c:v>
                </c:pt>
                <c:pt idx="560">
                  <c:v>-70.580778672722133</c:v>
                </c:pt>
                <c:pt idx="561">
                  <c:v>-70.637431348852246</c:v>
                </c:pt>
                <c:pt idx="562">
                  <c:v>-70.693897319110604</c:v>
                </c:pt>
                <c:pt idx="563">
                  <c:v>-70.750177778533526</c:v>
                </c:pt>
                <c:pt idx="564">
                  <c:v>-70.806273911394115</c:v>
                </c:pt>
                <c:pt idx="565">
                  <c:v>-70.862186891324455</c:v>
                </c:pt>
                <c:pt idx="566">
                  <c:v>-70.917917881436125</c:v>
                </c:pt>
                <c:pt idx="567">
                  <c:v>-70.973468034439065</c:v>
                </c:pt>
                <c:pt idx="568">
                  <c:v>-71.028838492758823</c:v>
                </c:pt>
                <c:pt idx="569">
                  <c:v>-71.084030388652224</c:v>
                </c:pt>
                <c:pt idx="570">
                  <c:v>-71.139044844321532</c:v>
                </c:pt>
                <c:pt idx="571">
                  <c:v>-71.193882972027026</c:v>
                </c:pt>
                <c:pt idx="572">
                  <c:v>-71.248545874198058</c:v>
                </c:pt>
                <c:pt idx="573">
                  <c:v>-71.303034643542674</c:v>
                </c:pt>
                <c:pt idx="574">
                  <c:v>-71.357350363155675</c:v>
                </c:pt>
                <c:pt idx="575">
                  <c:v>-71.41149410662544</c:v>
                </c:pt>
                <c:pt idx="576">
                  <c:v>-71.465466938139059</c:v>
                </c:pt>
                <c:pt idx="577">
                  <c:v>-71.519269912586353</c:v>
                </c:pt>
                <c:pt idx="578">
                  <c:v>-71.572904075662251</c:v>
                </c:pt>
                <c:pt idx="579">
                  <c:v>-71.626370463968001</c:v>
                </c:pt>
                <c:pt idx="580">
                  <c:v>-71.679670105111015</c:v>
                </c:pt>
                <c:pt idx="581">
                  <c:v>-71.732804017803332</c:v>
                </c:pt>
                <c:pt idx="582">
                  <c:v>-71.785773211958912</c:v>
                </c:pt>
                <c:pt idx="583">
                  <c:v>-71.838578688789454</c:v>
                </c:pt>
                <c:pt idx="584">
                  <c:v>-71.891221440899244</c:v>
                </c:pt>
                <c:pt idx="585">
                  <c:v>-71.943702452378503</c:v>
                </c:pt>
                <c:pt idx="586">
                  <c:v>-71.996022698895715</c:v>
                </c:pt>
                <c:pt idx="587">
                  <c:v>-72.048183147788649</c:v>
                </c:pt>
                <c:pt idx="588">
                  <c:v>-72.100184758154199</c:v>
                </c:pt>
                <c:pt idx="589">
                  <c:v>-72.152028480937162</c:v>
                </c:pt>
                <c:pt idx="590">
                  <c:v>-72.203715259017812</c:v>
                </c:pt>
                <c:pt idx="591">
                  <c:v>-72.25524602729827</c:v>
                </c:pt>
                <c:pt idx="592">
                  <c:v>-72.30662171278793</c:v>
                </c:pt>
                <c:pt idx="593">
                  <c:v>-72.357843234687692</c:v>
                </c:pt>
                <c:pt idx="594">
                  <c:v>-72.408911504473053</c:v>
                </c:pt>
                <c:pt idx="595">
                  <c:v>-72.459827425976343</c:v>
                </c:pt>
                <c:pt idx="596">
                  <c:v>-72.510591895467712</c:v>
                </c:pt>
                <c:pt idx="597">
                  <c:v>-72.561205801735198</c:v>
                </c:pt>
                <c:pt idx="598">
                  <c:v>-72.611670026163736</c:v>
                </c:pt>
                <c:pt idx="599">
                  <c:v>-72.661985442813176</c:v>
                </c:pt>
                <c:pt idx="600">
                  <c:v>-72.712152918495406</c:v>
                </c:pt>
                <c:pt idx="601">
                  <c:v>-72.762173312850322</c:v>
                </c:pt>
                <c:pt idx="602">
                  <c:v>-72.812047478420993</c:v>
                </c:pt>
                <c:pt idx="603">
                  <c:v>-72.861776260727879</c:v>
                </c:pt>
                <c:pt idx="604">
                  <c:v>-72.911360498341992</c:v>
                </c:pt>
                <c:pt idx="605">
                  <c:v>-72.960801022957313</c:v>
                </c:pt>
                <c:pt idx="606">
                  <c:v>-75.266164899681854</c:v>
                </c:pt>
                <c:pt idx="607">
                  <c:v>-77.29694851929753</c:v>
                </c:pt>
                <c:pt idx="608">
                  <c:v>-79.112496538995913</c:v>
                </c:pt>
                <c:pt idx="609">
                  <c:v>-80.755169543007298</c:v>
                </c:pt>
                <c:pt idx="610">
                  <c:v>-82.256141310795513</c:v>
                </c:pt>
                <c:pt idx="611">
                  <c:v>-83.63895908648044</c:v>
                </c:pt>
                <c:pt idx="612">
                  <c:v>-84.921812916496506</c:v>
                </c:pt>
                <c:pt idx="613">
                  <c:v>-86.119030001911042</c:v>
                </c:pt>
                <c:pt idx="614">
                  <c:v>-87.242087414296606</c:v>
                </c:pt>
                <c:pt idx="615">
                  <c:v>-88.300316150960327</c:v>
                </c:pt>
                <c:pt idx="616">
                  <c:v>-89.301401879681194</c:v>
                </c:pt>
                <c:pt idx="617">
                  <c:v>-90.251748424021869</c:v>
                </c:pt>
                <c:pt idx="618">
                  <c:v>-90.617409120308565</c:v>
                </c:pt>
                <c:pt idx="619">
                  <c:v>-90.976117214659652</c:v>
                </c:pt>
                <c:pt idx="620">
                  <c:v>-91.328162522503774</c:v>
                </c:pt>
                <c:pt idx="621">
                  <c:v>-91.673817241853328</c:v>
                </c:pt>
                <c:pt idx="622">
                  <c:v>-92.013337344919677</c:v>
                </c:pt>
                <c:pt idx="623">
                  <c:v>-92.34696383501317</c:v>
                </c:pt>
                <c:pt idx="624">
                  <c:v>-92.674923884047587</c:v>
                </c:pt>
                <c:pt idx="625">
                  <c:v>-92.99743186398311</c:v>
                </c:pt>
                <c:pt idx="626">
                  <c:v>-93.314690283843731</c:v>
                </c:pt>
                <c:pt idx="627">
                  <c:v>-93.626890642486771</c:v>
                </c:pt>
                <c:pt idx="628">
                  <c:v>-93.934214206050925</c:v>
                </c:pt>
                <c:pt idx="629">
                  <c:v>-94.23683271792639</c:v>
                </c:pt>
                <c:pt idx="630">
                  <c:v>-94.534909048157914</c:v>
                </c:pt>
                <c:pt idx="631">
                  <c:v>-94.828597788380847</c:v>
                </c:pt>
                <c:pt idx="632">
                  <c:v>-95.118045797686875</c:v>
                </c:pt>
                <c:pt idx="633">
                  <c:v>-95.403392704203455</c:v>
                </c:pt>
                <c:pt idx="634">
                  <c:v>-95.684771366636397</c:v>
                </c:pt>
                <c:pt idx="635">
                  <c:v>-95.962308299557094</c:v>
                </c:pt>
                <c:pt idx="636">
                  <c:v>-96.236124065805996</c:v>
                </c:pt>
                <c:pt idx="637">
                  <c:v>-96.506333639024035</c:v>
                </c:pt>
                <c:pt idx="638">
                  <c:v>-96.773046739006645</c:v>
                </c:pt>
                <c:pt idx="639">
                  <c:v>-97.036368142295558</c:v>
                </c:pt>
                <c:pt idx="640">
                  <c:v>-97.29639797017704</c:v>
                </c:pt>
                <c:pt idx="641">
                  <c:v>-97.553231956036214</c:v>
                </c:pt>
                <c:pt idx="642">
                  <c:v>-97.806961693823752</c:v>
                </c:pt>
                <c:pt idx="643">
                  <c:v>-98.057674869219284</c:v>
                </c:pt>
                <c:pt idx="644">
                  <c:v>-98.305455474922212</c:v>
                </c:pt>
                <c:pt idx="645">
                  <c:v>-98.55038401136494</c:v>
                </c:pt>
                <c:pt idx="646">
                  <c:v>-98.792537674020906</c:v>
                </c:pt>
                <c:pt idx="647">
                  <c:v>-99.031990528372091</c:v>
                </c:pt>
                <c:pt idx="648">
                  <c:v>-99.268813673501754</c:v>
                </c:pt>
                <c:pt idx="649">
                  <c:v>-99.503075395192042</c:v>
                </c:pt>
                <c:pt idx="650">
                  <c:v>-99.734841309327052</c:v>
                </c:pt>
                <c:pt idx="651">
                  <c:v>-99.964174496331154</c:v>
                </c:pt>
                <c:pt idx="652">
                  <c:v>-100.19113562730935</c:v>
                </c:pt>
                <c:pt idx="653">
                  <c:v>-100.41578308249879</c:v>
                </c:pt>
                <c:pt idx="654">
                  <c:v>-100.63817306258895</c:v>
                </c:pt>
                <c:pt idx="655">
                  <c:v>-100.85835969342115</c:v>
                </c:pt>
                <c:pt idx="656">
                  <c:v>-101.07639512453575</c:v>
                </c:pt>
                <c:pt idx="657">
                  <c:v>-101.2923296219971</c:v>
                </c:pt>
                <c:pt idx="658">
                  <c:v>-101.50621165589143</c:v>
                </c:pt>
                <c:pt idx="659">
                  <c:v>-101.71808798286122</c:v>
                </c:pt>
                <c:pt idx="660">
                  <c:v>-101.92800372401094</c:v>
                </c:pt>
                <c:pt idx="661">
                  <c:v>-102.13600243849255</c:v>
                </c:pt>
                <c:pt idx="662">
                  <c:v>-102.34212619305606</c:v>
                </c:pt>
                <c:pt idx="663">
                  <c:v>-102.54641562782739</c:v>
                </c:pt>
                <c:pt idx="664">
                  <c:v>-102.7489100185575</c:v>
                </c:pt>
                <c:pt idx="665">
                  <c:v>-102.94964733556684</c:v>
                </c:pt>
                <c:pt idx="666">
                  <c:v>-103.14866429959434</c:v>
                </c:pt>
                <c:pt idx="667">
                  <c:v>-103.34599643474309</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90.022408921361475</c:v>
                </c:pt>
                <c:pt idx="1">
                  <c:v>90.044817837292797</c:v>
                </c:pt>
                <c:pt idx="2">
                  <c:v>90.067226742363843</c:v>
                </c:pt>
                <c:pt idx="3">
                  <c:v>90.089635631144446</c:v>
                </c:pt>
                <c:pt idx="4">
                  <c:v>90.112044498204483</c:v>
                </c:pt>
                <c:pt idx="5">
                  <c:v>90.134453338113829</c:v>
                </c:pt>
                <c:pt idx="6">
                  <c:v>90.156862145442389</c:v>
                </c:pt>
                <c:pt idx="7">
                  <c:v>90.179270914760068</c:v>
                </c:pt>
                <c:pt idx="8">
                  <c:v>90.201679640636826</c:v>
                </c:pt>
                <c:pt idx="9">
                  <c:v>90.224088317642597</c:v>
                </c:pt>
                <c:pt idx="10">
                  <c:v>90.448171205210059</c:v>
                </c:pt>
                <c:pt idx="11">
                  <c:v>90.672243232924529</c:v>
                </c:pt>
                <c:pt idx="12">
                  <c:v>90.896298971602491</c:v>
                </c:pt>
                <c:pt idx="13">
                  <c:v>91.120332992951575</c:v>
                </c:pt>
                <c:pt idx="14">
                  <c:v>91.344339869866985</c:v>
                </c:pt>
                <c:pt idx="15">
                  <c:v>91.568314176727412</c:v>
                </c:pt>
                <c:pt idx="16">
                  <c:v>91.792250489690062</c:v>
                </c:pt>
                <c:pt idx="17">
                  <c:v>92.016143386985078</c:v>
                </c:pt>
                <c:pt idx="18">
                  <c:v>92.239987449208755</c:v>
                </c:pt>
                <c:pt idx="19">
                  <c:v>94.474552146371209</c:v>
                </c:pt>
                <c:pt idx="20">
                  <c:v>96.698300605144823</c:v>
                </c:pt>
                <c:pt idx="21">
                  <c:v>98.90589649551589</c:v>
                </c:pt>
                <c:pt idx="22">
                  <c:v>101.09208583862579</c:v>
                </c:pt>
                <c:pt idx="23">
                  <c:v>103.25171828846111</c:v>
                </c:pt>
                <c:pt idx="24">
                  <c:v>105.37976342542107</c:v>
                </c:pt>
                <c:pt idx="25">
                  <c:v>107.47132115443745</c:v>
                </c:pt>
                <c:pt idx="26">
                  <c:v>109.52162547747812</c:v>
                </c:pt>
                <c:pt idx="27">
                  <c:v>111.52604108049157</c:v>
                </c:pt>
                <c:pt idx="28">
                  <c:v>120.70464076904446</c:v>
                </c:pt>
                <c:pt idx="29">
                  <c:v>128.07330495630964</c:v>
                </c:pt>
                <c:pt idx="30">
                  <c:v>132.97379904556266</c:v>
                </c:pt>
                <c:pt idx="31">
                  <c:v>134.30359418135362</c:v>
                </c:pt>
                <c:pt idx="32">
                  <c:v>129.82015326825561</c:v>
                </c:pt>
                <c:pt idx="33">
                  <c:v>115.43307239425471</c:v>
                </c:pt>
                <c:pt idx="34">
                  <c:v>90.179446643609424</c:v>
                </c:pt>
                <c:pt idx="35">
                  <c:v>67.2102275062323</c:v>
                </c:pt>
                <c:pt idx="36">
                  <c:v>54.665811366066976</c:v>
                </c:pt>
                <c:pt idx="37">
                  <c:v>48.962269559145057</c:v>
                </c:pt>
                <c:pt idx="38">
                  <c:v>46.633989769808949</c:v>
                </c:pt>
                <c:pt idx="39">
                  <c:v>45.968433159027114</c:v>
                </c:pt>
                <c:pt idx="40">
                  <c:v>46.152644362689358</c:v>
                </c:pt>
                <c:pt idx="41">
                  <c:v>46.779662329534546</c:v>
                </c:pt>
                <c:pt idx="42">
                  <c:v>47.633748970788588</c:v>
                </c:pt>
                <c:pt idx="43">
                  <c:v>48.595259724056234</c:v>
                </c:pt>
                <c:pt idx="44">
                  <c:v>49.595772553174129</c:v>
                </c:pt>
                <c:pt idx="45">
                  <c:v>50.59552255892504</c:v>
                </c:pt>
                <c:pt idx="46">
                  <c:v>51.571398488386791</c:v>
                </c:pt>
                <c:pt idx="47">
                  <c:v>52.510249653998855</c:v>
                </c:pt>
                <c:pt idx="48">
                  <c:v>53.405006169206345</c:v>
                </c:pt>
                <c:pt idx="49">
                  <c:v>54.252357620088631</c:v>
                </c:pt>
                <c:pt idx="50">
                  <c:v>55.051328293499807</c:v>
                </c:pt>
                <c:pt idx="51">
                  <c:v>55.802384918970915</c:v>
                </c:pt>
                <c:pt idx="52">
                  <c:v>56.506869318405165</c:v>
                </c:pt>
                <c:pt idx="53">
                  <c:v>57.166633814189325</c:v>
                </c:pt>
                <c:pt idx="54">
                  <c:v>57.783805562177804</c:v>
                </c:pt>
                <c:pt idx="55">
                  <c:v>58.360634129567231</c:v>
                </c:pt>
                <c:pt idx="56">
                  <c:v>58.899393483063335</c:v>
                </c:pt>
                <c:pt idx="57">
                  <c:v>59.40231986948848</c:v>
                </c:pt>
                <c:pt idx="58">
                  <c:v>59.871573520166237</c:v>
                </c:pt>
                <c:pt idx="59">
                  <c:v>60.309216215282703</c:v>
                </c:pt>
                <c:pt idx="60">
                  <c:v>60.717199398879671</c:v>
                </c:pt>
                <c:pt idx="61">
                  <c:v>61.09735927567688</c:v>
                </c:pt>
                <c:pt idx="62">
                  <c:v>61.451416476112144</c:v>
                </c:pt>
                <c:pt idx="63">
                  <c:v>61.780978650744345</c:v>
                </c:pt>
                <c:pt idx="64">
                  <c:v>62.087544879426559</c:v>
                </c:pt>
                <c:pt idx="65">
                  <c:v>62.372511138057547</c:v>
                </c:pt>
                <c:pt idx="66">
                  <c:v>62.637176310807106</c:v>
                </c:pt>
                <c:pt idx="67">
                  <c:v>62.882748404533004</c:v>
                </c:pt>
                <c:pt idx="68">
                  <c:v>63.110350738705947</c:v>
                </c:pt>
                <c:pt idx="69">
                  <c:v>63.321027964775951</c:v>
                </c:pt>
                <c:pt idx="70">
                  <c:v>63.515751824585678</c:v>
                </c:pt>
                <c:pt idx="71">
                  <c:v>63.695426595736777</c:v>
                </c:pt>
                <c:pt idx="72">
                  <c:v>63.860894197989566</c:v>
                </c:pt>
                <c:pt idx="73">
                  <c:v>64.012938952449076</c:v>
                </c:pt>
                <c:pt idx="74">
                  <c:v>64.152291997018807</c:v>
                </c:pt>
                <c:pt idx="75">
                  <c:v>64.279635369163444</c:v>
                </c:pt>
                <c:pt idx="76">
                  <c:v>64.395605771682071</c:v>
                </c:pt>
                <c:pt idx="77">
                  <c:v>64.50079803983111</c:v>
                </c:pt>
                <c:pt idx="78">
                  <c:v>64.595768329395398</c:v>
                </c:pt>
                <c:pt idx="79">
                  <c:v>64.681037045619632</c:v>
                </c:pt>
                <c:pt idx="80">
                  <c:v>64.757091532602232</c:v>
                </c:pt>
                <c:pt idx="81">
                  <c:v>64.824388542045227</c:v>
                </c:pt>
                <c:pt idx="82">
                  <c:v>64.883356499293413</c:v>
                </c:pt>
                <c:pt idx="83">
                  <c:v>64.934397583504932</c:v>
                </c:pt>
                <c:pt idx="84">
                  <c:v>64.977889637638143</c:v>
                </c:pt>
                <c:pt idx="85">
                  <c:v>65.014187922776856</c:v>
                </c:pt>
                <c:pt idx="86">
                  <c:v>65.04362673017279</c:v>
                </c:pt>
                <c:pt idx="87">
                  <c:v>65.066520863290748</c:v>
                </c:pt>
                <c:pt idx="88">
                  <c:v>65.083167001103988</c:v>
                </c:pt>
                <c:pt idx="89">
                  <c:v>65.093844952918474</c:v>
                </c:pt>
                <c:pt idx="90">
                  <c:v>65.098818814102771</c:v>
                </c:pt>
                <c:pt idx="91">
                  <c:v>65.098338031268511</c:v>
                </c:pt>
                <c:pt idx="92">
                  <c:v>65.092638384683212</c:v>
                </c:pt>
                <c:pt idx="93">
                  <c:v>65.081942894995663</c:v>
                </c:pt>
                <c:pt idx="94">
                  <c:v>65.066462660716297</c:v>
                </c:pt>
                <c:pt idx="95">
                  <c:v>65.046397632313813</c:v>
                </c:pt>
                <c:pt idx="96">
                  <c:v>65.02193732825755</c:v>
                </c:pt>
                <c:pt idx="97">
                  <c:v>64.993261497856665</c:v>
                </c:pt>
                <c:pt idx="98">
                  <c:v>64.960540735309209</c:v>
                </c:pt>
                <c:pt idx="99">
                  <c:v>64.923937048979028</c:v>
                </c:pt>
                <c:pt idx="100">
                  <c:v>64.883604389559366</c:v>
                </c:pt>
                <c:pt idx="101">
                  <c:v>64.839689140456599</c:v>
                </c:pt>
                <c:pt idx="102">
                  <c:v>64.792330573433219</c:v>
                </c:pt>
                <c:pt idx="103">
                  <c:v>64.741661272280709</c:v>
                </c:pt>
                <c:pt idx="104">
                  <c:v>64.687807527052186</c:v>
                </c:pt>
                <c:pt idx="105">
                  <c:v>64.630889701164449</c:v>
                </c:pt>
                <c:pt idx="106">
                  <c:v>64.571022573479027</c:v>
                </c:pt>
                <c:pt idx="107">
                  <c:v>64.508315657291547</c:v>
                </c:pt>
                <c:pt idx="108">
                  <c:v>64.442873497996104</c:v>
                </c:pt>
                <c:pt idx="109">
                  <c:v>64.37479595103872</c:v>
                </c:pt>
                <c:pt idx="110">
                  <c:v>64.304178441642236</c:v>
                </c:pt>
                <c:pt idx="111">
                  <c:v>64.23111220765891</c:v>
                </c:pt>
                <c:pt idx="112">
                  <c:v>64.155684526797202</c:v>
                </c:pt>
                <c:pt idx="113">
                  <c:v>64.077978929364974</c:v>
                </c:pt>
                <c:pt idx="114">
                  <c:v>63.998075397580294</c:v>
                </c:pt>
                <c:pt idx="115">
                  <c:v>63.916050552415442</c:v>
                </c:pt>
                <c:pt idx="116">
                  <c:v>63.831977828862236</c:v>
                </c:pt>
                <c:pt idx="117">
                  <c:v>63.74592764043669</c:v>
                </c:pt>
                <c:pt idx="118">
                  <c:v>63.657967533677052</c:v>
                </c:pt>
                <c:pt idx="119">
                  <c:v>63.568162333329127</c:v>
                </c:pt>
                <c:pt idx="120">
                  <c:v>63.47657427886017</c:v>
                </c:pt>
                <c:pt idx="121">
                  <c:v>63.383263152892809</c:v>
                </c:pt>
                <c:pt idx="122">
                  <c:v>63.288286402106081</c:v>
                </c:pt>
                <c:pt idx="123">
                  <c:v>63.191699251107437</c:v>
                </c:pt>
                <c:pt idx="124">
                  <c:v>63.093554809744816</c:v>
                </c:pt>
                <c:pt idx="125">
                  <c:v>62.993904174289554</c:v>
                </c:pt>
                <c:pt idx="126">
                  <c:v>62.892796522891942</c:v>
                </c:pt>
                <c:pt idx="127">
                  <c:v>62.790279205680136</c:v>
                </c:pt>
                <c:pt idx="128">
                  <c:v>62.686397829847124</c:v>
                </c:pt>
                <c:pt idx="129">
                  <c:v>62.581196340044571</c:v>
                </c:pt>
                <c:pt idx="130">
                  <c:v>62.47471709438085</c:v>
                </c:pt>
                <c:pt idx="131">
                  <c:v>62.367000936298865</c:v>
                </c:pt>
                <c:pt idx="132">
                  <c:v>62.258087262589285</c:v>
                </c:pt>
                <c:pt idx="133">
                  <c:v>62.148014087777938</c:v>
                </c:pt>
                <c:pt idx="134">
                  <c:v>62.036818105109461</c:v>
                </c:pt>
                <c:pt idx="135">
                  <c:v>61.924534744333258</c:v>
                </c:pt>
                <c:pt idx="136">
                  <c:v>61.811198226484564</c:v>
                </c:pt>
                <c:pt idx="137">
                  <c:v>61.696841615840114</c:v>
                </c:pt>
                <c:pt idx="138">
                  <c:v>61.581496869215286</c:v>
                </c:pt>
                <c:pt idx="139">
                  <c:v>61.465194882760073</c:v>
                </c:pt>
                <c:pt idx="140">
                  <c:v>61.347965536398746</c:v>
                </c:pt>
                <c:pt idx="141">
                  <c:v>61.229837736050129</c:v>
                </c:pt>
                <c:pt idx="142">
                  <c:v>61.110839453755986</c:v>
                </c:pt>
                <c:pt idx="143">
                  <c:v>60.990997765835871</c:v>
                </c:pt>
                <c:pt idx="144">
                  <c:v>60.870338889181838</c:v>
                </c:pt>
                <c:pt idx="145">
                  <c:v>60.748888215795589</c:v>
                </c:pt>
                <c:pt idx="146">
                  <c:v>60.62667034566654</c:v>
                </c:pt>
                <c:pt idx="147">
                  <c:v>60.503709118083705</c:v>
                </c:pt>
                <c:pt idx="148">
                  <c:v>60.380027641465247</c:v>
                </c:pt>
                <c:pt idx="149">
                  <c:v>60.255648321788385</c:v>
                </c:pt>
                <c:pt idx="150">
                  <c:v>60.130592889694157</c:v>
                </c:pt>
                <c:pt idx="151">
                  <c:v>60.004882426338639</c:v>
                </c:pt>
                <c:pt idx="152">
                  <c:v>59.878537388057296</c:v>
                </c:pt>
                <c:pt idx="153">
                  <c:v>59.751577629905555</c:v>
                </c:pt>
                <c:pt idx="154">
                  <c:v>59.624022428134069</c:v>
                </c:pt>
                <c:pt idx="155">
                  <c:v>59.495890501654969</c:v>
                </c:pt>
                <c:pt idx="156">
                  <c:v>59.367200032550627</c:v>
                </c:pt>
                <c:pt idx="157">
                  <c:v>59.237968685674474</c:v>
                </c:pt>
                <c:pt idx="158">
                  <c:v>59.108213627390896</c:v>
                </c:pt>
                <c:pt idx="159">
                  <c:v>58.977951543496474</c:v>
                </c:pt>
                <c:pt idx="160">
                  <c:v>58.847198656365322</c:v>
                </c:pt>
                <c:pt idx="161">
                  <c:v>58.715970741355775</c:v>
                </c:pt>
                <c:pt idx="162">
                  <c:v>58.584283142517009</c:v>
                </c:pt>
                <c:pt idx="163">
                  <c:v>58.452150787628383</c:v>
                </c:pt>
                <c:pt idx="164">
                  <c:v>58.319588202604706</c:v>
                </c:pt>
                <c:pt idx="165">
                  <c:v>58.18660952529963</c:v>
                </c:pt>
                <c:pt idx="166">
                  <c:v>58.053228518734045</c:v>
                </c:pt>
                <c:pt idx="167">
                  <c:v>57.919458583778649</c:v>
                </c:pt>
                <c:pt idx="168">
                  <c:v>57.785312771316725</c:v>
                </c:pt>
                <c:pt idx="169">
                  <c:v>57.650803793910768</c:v>
                </c:pt>
                <c:pt idx="170">
                  <c:v>57.515944036997155</c:v>
                </c:pt>
                <c:pt idx="171">
                  <c:v>57.380745569631287</c:v>
                </c:pt>
                <c:pt idx="172">
                  <c:v>57.245220154802695</c:v>
                </c:pt>
                <c:pt idx="173">
                  <c:v>57.109379259341637</c:v>
                </c:pt>
                <c:pt idx="174">
                  <c:v>56.973234063434731</c:v>
                </c:pt>
                <c:pt idx="175">
                  <c:v>56.836795469768418</c:v>
                </c:pt>
                <c:pt idx="176">
                  <c:v>56.70007411231586</c:v>
                </c:pt>
                <c:pt idx="177">
                  <c:v>56.563080364785137</c:v>
                </c:pt>
                <c:pt idx="178">
                  <c:v>56.425824348741955</c:v>
                </c:pt>
                <c:pt idx="179">
                  <c:v>56.288315941423164</c:v>
                </c:pt>
                <c:pt idx="180">
                  <c:v>56.150564783253202</c:v>
                </c:pt>
                <c:pt idx="181">
                  <c:v>56.012580285077831</c:v>
                </c:pt>
                <c:pt idx="182">
                  <c:v>55.874371635126366</c:v>
                </c:pt>
                <c:pt idx="183">
                  <c:v>55.735947805715526</c:v>
                </c:pt>
                <c:pt idx="184">
                  <c:v>55.597317559704649</c:v>
                </c:pt>
                <c:pt idx="185">
                  <c:v>55.458489456713778</c:v>
                </c:pt>
                <c:pt idx="186">
                  <c:v>55.319471859114856</c:v>
                </c:pt>
                <c:pt idx="187">
                  <c:v>55.180272937805228</c:v>
                </c:pt>
                <c:pt idx="188">
                  <c:v>55.040900677772598</c:v>
                </c:pt>
                <c:pt idx="189">
                  <c:v>54.901362883460763</c:v>
                </c:pt>
                <c:pt idx="190">
                  <c:v>54.761667183943572</c:v>
                </c:pt>
                <c:pt idx="191">
                  <c:v>54.621821037916291</c:v>
                </c:pt>
                <c:pt idx="192">
                  <c:v>54.481831738510095</c:v>
                </c:pt>
                <c:pt idx="193">
                  <c:v>54.341706417939321</c:v>
                </c:pt>
                <c:pt idx="194">
                  <c:v>54.201452051985527</c:v>
                </c:pt>
                <c:pt idx="195">
                  <c:v>54.061075464327971</c:v>
                </c:pt>
                <c:pt idx="196">
                  <c:v>53.920583330723588</c:v>
                </c:pt>
                <c:pt idx="197">
                  <c:v>53.779982183045476</c:v>
                </c:pt>
                <c:pt idx="198">
                  <c:v>53.639278413183291</c:v>
                </c:pt>
                <c:pt idx="199">
                  <c:v>53.498478276811994</c:v>
                </c:pt>
                <c:pt idx="200">
                  <c:v>53.357587897034378</c:v>
                </c:pt>
                <c:pt idx="201">
                  <c:v>53.216613267901323</c:v>
                </c:pt>
                <c:pt idx="202">
                  <c:v>53.075560257816051</c:v>
                </c:pt>
                <c:pt idx="203">
                  <c:v>52.934434612825072</c:v>
                </c:pt>
                <c:pt idx="204">
                  <c:v>52.793241959802089</c:v>
                </c:pt>
                <c:pt idx="205">
                  <c:v>52.651987809527085</c:v>
                </c:pt>
                <c:pt idx="206">
                  <c:v>52.510677559666476</c:v>
                </c:pt>
                <c:pt idx="207">
                  <c:v>52.3693164976562</c:v>
                </c:pt>
                <c:pt idx="208">
                  <c:v>52.227909803493318</c:v>
                </c:pt>
                <c:pt idx="209">
                  <c:v>52.086462552437894</c:v>
                </c:pt>
                <c:pt idx="210">
                  <c:v>51.944979717629479</c:v>
                </c:pt>
                <c:pt idx="211">
                  <c:v>51.803466172621114</c:v>
                </c:pt>
                <c:pt idx="212">
                  <c:v>51.66192669383409</c:v>
                </c:pt>
                <c:pt idx="213">
                  <c:v>51.520365962935841</c:v>
                </c:pt>
                <c:pt idx="214">
                  <c:v>51.378788569144405</c:v>
                </c:pt>
                <c:pt idx="215">
                  <c:v>51.237199011461939</c:v>
                </c:pt>
                <c:pt idx="216">
                  <c:v>51.095601700839552</c:v>
                </c:pt>
                <c:pt idx="217">
                  <c:v>50.954000962276325</c:v>
                </c:pt>
                <c:pt idx="218">
                  <c:v>50.812401036854965</c:v>
                </c:pt>
                <c:pt idx="219">
                  <c:v>50.670806083715576</c:v>
                </c:pt>
                <c:pt idx="220">
                  <c:v>50.529220181970828</c:v>
                </c:pt>
                <c:pt idx="221">
                  <c:v>50.387647332563944</c:v>
                </c:pt>
                <c:pt idx="222">
                  <c:v>50.246091460071568</c:v>
                </c:pt>
                <c:pt idx="223">
                  <c:v>50.104556414453242</c:v>
                </c:pt>
                <c:pt idx="224">
                  <c:v>49.963045972750422</c:v>
                </c:pt>
                <c:pt idx="225">
                  <c:v>49.821563840735223</c:v>
                </c:pt>
                <c:pt idx="226">
                  <c:v>48.409066938237487</c:v>
                </c:pt>
                <c:pt idx="227">
                  <c:v>47.00300439133062</c:v>
                </c:pt>
                <c:pt idx="228">
                  <c:v>45.606119206800884</c:v>
                </c:pt>
                <c:pt idx="229">
                  <c:v>44.220704035967003</c:v>
                </c:pt>
                <c:pt idx="230">
                  <c:v>42.84868026475803</c:v>
                </c:pt>
                <c:pt idx="231">
                  <c:v>41.491659792024933</c:v>
                </c:pt>
                <c:pt idx="232">
                  <c:v>40.150993951297863</c:v>
                </c:pt>
                <c:pt idx="233">
                  <c:v>38.827812759224827</c:v>
                </c:pt>
                <c:pt idx="234">
                  <c:v>37.52305679458135</c:v>
                </c:pt>
                <c:pt idx="235">
                  <c:v>36.237503395343367</c:v>
                </c:pt>
                <c:pt idx="236">
                  <c:v>34.971788423713264</c:v>
                </c:pt>
                <c:pt idx="237">
                  <c:v>33.726424534680035</c:v>
                </c:pt>
                <c:pt idx="238">
                  <c:v>32.50181665550457</c:v>
                </c:pt>
                <c:pt idx="239">
                  <c:v>31.29827521619265</c:v>
                </c:pt>
                <c:pt idx="240">
                  <c:v>30.116027547188111</c:v>
                </c:pt>
                <c:pt idx="241">
                  <c:v>28.955227768067772</c:v>
                </c:pt>
                <c:pt idx="242">
                  <c:v>27.815965421437369</c:v>
                </c:pt>
                <c:pt idx="243">
                  <c:v>26.698273053439465</c:v>
                </c:pt>
                <c:pt idx="244">
                  <c:v>25.602132901930247</c:v>
                </c:pt>
                <c:pt idx="245">
                  <c:v>24.527482822308201</c:v>
                </c:pt>
                <c:pt idx="246">
                  <c:v>23.474221556869281</c:v>
                </c:pt>
                <c:pt idx="247">
                  <c:v>22.442213434718923</c:v>
                </c:pt>
                <c:pt idx="248">
                  <c:v>21.431292574439681</c:v>
                </c:pt>
                <c:pt idx="249">
                  <c:v>20.441266649940331</c:v>
                </c:pt>
                <c:pt idx="250">
                  <c:v>19.47192027050221</c:v>
                </c:pt>
                <c:pt idx="251">
                  <c:v>18.52301801845681</c:v>
                </c:pt>
                <c:pt idx="252">
                  <c:v>17.59430718176327</c:v>
                </c:pt>
                <c:pt idx="253">
                  <c:v>16.685520213710333</c:v>
                </c:pt>
                <c:pt idx="254">
                  <c:v>15.796376947794585</c:v>
                </c:pt>
                <c:pt idx="255">
                  <c:v>14.926586592354511</c:v>
                </c:pt>
                <c:pt idx="256">
                  <c:v>14.075849526621937</c:v>
                </c:pt>
                <c:pt idx="257">
                  <c:v>13.243858917380152</c:v>
                </c:pt>
                <c:pt idx="258">
                  <c:v>12.430302173309258</c:v>
                </c:pt>
                <c:pt idx="259">
                  <c:v>11.634862252282232</c:v>
                </c:pt>
                <c:pt idx="260">
                  <c:v>10.857218835306924</c:v>
                </c:pt>
                <c:pt idx="261">
                  <c:v>10.097049379430473</c:v>
                </c:pt>
                <c:pt idx="262">
                  <c:v>9.3540300607261599</c:v>
                </c:pt>
                <c:pt idx="263">
                  <c:v>8.6278366174132941</c:v>
                </c:pt>
                <c:pt idx="264">
                  <c:v>7.9181451022195972</c:v>
                </c:pt>
                <c:pt idx="265">
                  <c:v>7.2246325522560824</c:v>
                </c:pt>
                <c:pt idx="266">
                  <c:v>6.5469775839175384</c:v>
                </c:pt>
                <c:pt idx="267">
                  <c:v>5.8848609196488439</c:v>
                </c:pt>
                <c:pt idx="268">
                  <c:v>5.237965852805786</c:v>
                </c:pt>
                <c:pt idx="269">
                  <c:v>4.6059786562877605</c:v>
                </c:pt>
                <c:pt idx="270">
                  <c:v>3.9885889401219004</c:v>
                </c:pt>
                <c:pt idx="271">
                  <c:v>3.3854899627251029</c:v>
                </c:pt>
                <c:pt idx="272">
                  <c:v>2.7963789001552186</c:v>
                </c:pt>
                <c:pt idx="273">
                  <c:v>2.2209570772937184</c:v>
                </c:pt>
                <c:pt idx="274">
                  <c:v>1.6589301645540786</c:v>
                </c:pt>
                <c:pt idx="275">
                  <c:v>1.1100083434022849</c:v>
                </c:pt>
                <c:pt idx="276">
                  <c:v>0.57390644368828703</c:v>
                </c:pt>
                <c:pt idx="277">
                  <c:v>5.0344055529308207E-2</c:v>
                </c:pt>
                <c:pt idx="278">
                  <c:v>-0.46095438175495929</c:v>
                </c:pt>
                <c:pt idx="279">
                  <c:v>-0.96025951137065135</c:v>
                </c:pt>
                <c:pt idx="280">
                  <c:v>-1.4478370093580395</c:v>
                </c:pt>
                <c:pt idx="281">
                  <c:v>-1.9239475515777258</c:v>
                </c:pt>
                <c:pt idx="282">
                  <c:v>-2.3888467956400348</c:v>
                </c:pt>
                <c:pt idx="283">
                  <c:v>-2.8427853761957635</c:v>
                </c:pt>
                <c:pt idx="284">
                  <c:v>-3.2860089121474232</c:v>
                </c:pt>
                <c:pt idx="285">
                  <c:v>-3.7187580244663252</c:v>
                </c:pt>
                <c:pt idx="286">
                  <c:v>-4.1412683634207497</c:v>
                </c:pt>
                <c:pt idx="287">
                  <c:v>-4.5537706441255068</c:v>
                </c:pt>
                <c:pt idx="288">
                  <c:v>-4.9564906894245553</c:v>
                </c:pt>
                <c:pt idx="289">
                  <c:v>-5.3496494792051692</c:v>
                </c:pt>
                <c:pt idx="290">
                  <c:v>-5.7334632053271832</c:v>
                </c:pt>
                <c:pt idx="291">
                  <c:v>-6.1081433314260778</c:v>
                </c:pt>
                <c:pt idx="292">
                  <c:v>-6.473896656914917</c:v>
                </c:pt>
                <c:pt idx="293">
                  <c:v>-6.830925384578677</c:v>
                </c:pt>
                <c:pt idx="294">
                  <c:v>-7.1794271912062584</c:v>
                </c:pt>
                <c:pt idx="295">
                  <c:v>-7.5195953007634841</c:v>
                </c:pt>
                <c:pt idx="296">
                  <c:v>-7.851618559654554</c:v>
                </c:pt>
                <c:pt idx="297">
                  <c:v>-8.175681513667115</c:v>
                </c:pt>
                <c:pt idx="298">
                  <c:v>-8.4919644862333428</c:v>
                </c:pt>
                <c:pt idx="299">
                  <c:v>-8.8006436576789611</c:v>
                </c:pt>
                <c:pt idx="300">
                  <c:v>-9.1018911451631084</c:v>
                </c:pt>
                <c:pt idx="301">
                  <c:v>-9.395875083044757</c:v>
                </c:pt>
                <c:pt idx="302">
                  <c:v>-9.6827597034387338</c:v>
                </c:pt>
                <c:pt idx="303">
                  <c:v>-9.9627054167483777</c:v>
                </c:pt>
                <c:pt idx="304">
                  <c:v>-10.235868891988787</c:v>
                </c:pt>
                <c:pt idx="305">
                  <c:v>-10.502403136729981</c:v>
                </c:pt>
                <c:pt idx="306">
                  <c:v>-10.762457576515516</c:v>
                </c:pt>
                <c:pt idx="307">
                  <c:v>-11.016178133623782</c:v>
                </c:pt>
                <c:pt idx="308">
                  <c:v>-11.263707305057608</c:v>
                </c:pt>
                <c:pt idx="309">
                  <c:v>-11.505184239663237</c:v>
                </c:pt>
                <c:pt idx="310">
                  <c:v>-11.740744814290053</c:v>
                </c:pt>
                <c:pt idx="311">
                  <c:v>-11.970521708917374</c:v>
                </c:pt>
                <c:pt idx="312">
                  <c:v>-12.19464448068311</c:v>
                </c:pt>
                <c:pt idx="313">
                  <c:v>-12.413239636759613</c:v>
                </c:pt>
                <c:pt idx="314">
                  <c:v>-12.626430706032124</c:v>
                </c:pt>
                <c:pt idx="315">
                  <c:v>-12.834338309540186</c:v>
                </c:pt>
                <c:pt idx="316">
                  <c:v>-13.037080229653554</c:v>
                </c:pt>
                <c:pt idx="317">
                  <c:v>-13.234771477956542</c:v>
                </c:pt>
                <c:pt idx="318">
                  <c:v>-13.42752436182414</c:v>
                </c:pt>
                <c:pt idx="319">
                  <c:v>-13.615448549675222</c:v>
                </c:pt>
                <c:pt idx="320">
                  <c:v>-13.798651134896375</c:v>
                </c:pt>
                <c:pt idx="321">
                  <c:v>-13.97723669843046</c:v>
                </c:pt>
                <c:pt idx="322">
                  <c:v>-14.151307370030338</c:v>
                </c:pt>
                <c:pt idx="323">
                  <c:v>-14.320962888180702</c:v>
                </c:pt>
                <c:pt idx="324">
                  <c:v>-14.486300658693466</c:v>
                </c:pt>
                <c:pt idx="325">
                  <c:v>-14.647415811985667</c:v>
                </c:pt>
                <c:pt idx="326">
                  <c:v>-14.80440125904957</c:v>
                </c:pt>
                <c:pt idx="327">
                  <c:v>-14.95734774613004</c:v>
                </c:pt>
                <c:pt idx="328">
                  <c:v>-15.106343908120948</c:v>
                </c:pt>
                <c:pt idx="329">
                  <c:v>-15.251476320698856</c:v>
                </c:pt>
                <c:pt idx="330">
                  <c:v>-15.392829551210468</c:v>
                </c:pt>
                <c:pt idx="331">
                  <c:v>-15.530486208332434</c:v>
                </c:pt>
                <c:pt idx="332">
                  <c:v>-15.664526990523683</c:v>
                </c:pt>
                <c:pt idx="333">
                  <c:v>-15.795030733289792</c:v>
                </c:pt>
                <c:pt idx="334">
                  <c:v>-15.922074455280864</c:v>
                </c:pt>
                <c:pt idx="335">
                  <c:v>-16.045733403244924</c:v>
                </c:pt>
                <c:pt idx="336">
                  <c:v>-16.166081095857123</c:v>
                </c:pt>
                <c:pt idx="337">
                  <c:v>-16.283189366450017</c:v>
                </c:pt>
                <c:pt idx="338">
                  <c:v>-16.397128404663988</c:v>
                </c:pt>
                <c:pt idx="339">
                  <c:v>-16.507966797043451</c:v>
                </c:pt>
                <c:pt idx="340">
                  <c:v>-16.61577156659942</c:v>
                </c:pt>
                <c:pt idx="341">
                  <c:v>-16.720608211363157</c:v>
                </c:pt>
                <c:pt idx="342">
                  <c:v>-16.822540741951514</c:v>
                </c:pt>
                <c:pt idx="343">
                  <c:v>-16.92163171816884</c:v>
                </c:pt>
                <c:pt idx="344">
                  <c:v>-17.017942284665764</c:v>
                </c:pt>
                <c:pt idx="345">
                  <c:v>-17.111532205678941</c:v>
                </c:pt>
                <c:pt idx="346">
                  <c:v>-17.202459898872547</c:v>
                </c:pt>
                <c:pt idx="347">
                  <c:v>-17.290782468304144</c:v>
                </c:pt>
                <c:pt idx="348">
                  <c:v>-17.376555736535579</c:v>
                </c:pt>
                <c:pt idx="349">
                  <c:v>-17.459834275911589</c:v>
                </c:pt>
                <c:pt idx="350">
                  <c:v>-17.540671439024948</c:v>
                </c:pt>
                <c:pt idx="351">
                  <c:v>-17.619119388390658</c:v>
                </c:pt>
                <c:pt idx="352">
                  <c:v>-17.695229125348163</c:v>
                </c:pt>
                <c:pt idx="353">
                  <c:v>-17.769050518211969</c:v>
                </c:pt>
                <c:pt idx="354">
                  <c:v>-17.840632329689527</c:v>
                </c:pt>
                <c:pt idx="355">
                  <c:v>-17.910022243586354</c:v>
                </c:pt>
                <c:pt idx="356">
                  <c:v>-17.977266890816082</c:v>
                </c:pt>
                <c:pt idx="357">
                  <c:v>-18.042411874734285</c:v>
                </c:pt>
                <c:pt idx="358">
                  <c:v>-18.105501795814206</c:v>
                </c:pt>
                <c:pt idx="359">
                  <c:v>-18.166580275680673</c:v>
                </c:pt>
                <c:pt idx="360">
                  <c:v>-18.225689980520684</c:v>
                </c:pt>
                <c:pt idx="361">
                  <c:v>-18.282872643886719</c:v>
                </c:pt>
                <c:pt idx="362">
                  <c:v>-18.338169088908984</c:v>
                </c:pt>
                <c:pt idx="363">
                  <c:v>-18.391619249932177</c:v>
                </c:pt>
                <c:pt idx="364">
                  <c:v>-18.443262193593227</c:v>
                </c:pt>
                <c:pt idx="365">
                  <c:v>-18.493136139354817</c:v>
                </c:pt>
                <c:pt idx="366">
                  <c:v>-18.54127847950798</c:v>
                </c:pt>
                <c:pt idx="367">
                  <c:v>-18.587725798660699</c:v>
                </c:pt>
                <c:pt idx="368">
                  <c:v>-18.632513892724489</c:v>
                </c:pt>
                <c:pt idx="369">
                  <c:v>-18.675677787412923</c:v>
                </c:pt>
                <c:pt idx="370">
                  <c:v>-18.717251756266876</c:v>
                </c:pt>
                <c:pt idx="371">
                  <c:v>-18.757269338216673</c:v>
                </c:pt>
                <c:pt idx="372">
                  <c:v>-18.795763354696504</c:v>
                </c:pt>
                <c:pt idx="373">
                  <c:v>-18.83276592632177</c:v>
                </c:pt>
                <c:pt idx="374">
                  <c:v>-18.868308489141157</c:v>
                </c:pt>
                <c:pt idx="375">
                  <c:v>-18.902421810476426</c:v>
                </c:pt>
                <c:pt idx="376">
                  <c:v>-18.935136004359236</c:v>
                </c:pt>
                <c:pt idx="377">
                  <c:v>-18.966480546577657</c:v>
                </c:pt>
                <c:pt idx="378">
                  <c:v>-18.996484289342163</c:v>
                </c:pt>
                <c:pt idx="379">
                  <c:v>-19.025175475581761</c:v>
                </c:pt>
                <c:pt idx="380">
                  <c:v>-19.05258175288003</c:v>
                </c:pt>
                <c:pt idx="381">
                  <c:v>-19.078730187061012</c:v>
                </c:pt>
                <c:pt idx="382">
                  <c:v>-19.10364727543498</c:v>
                </c:pt>
                <c:pt idx="383">
                  <c:v>-19.127358959712325</c:v>
                </c:pt>
                <c:pt idx="384">
                  <c:v>-19.149890638595622</c:v>
                </c:pt>
                <c:pt idx="385">
                  <c:v>-19.17126718005747</c:v>
                </c:pt>
                <c:pt idx="386">
                  <c:v>-19.191512933314357</c:v>
                </c:pt>
                <c:pt idx="387">
                  <c:v>-19.21065174050193</c:v>
                </c:pt>
                <c:pt idx="388">
                  <c:v>-19.228706948063433</c:v>
                </c:pt>
                <c:pt idx="389">
                  <c:v>-19.245701417855486</c:v>
                </c:pt>
                <c:pt idx="390">
                  <c:v>-19.261657537981336</c:v>
                </c:pt>
                <c:pt idx="391">
                  <c:v>-19.276597233357819</c:v>
                </c:pt>
                <c:pt idx="392">
                  <c:v>-19.290541976022922</c:v>
                </c:pt>
                <c:pt idx="393">
                  <c:v>-19.303512795191835</c:v>
                </c:pt>
                <c:pt idx="394">
                  <c:v>-19.31553028706773</c:v>
                </c:pt>
                <c:pt idx="395">
                  <c:v>-19.326614624413139</c:v>
                </c:pt>
                <c:pt idx="396">
                  <c:v>-19.336785565889897</c:v>
                </c:pt>
                <c:pt idx="397">
                  <c:v>-19.346062465172423</c:v>
                </c:pt>
                <c:pt idx="398">
                  <c:v>-19.354464279840414</c:v>
                </c:pt>
                <c:pt idx="399">
                  <c:v>-19.362009580058498</c:v>
                </c:pt>
                <c:pt idx="400">
                  <c:v>-19.368716557045332</c:v>
                </c:pt>
                <c:pt idx="401">
                  <c:v>-19.374603031341536</c:v>
                </c:pt>
                <c:pt idx="402">
                  <c:v>-19.379686460878446</c:v>
                </c:pt>
                <c:pt idx="403">
                  <c:v>-19.383983948854649</c:v>
                </c:pt>
                <c:pt idx="404">
                  <c:v>-19.387512251425363</c:v>
                </c:pt>
                <c:pt idx="405">
                  <c:v>-19.390287785208471</c:v>
                </c:pt>
                <c:pt idx="406">
                  <c:v>-19.392326634613397</c:v>
                </c:pt>
                <c:pt idx="407">
                  <c:v>-19.393644558996158</c:v>
                </c:pt>
                <c:pt idx="408">
                  <c:v>-19.394256999646103</c:v>
                </c:pt>
                <c:pt idx="409">
                  <c:v>-19.394179086608176</c:v>
                </c:pt>
                <c:pt idx="410">
                  <c:v>-19.393425645345133</c:v>
                </c:pt>
                <c:pt idx="411">
                  <c:v>-19.392011203243186</c:v>
                </c:pt>
                <c:pt idx="412">
                  <c:v>-19.389949995967186</c:v>
                </c:pt>
                <c:pt idx="413">
                  <c:v>-19.387255973666043</c:v>
                </c:pt>
                <c:pt idx="414">
                  <c:v>-19.383942807034998</c:v>
                </c:pt>
                <c:pt idx="415">
                  <c:v>-19.380023893237137</c:v>
                </c:pt>
                <c:pt idx="416">
                  <c:v>-19.375512361687754</c:v>
                </c:pt>
                <c:pt idx="417">
                  <c:v>-19.370421079705125</c:v>
                </c:pt>
                <c:pt idx="418">
                  <c:v>-19.364762658031907</c:v>
                </c:pt>
                <c:pt idx="419">
                  <c:v>-19.358549456228843</c:v>
                </c:pt>
                <c:pt idx="420">
                  <c:v>-19.351793587945309</c:v>
                </c:pt>
                <c:pt idx="421">
                  <c:v>-19.344506926069528</c:v>
                </c:pt>
                <c:pt idx="422">
                  <c:v>-19.336701107761201</c:v>
                </c:pt>
                <c:pt idx="423">
                  <c:v>-19.328387539369544</c:v>
                </c:pt>
                <c:pt idx="424">
                  <c:v>-19.319577401239684</c:v>
                </c:pt>
                <c:pt idx="425">
                  <c:v>-19.310281652410623</c:v>
                </c:pt>
                <c:pt idx="426">
                  <c:v>-19.300511035206483</c:v>
                </c:pt>
                <c:pt idx="427">
                  <c:v>-19.290276079724407</c:v>
                </c:pt>
                <c:pt idx="428">
                  <c:v>-19.27958710822233</c:v>
                </c:pt>
                <c:pt idx="429">
                  <c:v>-19.268454239406736</c:v>
                </c:pt>
                <c:pt idx="430">
                  <c:v>-19.256887392626055</c:v>
                </c:pt>
                <c:pt idx="431">
                  <c:v>-19.244896291969383</c:v>
                </c:pt>
                <c:pt idx="432">
                  <c:v>-19.232490470273945</c:v>
                </c:pt>
                <c:pt idx="433">
                  <c:v>-19.219679273044051</c:v>
                </c:pt>
                <c:pt idx="434">
                  <c:v>-19.206471862282427</c:v>
                </c:pt>
                <c:pt idx="435">
                  <c:v>-19.192877220237108</c:v>
                </c:pt>
                <c:pt idx="436">
                  <c:v>-19.178904153065332</c:v>
                </c:pt>
                <c:pt idx="437">
                  <c:v>-19.164561294417013</c:v>
                </c:pt>
                <c:pt idx="438">
                  <c:v>-19.149857108938988</c:v>
                </c:pt>
                <c:pt idx="439">
                  <c:v>-19.134799895702827</c:v>
                </c:pt>
                <c:pt idx="440">
                  <c:v>-19.119397791557077</c:v>
                </c:pt>
                <c:pt idx="441">
                  <c:v>-19.103658774406853</c:v>
                </c:pt>
                <c:pt idx="442">
                  <c:v>-19.087590666421079</c:v>
                </c:pt>
                <c:pt idx="443">
                  <c:v>-19.071201137170988</c:v>
                </c:pt>
                <c:pt idx="444">
                  <c:v>-19.054497706699607</c:v>
                </c:pt>
                <c:pt idx="445">
                  <c:v>-19.03748774852528</c:v>
                </c:pt>
                <c:pt idx="446">
                  <c:v>-19.02017849257993</c:v>
                </c:pt>
                <c:pt idx="447">
                  <c:v>-19.002577028084062</c:v>
                </c:pt>
                <c:pt idx="448">
                  <c:v>-18.984690306359852</c:v>
                </c:pt>
                <c:pt idx="449">
                  <c:v>-18.966525143583766</c:v>
                </c:pt>
                <c:pt idx="450">
                  <c:v>-18.948088223480227</c:v>
                </c:pt>
                <c:pt idx="451">
                  <c:v>-18.929386099957583</c:v>
                </c:pt>
                <c:pt idx="452">
                  <c:v>-18.910425199687495</c:v>
                </c:pt>
                <c:pt idx="453">
                  <c:v>-18.891211824630091</c:v>
                </c:pt>
                <c:pt idx="454">
                  <c:v>-18.871752154504549</c:v>
                </c:pt>
                <c:pt idx="455">
                  <c:v>-18.852052249207617</c:v>
                </c:pt>
                <c:pt idx="456">
                  <c:v>-18.832118051181084</c:v>
                </c:pt>
                <c:pt idx="457">
                  <c:v>-18.811955387728773</c:v>
                </c:pt>
                <c:pt idx="458">
                  <c:v>-18.791569973284879</c:v>
                </c:pt>
                <c:pt idx="459">
                  <c:v>-18.77096741163453</c:v>
                </c:pt>
                <c:pt idx="460">
                  <c:v>-18.750153198087474</c:v>
                </c:pt>
                <c:pt idx="461">
                  <c:v>-18.72913272160622</c:v>
                </c:pt>
                <c:pt idx="462">
                  <c:v>-18.707911266889909</c:v>
                </c:pt>
                <c:pt idx="463">
                  <c:v>-18.686494016413917</c:v>
                </c:pt>
                <c:pt idx="464">
                  <c:v>-18.664886052427704</c:v>
                </c:pt>
                <c:pt idx="465">
                  <c:v>-18.643092358910366</c:v>
                </c:pt>
                <c:pt idx="466">
                  <c:v>-18.621117823485974</c:v>
                </c:pt>
                <c:pt idx="467">
                  <c:v>-18.598967239298929</c:v>
                </c:pt>
                <c:pt idx="468">
                  <c:v>-18.576645306850622</c:v>
                </c:pt>
                <c:pt idx="469">
                  <c:v>-18.554156635797824</c:v>
                </c:pt>
                <c:pt idx="470">
                  <c:v>-18.531505746714373</c:v>
                </c:pt>
                <c:pt idx="471">
                  <c:v>-18.508697072815977</c:v>
                </c:pt>
                <c:pt idx="472">
                  <c:v>-18.485734961650479</c:v>
                </c:pt>
                <c:pt idx="473">
                  <c:v>-18.462623676752088</c:v>
                </c:pt>
                <c:pt idx="474">
                  <c:v>-18.439367399263091</c:v>
                </c:pt>
                <c:pt idx="475">
                  <c:v>-18.415970229521236</c:v>
                </c:pt>
                <c:pt idx="476">
                  <c:v>-18.392436188615278</c:v>
                </c:pt>
                <c:pt idx="477">
                  <c:v>-18.368769219909041</c:v>
                </c:pt>
                <c:pt idx="478">
                  <c:v>-18.344973190533409</c:v>
                </c:pt>
                <c:pt idx="479">
                  <c:v>-18.321051892849425</c:v>
                </c:pt>
                <c:pt idx="480">
                  <c:v>-18.297009045880287</c:v>
                </c:pt>
                <c:pt idx="481">
                  <c:v>-18.272848296715409</c:v>
                </c:pt>
                <c:pt idx="482">
                  <c:v>-18.248573221885636</c:v>
                </c:pt>
                <c:pt idx="483">
                  <c:v>-18.224187328710428</c:v>
                </c:pt>
                <c:pt idx="484">
                  <c:v>-18.199694056618597</c:v>
                </c:pt>
                <c:pt idx="485">
                  <c:v>-18.175096778441798</c:v>
                </c:pt>
                <c:pt idx="486">
                  <c:v>-18.150398801682229</c:v>
                </c:pt>
                <c:pt idx="487">
                  <c:v>-18.125603369754941</c:v>
                </c:pt>
                <c:pt idx="488">
                  <c:v>-18.100713663205624</c:v>
                </c:pt>
                <c:pt idx="489">
                  <c:v>-18.075732800903097</c:v>
                </c:pt>
                <c:pt idx="490">
                  <c:v>-18.050663841209087</c:v>
                </c:pt>
                <c:pt idx="491">
                  <c:v>-18.025509783123709</c:v>
                </c:pt>
                <c:pt idx="492">
                  <c:v>-18.000273567408954</c:v>
                </c:pt>
                <c:pt idx="493">
                  <c:v>-17.974958077689337</c:v>
                </c:pt>
                <c:pt idx="494">
                  <c:v>-17.949566141530767</c:v>
                </c:pt>
                <c:pt idx="495">
                  <c:v>-17.924100531498141</c:v>
                </c:pt>
                <c:pt idx="496">
                  <c:v>-17.898563966192114</c:v>
                </c:pt>
                <c:pt idx="497">
                  <c:v>-17.872959111265232</c:v>
                </c:pt>
                <c:pt idx="498">
                  <c:v>-17.847288580417711</c:v>
                </c:pt>
                <c:pt idx="499">
                  <c:v>-17.821554936374469</c:v>
                </c:pt>
                <c:pt idx="500">
                  <c:v>-17.795760691841821</c:v>
                </c:pt>
                <c:pt idx="501">
                  <c:v>-17.769908310446368</c:v>
                </c:pt>
                <c:pt idx="502">
                  <c:v>-17.744000207655063</c:v>
                </c:pt>
                <c:pt idx="503">
                  <c:v>-17.718038751676687</c:v>
                </c:pt>
                <c:pt idx="504">
                  <c:v>-17.692026264346907</c:v>
                </c:pt>
                <c:pt idx="505">
                  <c:v>-17.665965021995078</c:v>
                </c:pt>
                <c:pt idx="506">
                  <c:v>-17.639857256294391</c:v>
                </c:pt>
                <c:pt idx="507">
                  <c:v>-17.613705155095744</c:v>
                </c:pt>
                <c:pt idx="508">
                  <c:v>-17.587510863244916</c:v>
                </c:pt>
                <c:pt idx="509">
                  <c:v>-17.561276483384177</c:v>
                </c:pt>
                <c:pt idx="510">
                  <c:v>-17.535004076738346</c:v>
                </c:pt>
                <c:pt idx="511">
                  <c:v>-17.508695663885476</c:v>
                </c:pt>
                <c:pt idx="512">
                  <c:v>-17.482353225512924</c:v>
                </c:pt>
                <c:pt idx="513">
                  <c:v>-17.455978703158195</c:v>
                </c:pt>
                <c:pt idx="514">
                  <c:v>-17.429573999936281</c:v>
                </c:pt>
                <c:pt idx="515">
                  <c:v>-17.40314098125225</c:v>
                </c:pt>
                <c:pt idx="516">
                  <c:v>-17.376681475500789</c:v>
                </c:pt>
                <c:pt idx="517">
                  <c:v>-17.350197274751764</c:v>
                </c:pt>
                <c:pt idx="518">
                  <c:v>-17.323690135422851</c:v>
                </c:pt>
                <c:pt idx="519">
                  <c:v>-17.297161778939312</c:v>
                </c:pt>
                <c:pt idx="520">
                  <c:v>-17.270613892381022</c:v>
                </c:pt>
                <c:pt idx="521">
                  <c:v>-17.244048129117147</c:v>
                </c:pt>
                <c:pt idx="522">
                  <c:v>-17.217466109428841</c:v>
                </c:pt>
                <c:pt idx="523">
                  <c:v>-17.190869421119856</c:v>
                </c:pt>
                <c:pt idx="524">
                  <c:v>-17.164259620115473</c:v>
                </c:pt>
                <c:pt idx="525">
                  <c:v>-17.137638231050516</c:v>
                </c:pt>
                <c:pt idx="526">
                  <c:v>-17.111006747845636</c:v>
                </c:pt>
                <c:pt idx="527">
                  <c:v>-17.084366634272698</c:v>
                </c:pt>
                <c:pt idx="528">
                  <c:v>-17.057719324509975</c:v>
                </c:pt>
                <c:pt idx="529">
                  <c:v>-17.031066223686111</c:v>
                </c:pt>
                <c:pt idx="530">
                  <c:v>-17.004408708414445</c:v>
                </c:pt>
                <c:pt idx="531">
                  <c:v>-16.977748127316715</c:v>
                </c:pt>
                <c:pt idx="532">
                  <c:v>-16.951085801537261</c:v>
                </c:pt>
                <c:pt idx="533">
                  <c:v>-16.924423025247194</c:v>
                </c:pt>
                <c:pt idx="534">
                  <c:v>-16.897761066139509</c:v>
                </c:pt>
                <c:pt idx="535">
                  <c:v>-16.871101165914325</c:v>
                </c:pt>
                <c:pt idx="536">
                  <c:v>-16.844444540755603</c:v>
                </c:pt>
                <c:pt idx="537">
                  <c:v>-16.817792381798427</c:v>
                </c:pt>
                <c:pt idx="538">
                  <c:v>-16.791145855587843</c:v>
                </c:pt>
                <c:pt idx="539">
                  <c:v>-16.764506104528976</c:v>
                </c:pt>
                <c:pt idx="540">
                  <c:v>-16.737874247328563</c:v>
                </c:pt>
                <c:pt idx="541">
                  <c:v>-16.711251379428745</c:v>
                </c:pt>
                <c:pt idx="542">
                  <c:v>-16.684638573432125</c:v>
                </c:pt>
                <c:pt idx="543">
                  <c:v>-16.658036879519329</c:v>
                </c:pt>
                <c:pt idx="544">
                  <c:v>-16.631447325858773</c:v>
                </c:pt>
                <c:pt idx="545">
                  <c:v>-16.604870919008476</c:v>
                </c:pt>
                <c:pt idx="546">
                  <c:v>-16.578308644311079</c:v>
                </c:pt>
                <c:pt idx="547">
                  <c:v>-16.551761466280425</c:v>
                </c:pt>
                <c:pt idx="548">
                  <c:v>-16.525230328981962</c:v>
                </c:pt>
                <c:pt idx="549">
                  <c:v>-16.49871615640609</c:v>
                </c:pt>
                <c:pt idx="550">
                  <c:v>-16.472219852833774</c:v>
                </c:pt>
                <c:pt idx="551">
                  <c:v>-16.445742303196084</c:v>
                </c:pt>
                <c:pt idx="552">
                  <c:v>-16.419284373426819</c:v>
                </c:pt>
                <c:pt idx="553">
                  <c:v>-16.392846910809141</c:v>
                </c:pt>
                <c:pt idx="554">
                  <c:v>-16.366430744314613</c:v>
                </c:pt>
                <c:pt idx="555">
                  <c:v>-16.340036684937473</c:v>
                </c:pt>
                <c:pt idx="556">
                  <c:v>-16.313665526021794</c:v>
                </c:pt>
                <c:pt idx="557">
                  <c:v>-16.287318043582786</c:v>
                </c:pt>
                <c:pt idx="558">
                  <c:v>-16.260994996622344</c:v>
                </c:pt>
                <c:pt idx="559">
                  <c:v>-16.234697127438977</c:v>
                </c:pt>
                <c:pt idx="560">
                  <c:v>-16.208425161931672</c:v>
                </c:pt>
                <c:pt idx="561">
                  <c:v>-16.182179809898145</c:v>
                </c:pt>
                <c:pt idx="562">
                  <c:v>-16.155961765328499</c:v>
                </c:pt>
                <c:pt idx="563">
                  <c:v>-16.129771706692139</c:v>
                </c:pt>
                <c:pt idx="564">
                  <c:v>-16.103610297220541</c:v>
                </c:pt>
                <c:pt idx="565">
                  <c:v>-16.077478185184702</c:v>
                </c:pt>
                <c:pt idx="566">
                  <c:v>-16.051376004166912</c:v>
                </c:pt>
                <c:pt idx="567">
                  <c:v>-16.025304373328083</c:v>
                </c:pt>
                <c:pt idx="568">
                  <c:v>-15.999263897670573</c:v>
                </c:pt>
                <c:pt idx="569">
                  <c:v>-15.973255168295168</c:v>
                </c:pt>
                <c:pt idx="570">
                  <c:v>-15.947278762654378</c:v>
                </c:pt>
                <c:pt idx="571">
                  <c:v>-15.921335244800673</c:v>
                </c:pt>
                <c:pt idx="572">
                  <c:v>-15.895425165630371</c:v>
                </c:pt>
                <c:pt idx="573">
                  <c:v>-15.869549063122918</c:v>
                </c:pt>
                <c:pt idx="574">
                  <c:v>-15.843707462576333</c:v>
                </c:pt>
                <c:pt idx="575">
                  <c:v>-15.817900876837456</c:v>
                </c:pt>
                <c:pt idx="576">
                  <c:v>-15.792129806529061</c:v>
                </c:pt>
                <c:pt idx="577">
                  <c:v>-15.766394740272347</c:v>
                </c:pt>
                <c:pt idx="578">
                  <c:v>-15.740696154905294</c:v>
                </c:pt>
                <c:pt idx="579">
                  <c:v>-15.715034515697482</c:v>
                </c:pt>
                <c:pt idx="580">
                  <c:v>-15.689410276560807</c:v>
                </c:pt>
                <c:pt idx="581">
                  <c:v>-15.663823880256274</c:v>
                </c:pt>
                <c:pt idx="582">
                  <c:v>-15.638275758597445</c:v>
                </c:pt>
                <c:pt idx="583">
                  <c:v>-15.612766332649727</c:v>
                </c:pt>
                <c:pt idx="584">
                  <c:v>-15.587296012926771</c:v>
                </c:pt>
                <c:pt idx="585">
                  <c:v>-15.561865199582428</c:v>
                </c:pt>
                <c:pt idx="586">
                  <c:v>-15.536474282600409</c:v>
                </c:pt>
                <c:pt idx="587">
                  <c:v>-15.51112364197914</c:v>
                </c:pt>
                <c:pt idx="588">
                  <c:v>-15.48581364791491</c:v>
                </c:pt>
                <c:pt idx="589">
                  <c:v>-15.460544660980247</c:v>
                </c:pt>
                <c:pt idx="590">
                  <c:v>-15.435317032300048</c:v>
                </c:pt>
                <c:pt idx="591">
                  <c:v>-15.410131103724382</c:v>
                </c:pt>
                <c:pt idx="592">
                  <c:v>-15.384987207997852</c:v>
                </c:pt>
                <c:pt idx="593">
                  <c:v>-15.359885668926438</c:v>
                </c:pt>
                <c:pt idx="594">
                  <c:v>-15.334826801540913</c:v>
                </c:pt>
                <c:pt idx="595">
                  <c:v>-15.309810912257774</c:v>
                </c:pt>
                <c:pt idx="596">
                  <c:v>-15.284838299036863</c:v>
                </c:pt>
                <c:pt idx="597">
                  <c:v>-15.259909251536556</c:v>
                </c:pt>
                <c:pt idx="598">
                  <c:v>-15.235024051265952</c:v>
                </c:pt>
                <c:pt idx="599">
                  <c:v>-15.210182971734639</c:v>
                </c:pt>
                <c:pt idx="600">
                  <c:v>-15.185386278599253</c:v>
                </c:pt>
                <c:pt idx="601">
                  <c:v>-15.160634229808267</c:v>
                </c:pt>
                <c:pt idx="602">
                  <c:v>-15.135927075743126</c:v>
                </c:pt>
                <c:pt idx="603">
                  <c:v>-15.111265059358288</c:v>
                </c:pt>
                <c:pt idx="604">
                  <c:v>-15.086648416317161</c:v>
                </c:pt>
                <c:pt idx="605">
                  <c:v>-15.062077375127075</c:v>
                </c:pt>
                <c:pt idx="606">
                  <c:v>-13.894986002100268</c:v>
                </c:pt>
                <c:pt idx="607">
                  <c:v>-12.852184409506378</c:v>
                </c:pt>
                <c:pt idx="608">
                  <c:v>-11.928065957842335</c:v>
                </c:pt>
                <c:pt idx="609">
                  <c:v>-11.110563107391101</c:v>
                </c:pt>
                <c:pt idx="610">
                  <c:v>-10.386317707735998</c:v>
                </c:pt>
                <c:pt idx="611">
                  <c:v>-9.7427126215421254</c:v>
                </c:pt>
                <c:pt idx="612">
                  <c:v>-9.1685598990607389</c:v>
                </c:pt>
                <c:pt idx="613">
                  <c:v>-8.654222569511262</c:v>
                </c:pt>
                <c:pt idx="614">
                  <c:v>-8.1915114276918928</c:v>
                </c:pt>
                <c:pt idx="615">
                  <c:v>-7.7735067129058564</c:v>
                </c:pt>
                <c:pt idx="616">
                  <c:v>-7.3943688960126224</c:v>
                </c:pt>
                <c:pt idx="617">
                  <c:v>-7.0491641715314586</c:v>
                </c:pt>
                <c:pt idx="618">
                  <c:v>-6.9196250383019446</c:v>
                </c:pt>
                <c:pt idx="619">
                  <c:v>-6.7946015868741654</c:v>
                </c:pt>
                <c:pt idx="620">
                  <c:v>-6.6738707428192185</c:v>
                </c:pt>
                <c:pt idx="621">
                  <c:v>-6.5572231965886942</c:v>
                </c:pt>
                <c:pt idx="622">
                  <c:v>-6.4444624256069289</c:v>
                </c:pt>
                <c:pt idx="623">
                  <c:v>-6.3354037903442872</c:v>
                </c:pt>
                <c:pt idx="624">
                  <c:v>-6.2298736991475892</c:v>
                </c:pt>
                <c:pt idx="625">
                  <c:v>-6.1277088367928627</c:v>
                </c:pt>
                <c:pt idx="626">
                  <c:v>-6.028755451966731</c:v>
                </c:pt>
                <c:pt idx="627">
                  <c:v>-5.932868699150589</c:v>
                </c:pt>
                <c:pt idx="628">
                  <c:v>-5.8399120306654027</c:v>
                </c:pt>
                <c:pt idx="629">
                  <c:v>-5.7497566349209706</c:v>
                </c:pt>
                <c:pt idx="630">
                  <c:v>-5.6622809171964548</c:v>
                </c:pt>
                <c:pt idx="631">
                  <c:v>-5.577370019551779</c:v>
                </c:pt>
                <c:pt idx="632">
                  <c:v>-5.4949153767312851</c:v>
                </c:pt>
                <c:pt idx="633">
                  <c:v>-5.4148143051680222</c:v>
                </c:pt>
                <c:pt idx="634">
                  <c:v>-5.33696962242891</c:v>
                </c:pt>
                <c:pt idx="635">
                  <c:v>-5.2612892946566774</c:v>
                </c:pt>
                <c:pt idx="636">
                  <c:v>-5.1876861097674691</c:v>
                </c:pt>
                <c:pt idx="637">
                  <c:v>-5.1160773743449397</c:v>
                </c:pt>
                <c:pt idx="638">
                  <c:v>-5.0463846323474115</c:v>
                </c:pt>
                <c:pt idx="639">
                  <c:v>-4.9785334038980977</c:v>
                </c:pt>
                <c:pt idx="640">
                  <c:v>-4.9124529425767491</c:v>
                </c:pt>
                <c:pt idx="641">
                  <c:v>-4.8480760097596374</c:v>
                </c:pt>
                <c:pt idx="642">
                  <c:v>-4.7853386646812339</c:v>
                </c:pt>
                <c:pt idx="643">
                  <c:v>-4.7241800689964464</c:v>
                </c:pt>
                <c:pt idx="644">
                  <c:v>-4.6645423047290251</c:v>
                </c:pt>
                <c:pt idx="645">
                  <c:v>-4.6063702045810544</c:v>
                </c:pt>
                <c:pt idx="646">
                  <c:v>-4.5496111936644468</c:v>
                </c:pt>
                <c:pt idx="647">
                  <c:v>-4.49421514179366</c:v>
                </c:pt>
                <c:pt idx="648">
                  <c:v>-4.4401342255480927</c:v>
                </c:pt>
                <c:pt idx="649">
                  <c:v>-4.3873227993779551</c:v>
                </c:pt>
                <c:pt idx="650">
                  <c:v>-4.3357372750865864</c:v>
                </c:pt>
                <c:pt idx="651">
                  <c:v>-4.2853360090763317</c:v>
                </c:pt>
                <c:pt idx="652">
                  <c:v>-4.2360791967928151</c:v>
                </c:pt>
                <c:pt idx="653">
                  <c:v>-4.1879287738500182</c:v>
                </c:pt>
                <c:pt idx="654">
                  <c:v>-4.1408483233569484</c:v>
                </c:pt>
                <c:pt idx="655">
                  <c:v>-4.0948029890072064</c:v>
                </c:pt>
                <c:pt idx="656">
                  <c:v>-4.0497593935244822</c:v>
                </c:pt>
                <c:pt idx="657">
                  <c:v>-4.0056855620907754</c:v>
                </c:pt>
                <c:pt idx="658">
                  <c:v>-3.9625508504115032</c:v>
                </c:pt>
                <c:pt idx="659">
                  <c:v>-3.9203258770993727</c:v>
                </c:pt>
                <c:pt idx="660">
                  <c:v>-3.8789824600819145</c:v>
                </c:pt>
                <c:pt idx="661">
                  <c:v>-3.8384935567613923</c:v>
                </c:pt>
                <c:pt idx="662">
                  <c:v>-3.7988332076739084</c:v>
                </c:pt>
                <c:pt idx="663">
                  <c:v>-3.7599764834166365</c:v>
                </c:pt>
                <c:pt idx="664">
                  <c:v>-3.7218994346259535</c:v>
                </c:pt>
                <c:pt idx="665">
                  <c:v>-3.684579044807009</c:v>
                </c:pt>
                <c:pt idx="666">
                  <c:v>-3.6479931858300461</c:v>
                </c:pt>
                <c:pt idx="667">
                  <c:v>-3.6121205759208124</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149.22001380179734</c:v>
                </c:pt>
                <c:pt idx="1">
                  <c:v>130.03057455474632</c:v>
                </c:pt>
                <c:pt idx="2">
                  <c:v>119.2774451350441</c:v>
                </c:pt>
                <c:pt idx="3">
                  <c:v>112.83959959222567</c:v>
                </c:pt>
                <c:pt idx="4">
                  <c:v>108.65683758537315</c:v>
                </c:pt>
                <c:pt idx="5">
                  <c:v>105.75287404414432</c:v>
                </c:pt>
                <c:pt idx="6">
                  <c:v>103.63163862289196</c:v>
                </c:pt>
                <c:pt idx="7">
                  <c:v>102.0203393839718</c:v>
                </c:pt>
                <c:pt idx="8">
                  <c:v>100.75828389181667</c:v>
                </c:pt>
                <c:pt idx="9">
                  <c:v>99.745258266074231</c:v>
                </c:pt>
                <c:pt idx="10">
                  <c:v>95.240715567912858</c:v>
                </c:pt>
                <c:pt idx="11">
                  <c:v>93.870151691637759</c:v>
                </c:pt>
                <c:pt idx="12">
                  <c:v>93.294490430332601</c:v>
                </c:pt>
                <c:pt idx="13">
                  <c:v>93.037920959074569</c:v>
                </c:pt>
                <c:pt idx="14">
                  <c:v>92.941117769946999</c:v>
                </c:pt>
                <c:pt idx="15">
                  <c:v>92.935662176954054</c:v>
                </c:pt>
                <c:pt idx="16">
                  <c:v>92.987306670300242</c:v>
                </c:pt>
                <c:pt idx="17">
                  <c:v>93.077010626000899</c:v>
                </c:pt>
                <c:pt idx="18">
                  <c:v>93.193342894070611</c:v>
                </c:pt>
                <c:pt idx="19">
                  <c:v>94.939846229132939</c:v>
                </c:pt>
                <c:pt idx="20">
                  <c:v>96.995814657354259</c:v>
                </c:pt>
                <c:pt idx="21">
                  <c:v>99.115712399943718</c:v>
                </c:pt>
                <c:pt idx="22">
                  <c:v>101.24623730012794</c:v>
                </c:pt>
                <c:pt idx="23">
                  <c:v>103.36622217782863</c:v>
                </c:pt>
                <c:pt idx="24">
                  <c:v>105.46377208017724</c:v>
                </c:pt>
                <c:pt idx="25">
                  <c:v>107.53055457330433</c:v>
                </c:pt>
                <c:pt idx="26">
                  <c:v>109.5598967599235</c:v>
                </c:pt>
                <c:pt idx="27">
                  <c:v>111.54601915255191</c:v>
                </c:pt>
                <c:pt idx="28">
                  <c:v>120.65449707541839</c:v>
                </c:pt>
                <c:pt idx="29">
                  <c:v>127.96902963693717</c:v>
                </c:pt>
                <c:pt idx="30">
                  <c:v>132.82176256483655</c:v>
                </c:pt>
                <c:pt idx="31">
                  <c:v>134.10695434710118</c:v>
                </c:pt>
                <c:pt idx="32">
                  <c:v>129.58068581455495</c:v>
                </c:pt>
                <c:pt idx="33">
                  <c:v>115.1518574528489</c:v>
                </c:pt>
                <c:pt idx="34">
                  <c:v>89.857173844791618</c:v>
                </c:pt>
                <c:pt idx="35">
                  <c:v>66.847348531751663</c:v>
                </c:pt>
                <c:pt idx="36">
                  <c:v>54.262623162316956</c:v>
                </c:pt>
                <c:pt idx="37">
                  <c:v>48.518962880760029</c:v>
                </c:pt>
                <c:pt idx="38">
                  <c:v>46.150679055273713</c:v>
                </c:pt>
                <c:pt idx="39">
                  <c:v>45.4451757391044</c:v>
                </c:pt>
                <c:pt idx="40">
                  <c:v>45.589453268766221</c:v>
                </c:pt>
                <c:pt idx="41">
                  <c:v>46.176515102132555</c:v>
                </c:pt>
                <c:pt idx="42">
                  <c:v>46.990593880150925</c:v>
                </c:pt>
                <c:pt idx="43">
                  <c:v>47.912020265648948</c:v>
                </c:pt>
                <c:pt idx="44">
                  <c:v>48.872350763054584</c:v>
                </c:pt>
                <c:pt idx="45">
                  <c:v>49.831801503199188</c:v>
                </c:pt>
                <c:pt idx="46">
                  <c:v>50.767244162905939</c:v>
                </c:pt>
                <c:pt idx="47">
                  <c:v>51.665512455310051</c:v>
                </c:pt>
                <c:pt idx="48">
                  <c:v>52.51952204876936</c:v>
                </c:pt>
                <c:pt idx="49">
                  <c:v>53.325949001103837</c:v>
                </c:pt>
                <c:pt idx="50">
                  <c:v>54.083804807478515</c:v>
                </c:pt>
                <c:pt idx="51">
                  <c:v>54.793544003800065</c:v>
                </c:pt>
                <c:pt idx="52">
                  <c:v>55.456496708836752</c:v>
                </c:pt>
                <c:pt idx="53">
                  <c:v>56.07450394795508</c:v>
                </c:pt>
                <c:pt idx="54">
                  <c:v>56.64968191933184</c:v>
                </c:pt>
                <c:pt idx="55">
                  <c:v>57.184269518555467</c:v>
                </c:pt>
                <c:pt idx="56">
                  <c:v>57.680530283972558</c:v>
                </c:pt>
                <c:pt idx="57">
                  <c:v>58.140690242643913</c:v>
                </c:pt>
                <c:pt idx="58">
                  <c:v>58.566899586517323</c:v>
                </c:pt>
                <c:pt idx="59">
                  <c:v>58.961210213693207</c:v>
                </c:pt>
                <c:pt idx="60">
                  <c:v>59.325563824416975</c:v>
                </c:pt>
                <c:pt idx="61">
                  <c:v>59.661787002203411</c:v>
                </c:pt>
                <c:pt idx="62">
                  <c:v>59.971590865858687</c:v>
                </c:pt>
                <c:pt idx="63">
                  <c:v>60.25657365305446</c:v>
                </c:pt>
                <c:pt idx="64">
                  <c:v>60.518225120470944</c:v>
                </c:pt>
                <c:pt idx="65">
                  <c:v>60.757932003005379</c:v>
                </c:pt>
                <c:pt idx="66">
                  <c:v>60.976984019690605</c:v>
                </c:pt>
                <c:pt idx="67">
                  <c:v>61.176580082836935</c:v>
                </c:pt>
                <c:pt idx="68">
                  <c:v>61.357834483550135</c:v>
                </c:pt>
                <c:pt idx="69">
                  <c:v>61.521782907422988</c:v>
                </c:pt>
                <c:pt idx="70">
                  <c:v>61.669388189893795</c:v>
                </c:pt>
                <c:pt idx="71">
                  <c:v>61.801545759088228</c:v>
                </c:pt>
                <c:pt idx="72">
                  <c:v>61.919088740146918</c:v>
                </c:pt>
                <c:pt idx="73">
                  <c:v>62.022792712729739</c:v>
                </c:pt>
                <c:pt idx="74">
                  <c:v>62.113380125123797</c:v>
                </c:pt>
                <c:pt idx="75">
                  <c:v>62.191524375954231</c:v>
                </c:pt>
                <c:pt idx="76">
                  <c:v>62.257853579158834</c:v>
                </c:pt>
                <c:pt idx="77">
                  <c:v>62.31295403053727</c:v>
                </c:pt>
                <c:pt idx="78">
                  <c:v>62.357373395443844</c:v>
                </c:pt>
                <c:pt idx="79">
                  <c:v>62.39162363751521</c:v>
                </c:pt>
                <c:pt idx="80">
                  <c:v>62.416183708014515</c:v>
                </c:pt>
                <c:pt idx="81">
                  <c:v>62.431502014669249</c:v>
                </c:pt>
                <c:pt idx="82">
                  <c:v>62.437998687922175</c:v>
                </c:pt>
                <c:pt idx="83">
                  <c:v>62.436067661423991</c:v>
                </c:pt>
                <c:pt idx="84">
                  <c:v>62.426078582444049</c:v>
                </c:pt>
                <c:pt idx="85">
                  <c:v>62.408378566709914</c:v>
                </c:pt>
                <c:pt idx="86">
                  <c:v>62.383293811048404</c:v>
                </c:pt>
                <c:pt idx="87">
                  <c:v>62.351131076105318</c:v>
                </c:pt>
                <c:pt idx="88">
                  <c:v>62.312179050386874</c:v>
                </c:pt>
                <c:pt idx="89">
                  <c:v>62.266709605894775</c:v>
                </c:pt>
                <c:pt idx="90">
                  <c:v>62.214978954728011</c:v>
                </c:pt>
                <c:pt idx="91">
                  <c:v>62.157228715192559</c:v>
                </c:pt>
                <c:pt idx="92">
                  <c:v>62.093686895196385</c:v>
                </c:pt>
                <c:pt idx="93">
                  <c:v>62.02456880000716</c:v>
                </c:pt>
                <c:pt idx="94">
                  <c:v>61.950077870813374</c:v>
                </c:pt>
                <c:pt idx="95">
                  <c:v>61.870406459945926</c:v>
                </c:pt>
                <c:pt idx="96">
                  <c:v>61.785736548089247</c:v>
                </c:pt>
                <c:pt idx="97">
                  <c:v>61.696240408329828</c:v>
                </c:pt>
                <c:pt idx="98">
                  <c:v>61.602081221454398</c:v>
                </c:pt>
                <c:pt idx="99">
                  <c:v>61.503413646513906</c:v>
                </c:pt>
                <c:pt idx="100">
                  <c:v>61.400384350310617</c:v>
                </c:pt>
                <c:pt idx="101">
                  <c:v>61.293132499140498</c:v>
                </c:pt>
                <c:pt idx="102">
                  <c:v>61.181790215829352</c:v>
                </c:pt>
                <c:pt idx="103">
                  <c:v>61.066483004831838</c:v>
                </c:pt>
                <c:pt idx="104">
                  <c:v>60.947330147922855</c:v>
                </c:pt>
                <c:pt idx="105">
                  <c:v>60.824445072788961</c:v>
                </c:pt>
                <c:pt idx="106">
                  <c:v>60.697935696629983</c:v>
                </c:pt>
                <c:pt idx="107">
                  <c:v>60.567904746698815</c:v>
                </c:pt>
                <c:pt idx="108">
                  <c:v>60.43445005954473</c:v>
                </c:pt>
                <c:pt idx="109">
                  <c:v>60.297664860574812</c:v>
                </c:pt>
                <c:pt idx="110">
                  <c:v>60.15763802541403</c:v>
                </c:pt>
                <c:pt idx="111">
                  <c:v>60.014454324420754</c:v>
                </c:pt>
                <c:pt idx="112">
                  <c:v>59.868194651602508</c:v>
                </c:pt>
                <c:pt idx="113">
                  <c:v>59.71893623907421</c:v>
                </c:pt>
                <c:pt idx="114">
                  <c:v>59.566752858109581</c:v>
                </c:pt>
                <c:pt idx="115">
                  <c:v>59.41171500774999</c:v>
                </c:pt>
                <c:pt idx="116">
                  <c:v>59.253890091859375</c:v>
                </c:pt>
                <c:pt idx="117">
                  <c:v>59.093342585441604</c:v>
                </c:pt>
                <c:pt idx="118">
                  <c:v>58.930134190974158</c:v>
                </c:pt>
                <c:pt idx="119">
                  <c:v>58.764323985451682</c:v>
                </c:pt>
                <c:pt idx="120">
                  <c:v>58.595968558779774</c:v>
                </c:pt>
                <c:pt idx="121">
                  <c:v>58.425122144109707</c:v>
                </c:pt>
                <c:pt idx="122">
                  <c:v>58.251836740660593</c:v>
                </c:pt>
                <c:pt idx="123">
                  <c:v>58.076162229532613</c:v>
                </c:pt>
                <c:pt idx="124">
                  <c:v>57.898146482978589</c:v>
                </c:pt>
                <c:pt idx="125">
                  <c:v>57.717835467565678</c:v>
                </c:pt>
                <c:pt idx="126">
                  <c:v>57.535273341626251</c:v>
                </c:pt>
                <c:pt idx="127">
                  <c:v>57.350502547369615</c:v>
                </c:pt>
                <c:pt idx="128">
                  <c:v>57.163563897996966</c:v>
                </c:pt>
                <c:pt idx="129">
                  <c:v>56.97449666013911</c:v>
                </c:pt>
                <c:pt idx="130">
                  <c:v>56.783338631912116</c:v>
                </c:pt>
                <c:pt idx="131">
                  <c:v>56.590126216866082</c:v>
                </c:pt>
                <c:pt idx="132">
                  <c:v>56.394894494081569</c:v>
                </c:pt>
                <c:pt idx="133">
                  <c:v>56.197677284652272</c:v>
                </c:pt>
                <c:pt idx="134">
                  <c:v>55.998507214773426</c:v>
                </c:pt>
                <c:pt idx="135">
                  <c:v>55.79741577564252</c:v>
                </c:pt>
                <c:pt idx="136">
                  <c:v>55.594433380362943</c:v>
                </c:pt>
                <c:pt idx="137">
                  <c:v>55.389589418029814</c:v>
                </c:pt>
                <c:pt idx="138">
                  <c:v>55.182912305163029</c:v>
                </c:pt>
                <c:pt idx="139">
                  <c:v>54.97442953464396</c:v>
                </c:pt>
                <c:pt idx="140">
                  <c:v>54.764167722299433</c:v>
                </c:pt>
                <c:pt idx="141">
                  <c:v>54.552152651268671</c:v>
                </c:pt>
                <c:pt idx="142">
                  <c:v>54.338409314279033</c:v>
                </c:pt>
                <c:pt idx="143">
                  <c:v>54.122961953948518</c:v>
                </c:pt>
                <c:pt idx="144">
                  <c:v>53.905834101225395</c:v>
                </c:pt>
                <c:pt idx="145">
                  <c:v>53.687048612067869</c:v>
                </c:pt>
                <c:pt idx="146">
                  <c:v>53.466627702459832</c:v>
                </c:pt>
                <c:pt idx="147">
                  <c:v>53.244592981853572</c:v>
                </c:pt>
                <c:pt idx="148">
                  <c:v>53.020965485123497</c:v>
                </c:pt>
                <c:pt idx="149">
                  <c:v>52.795765703109694</c:v>
                </c:pt>
                <c:pt idx="150">
                  <c:v>52.569013611826307</c:v>
                </c:pt>
                <c:pt idx="151">
                  <c:v>52.340728700403076</c:v>
                </c:pt>
                <c:pt idx="152">
                  <c:v>52.110929997825878</c:v>
                </c:pt>
                <c:pt idx="153">
                  <c:v>51.879636098537304</c:v>
                </c:pt>
                <c:pt idx="154">
                  <c:v>51.646865186953931</c:v>
                </c:pt>
                <c:pt idx="155">
                  <c:v>51.412635060954727</c:v>
                </c:pt>
                <c:pt idx="156">
                  <c:v>51.176963154390535</c:v>
                </c:pt>
                <c:pt idx="157">
                  <c:v>50.939866558662061</c:v>
                </c:pt>
                <c:pt idx="158">
                  <c:v>50.701362043411052</c:v>
                </c:pt>
                <c:pt idx="159">
                  <c:v>50.461466076366008</c:v>
                </c:pt>
                <c:pt idx="160">
                  <c:v>50.220194842381716</c:v>
                </c:pt>
                <c:pt idx="161">
                  <c:v>49.977564261709631</c:v>
                </c:pt>
                <c:pt idx="162">
                  <c:v>49.733590007533877</c:v>
                </c:pt>
                <c:pt idx="163">
                  <c:v>49.48828752280437</c:v>
                </c:pt>
                <c:pt idx="164">
                  <c:v>49.241672036398796</c:v>
                </c:pt>
                <c:pt idx="165">
                  <c:v>48.993758578641803</c:v>
                </c:pt>
                <c:pt idx="166">
                  <c:v>48.744561996207977</c:v>
                </c:pt>
                <c:pt idx="167">
                  <c:v>48.494096966434483</c:v>
                </c:pt>
                <c:pt idx="168">
                  <c:v>48.242378011067217</c:v>
                </c:pt>
                <c:pt idx="169">
                  <c:v>47.989419509462465</c:v>
                </c:pt>
                <c:pt idx="170">
                  <c:v>47.735235711265972</c:v>
                </c:pt>
                <c:pt idx="171">
                  <c:v>47.479840748588174</c:v>
                </c:pt>
                <c:pt idx="172">
                  <c:v>47.223248647695897</c:v>
                </c:pt>
                <c:pt idx="173">
                  <c:v>46.965473340236343</c:v>
                </c:pt>
                <c:pt idx="174">
                  <c:v>46.706528674010855</c:v>
                </c:pt>
                <c:pt idx="175">
                  <c:v>46.44642842331433</c:v>
                </c:pt>
                <c:pt idx="176">
                  <c:v>46.18518629885375</c:v>
                </c:pt>
                <c:pt idx="177">
                  <c:v>45.922815957261264</c:v>
                </c:pt>
                <c:pt idx="178">
                  <c:v>45.659331010212924</c:v>
                </c:pt>
                <c:pt idx="179">
                  <c:v>45.394745033167169</c:v>
                </c:pt>
                <c:pt idx="180">
                  <c:v>45.129071573732716</c:v>
                </c:pt>
                <c:pt idx="181">
                  <c:v>44.86232415967865</c:v>
                </c:pt>
                <c:pt idx="182">
                  <c:v>44.594516306595011</c:v>
                </c:pt>
                <c:pt idx="183">
                  <c:v>44.325661525215139</c:v>
                </c:pt>
                <c:pt idx="184">
                  <c:v>44.055773328407582</c:v>
                </c:pt>
                <c:pt idx="185">
                  <c:v>43.784865237847015</c:v>
                </c:pt>
                <c:pt idx="186">
                  <c:v>43.51295079037169</c:v>
                </c:pt>
                <c:pt idx="187">
                  <c:v>43.240043544035757</c:v>
                </c:pt>
                <c:pt idx="188">
                  <c:v>42.966157083862498</c:v>
                </c:pt>
                <c:pt idx="189">
                  <c:v>42.691305027306583</c:v>
                </c:pt>
                <c:pt idx="190">
                  <c:v>42.415501029430857</c:v>
                </c:pt>
                <c:pt idx="191">
                  <c:v>42.138758787804818</c:v>
                </c:pt>
                <c:pt idx="192">
                  <c:v>41.861092047128835</c:v>
                </c:pt>
                <c:pt idx="193">
                  <c:v>41.582514603591903</c:v>
                </c:pt>
                <c:pt idx="194">
                  <c:v>41.303040308966331</c:v>
                </c:pt>
                <c:pt idx="195">
                  <c:v>41.022683074445638</c:v>
                </c:pt>
                <c:pt idx="196">
                  <c:v>40.741456874229016</c:v>
                </c:pt>
                <c:pt idx="197">
                  <c:v>40.459375748858974</c:v>
                </c:pt>
                <c:pt idx="198">
                  <c:v>40.176453808314534</c:v>
                </c:pt>
                <c:pt idx="199">
                  <c:v>39.892705234865559</c:v>
                </c:pt>
                <c:pt idx="200">
                  <c:v>39.608144285691679</c:v>
                </c:pt>
                <c:pt idx="201">
                  <c:v>39.322785295269597</c:v>
                </c:pt>
                <c:pt idx="202">
                  <c:v>39.036642677533564</c:v>
                </c:pt>
                <c:pt idx="203">
                  <c:v>38.749730927811356</c:v>
                </c:pt>
                <c:pt idx="204">
                  <c:v>38.462064624540432</c:v>
                </c:pt>
                <c:pt idx="205">
                  <c:v>38.173658430767176</c:v>
                </c:pt>
                <c:pt idx="206">
                  <c:v>37.884527095433214</c:v>
                </c:pt>
                <c:pt idx="207">
                  <c:v>37.594685454451451</c:v>
                </c:pt>
                <c:pt idx="208">
                  <c:v>37.304148431576095</c:v>
                </c:pt>
                <c:pt idx="209">
                  <c:v>37.012931039069372</c:v>
                </c:pt>
                <c:pt idx="210">
                  <c:v>36.721048378168149</c:v>
                </c:pt>
                <c:pt idx="211">
                  <c:v>36.428515639354032</c:v>
                </c:pt>
                <c:pt idx="212">
                  <c:v>36.135348102430498</c:v>
                </c:pt>
                <c:pt idx="213">
                  <c:v>35.841561136409325</c:v>
                </c:pt>
                <c:pt idx="214">
                  <c:v>35.547170199210967</c:v>
                </c:pt>
                <c:pt idx="215">
                  <c:v>35.252190837180336</c:v>
                </c:pt>
                <c:pt idx="216">
                  <c:v>34.956638684423581</c:v>
                </c:pt>
                <c:pt idx="217">
                  <c:v>34.660529461967144</c:v>
                </c:pt>
                <c:pt idx="218">
                  <c:v>34.36387897674345</c:v>
                </c:pt>
                <c:pt idx="219">
                  <c:v>34.066703120406657</c:v>
                </c:pt>
                <c:pt idx="220">
                  <c:v>33.769017867981603</c:v>
                </c:pt>
                <c:pt idx="221">
                  <c:v>33.470839276349551</c:v>
                </c:pt>
                <c:pt idx="222">
                  <c:v>33.172183482574525</c:v>
                </c:pt>
                <c:pt idx="223">
                  <c:v>32.873066702073146</c:v>
                </c:pt>
                <c:pt idx="224">
                  <c:v>32.57350522663242</c:v>
                </c:pt>
                <c:pt idx="225">
                  <c:v>32.27351542227899</c:v>
                </c:pt>
                <c:pt idx="226">
                  <c:v>29.253707929412144</c:v>
                </c:pt>
                <c:pt idx="227">
                  <c:v>26.209517016859451</c:v>
                </c:pt>
                <c:pt idx="228">
                  <c:v>23.158060908386062</c:v>
                </c:pt>
                <c:pt idx="229">
                  <c:v>20.116430658508222</c:v>
                </c:pt>
                <c:pt idx="230">
                  <c:v>17.10124655943423</c:v>
                </c:pt>
                <c:pt idx="231">
                  <c:v>14.128214797893349</c:v>
                </c:pt>
                <c:pt idx="232">
                  <c:v>11.211727072925783</c:v>
                </c:pt>
                <c:pt idx="233">
                  <c:v>8.3645367594801883</c:v>
                </c:pt>
                <c:pt idx="234">
                  <c:v>5.5975328723933444</c:v>
                </c:pt>
                <c:pt idx="235">
                  <c:v>2.9196197637622276</c:v>
                </c:pt>
                <c:pt idx="236">
                  <c:v>0.3376983770327513</c:v>
                </c:pt>
                <c:pt idx="237">
                  <c:v>-2.1432643890441625</c:v>
                </c:pt>
                <c:pt idx="238">
                  <c:v>-4.5200973116160696</c:v>
                </c:pt>
                <c:pt idx="239">
                  <c:v>-6.791238679822186</c:v>
                </c:pt>
                <c:pt idx="240">
                  <c:v>-8.9565227513712102</c:v>
                </c:pt>
                <c:pt idx="241">
                  <c:v>-11.016956492054533</c:v>
                </c:pt>
                <c:pt idx="242">
                  <c:v>-12.974500499207579</c:v>
                </c:pt>
                <c:pt idx="243">
                  <c:v>-14.831864023329075</c:v>
                </c:pt>
                <c:pt idx="244">
                  <c:v>-16.592320329475996</c:v>
                </c:pt>
                <c:pt idx="245">
                  <c:v>-18.259545581083131</c:v>
                </c:pt>
                <c:pt idx="246">
                  <c:v>-19.837482090310601</c:v>
                </c:pt>
                <c:pt idx="247">
                  <c:v>-21.330225137195725</c:v>
                </c:pt>
                <c:pt idx="248">
                  <c:v>-22.741931518098141</c:v>
                </c:pt>
                <c:pt idx="249">
                  <c:v>-24.076747416404373</c:v>
                </c:pt>
                <c:pt idx="250">
                  <c:v>-25.338752969043043</c:v>
                </c:pt>
                <c:pt idx="251">
                  <c:v>-26.53192092022897</c:v>
                </c:pt>
                <c:pt idx="252">
                  <c:v>-27.660086919906888</c:v>
                </c:pt>
                <c:pt idx="253">
                  <c:v>-28.7269292717707</c:v>
                </c:pt>
                <c:pt idx="254">
                  <c:v>-29.735956217438371</c:v>
                </c:pt>
                <c:pt idx="255">
                  <c:v>-30.690499128273132</c:v>
                </c:pt>
                <c:pt idx="256">
                  <c:v>-31.593710245515155</c:v>
                </c:pt>
                <c:pt idx="257">
                  <c:v>-32.448563852531692</c:v>
                </c:pt>
                <c:pt idx="258">
                  <c:v>-33.257859975722965</c:v>
                </c:pt>
                <c:pt idx="259">
                  <c:v>-34.024229892314679</c:v>
                </c:pt>
                <c:pt idx="260">
                  <c:v>-34.750142875556321</c:v>
                </c:pt>
                <c:pt idx="261">
                  <c:v>-35.437913733546111</c:v>
                </c:pt>
                <c:pt idx="262">
                  <c:v>-36.08971080033507</c:v>
                </c:pt>
                <c:pt idx="263">
                  <c:v>-36.707564120510114</c:v>
                </c:pt>
                <c:pt idx="264">
                  <c:v>-37.293373634321028</c:v>
                </c:pt>
                <c:pt idx="265">
                  <c:v>-37.848917222477809</c:v>
                </c:pt>
                <c:pt idx="266">
                  <c:v>-38.375858510536318</c:v>
                </c:pt>
                <c:pt idx="267">
                  <c:v>-38.875754364452604</c:v>
                </c:pt>
                <c:pt idx="268">
                  <c:v>-39.350062033226408</c:v>
                </c:pt>
                <c:pt idx="269">
                  <c:v>-39.800145913070168</c:v>
                </c:pt>
                <c:pt idx="270">
                  <c:v>-40.227283921441455</c:v>
                </c:pt>
                <c:pt idx="271">
                  <c:v>-40.632673479562015</c:v>
                </c:pt>
                <c:pt idx="272">
                  <c:v>-41.017437109506972</c:v>
                </c:pt>
                <c:pt idx="273">
                  <c:v>-41.382627657219842</c:v>
                </c:pt>
                <c:pt idx="274">
                  <c:v>-41.729233156399147</c:v>
                </c:pt>
                <c:pt idx="275">
                  <c:v>-42.05818135050805</c:v>
                </c:pt>
                <c:pt idx="276">
                  <c:v>-42.370343891498408</c:v>
                </c:pt>
                <c:pt idx="277">
                  <c:v>-42.666540234449542</c:v>
                </c:pt>
                <c:pt idx="278">
                  <c:v>-42.947541247409958</c:v>
                </c:pt>
                <c:pt idx="279">
                  <c:v>-43.214072555421495</c:v>
                </c:pt>
                <c:pt idx="280">
                  <c:v>-43.466817637137808</c:v>
                </c:pt>
                <c:pt idx="281">
                  <c:v>-43.706420691690369</c:v>
                </c:pt>
                <c:pt idx="282">
                  <c:v>-43.933489292585023</c:v>
                </c:pt>
                <c:pt idx="283">
                  <c:v>-44.148596844472593</c:v>
                </c:pt>
                <c:pt idx="284">
                  <c:v>-44.352284857668451</c:v>
                </c:pt>
                <c:pt idx="285">
                  <c:v>-44.545065054324795</c:v>
                </c:pt>
                <c:pt idx="286">
                  <c:v>-44.727421319202904</c:v>
                </c:pt>
                <c:pt idx="287">
                  <c:v>-44.899811507071718</c:v>
                </c:pt>
                <c:pt idx="288">
                  <c:v>-45.062669117869035</c:v>
                </c:pt>
                <c:pt idx="289">
                  <c:v>-45.216404849926732</c:v>
                </c:pt>
                <c:pt idx="290">
                  <c:v>-45.361408040765355</c:v>
                </c:pt>
                <c:pt idx="291">
                  <c:v>-45.498048004226092</c:v>
                </c:pt>
                <c:pt idx="292">
                  <c:v>-45.62667527201188</c:v>
                </c:pt>
                <c:pt idx="293">
                  <c:v>-45.74762274707075</c:v>
                </c:pt>
                <c:pt idx="294">
                  <c:v>-45.861206775654495</c:v>
                </c:pt>
                <c:pt idx="295">
                  <c:v>-45.967728144338395</c:v>
                </c:pt>
                <c:pt idx="296">
                  <c:v>-46.067473007777295</c:v>
                </c:pt>
                <c:pt idx="297">
                  <c:v>-46.160713752506325</c:v>
                </c:pt>
                <c:pt idx="298">
                  <c:v>-46.247709801664314</c:v>
                </c:pt>
                <c:pt idx="299">
                  <c:v>-46.328708365121514</c:v>
                </c:pt>
                <c:pt idx="300">
                  <c:v>-46.403945139131508</c:v>
                </c:pt>
                <c:pt idx="301">
                  <c:v>-46.473644959292699</c:v>
                </c:pt>
                <c:pt idx="302">
                  <c:v>-46.538022410300556</c:v>
                </c:pt>
                <c:pt idx="303">
                  <c:v>-46.59728239569128</c:v>
                </c:pt>
                <c:pt idx="304">
                  <c:v>-46.65162067052097</c:v>
                </c:pt>
                <c:pt idx="305">
                  <c:v>-46.701224339689333</c:v>
                </c:pt>
                <c:pt idx="306">
                  <c:v>-46.746272324402355</c:v>
                </c:pt>
                <c:pt idx="307">
                  <c:v>-46.786935799069795</c:v>
                </c:pt>
                <c:pt idx="308">
                  <c:v>-46.823378600753188</c:v>
                </c:pt>
                <c:pt idx="309">
                  <c:v>-46.85575761311523</c:v>
                </c:pt>
                <c:pt idx="310">
                  <c:v>-46.884223126667393</c:v>
                </c:pt>
                <c:pt idx="311">
                  <c:v>-46.908919176975644</c:v>
                </c:pt>
                <c:pt idx="312">
                  <c:v>-46.929983862354902</c:v>
                </c:pt>
                <c:pt idx="313">
                  <c:v>-46.947549642465958</c:v>
                </c:pt>
                <c:pt idx="314">
                  <c:v>-46.961743619122586</c:v>
                </c:pt>
                <c:pt idx="315">
                  <c:v>-46.97268780051408</c:v>
                </c:pt>
                <c:pt idx="316">
                  <c:v>-46.980499349963111</c:v>
                </c:pt>
                <c:pt idx="317">
                  <c:v>-46.985290820250128</c:v>
                </c:pt>
                <c:pt idx="318">
                  <c:v>-46.987170374463147</c:v>
                </c:pt>
                <c:pt idx="319">
                  <c:v>-46.986241994257966</c:v>
                </c:pt>
                <c:pt idx="320">
                  <c:v>-46.982605676352307</c:v>
                </c:pt>
                <c:pt idx="321">
                  <c:v>-46.976357618014788</c:v>
                </c:pt>
                <c:pt idx="322">
                  <c:v>-46.96759039225617</c:v>
                </c:pt>
                <c:pt idx="323">
                  <c:v>-46.956393113379846</c:v>
                </c:pt>
                <c:pt idx="324">
                  <c:v>-46.942851593500905</c:v>
                </c:pt>
                <c:pt idx="325">
                  <c:v>-46.927048490601095</c:v>
                </c:pt>
                <c:pt idx="326">
                  <c:v>-46.909063448646123</c:v>
                </c:pt>
                <c:pt idx="327">
                  <c:v>-46.888973230256511</c:v>
                </c:pt>
                <c:pt idx="328">
                  <c:v>-46.866851842387319</c:v>
                </c:pt>
                <c:pt idx="329">
                  <c:v>-46.842770655443559</c:v>
                </c:pt>
                <c:pt idx="330">
                  <c:v>-46.816798516225447</c:v>
                </c:pt>
                <c:pt idx="331">
                  <c:v>-46.78900185507436</c:v>
                </c:pt>
                <c:pt idx="332">
                  <c:v>-46.759444787564064</c:v>
                </c:pt>
                <c:pt idx="333">
                  <c:v>-46.728189211057497</c:v>
                </c:pt>
                <c:pt idx="334">
                  <c:v>-46.695294896430823</c:v>
                </c:pt>
                <c:pt idx="335">
                  <c:v>-46.660819575244659</c:v>
                </c:pt>
                <c:pt idx="336">
                  <c:v>-46.624819022624166</c:v>
                </c:pt>
                <c:pt idx="337">
                  <c:v>-46.587347136094934</c:v>
                </c:pt>
                <c:pt idx="338">
                  <c:v>-46.548456010601683</c:v>
                </c:pt>
                <c:pt idx="339">
                  <c:v>-46.508196009926706</c:v>
                </c:pt>
                <c:pt idx="340">
                  <c:v>-46.466615834708165</c:v>
                </c:pt>
                <c:pt idx="341">
                  <c:v>-46.423762587246415</c:v>
                </c:pt>
                <c:pt idx="342">
                  <c:v>-46.379681833276322</c:v>
                </c:pt>
                <c:pt idx="343">
                  <c:v>-46.334417660869519</c:v>
                </c:pt>
                <c:pt idx="344">
                  <c:v>-46.288012736623557</c:v>
                </c:pt>
                <c:pt idx="345">
                  <c:v>-46.240508359283467</c:v>
                </c:pt>
                <c:pt idx="346">
                  <c:v>-46.191944510932103</c:v>
                </c:pt>
                <c:pt idx="347">
                  <c:v>-46.142359905878891</c:v>
                </c:pt>
                <c:pt idx="348">
                  <c:v>-46.091792037367952</c:v>
                </c:pt>
                <c:pt idx="349">
                  <c:v>-46.040277222219032</c:v>
                </c:pt>
                <c:pt idx="350">
                  <c:v>-45.987850643508523</c:v>
                </c:pt>
                <c:pt idx="351">
                  <c:v>-45.934546391391564</c:v>
                </c:pt>
                <c:pt idx="352">
                  <c:v>-45.880397502159809</c:v>
                </c:pt>
                <c:pt idx="353">
                  <c:v>-45.825435995624758</c:v>
                </c:pt>
                <c:pt idx="354">
                  <c:v>-45.769692910910152</c:v>
                </c:pt>
                <c:pt idx="355">
                  <c:v>-45.713198340734039</c:v>
                </c:pt>
                <c:pt idx="356">
                  <c:v>-45.655981464254012</c:v>
                </c:pt>
                <c:pt idx="357">
                  <c:v>-45.598070578547606</c:v>
                </c:pt>
                <c:pt idx="358">
                  <c:v>-45.539493128793737</c:v>
                </c:pt>
                <c:pt idx="359">
                  <c:v>-45.480275737218705</c:v>
                </c:pt>
                <c:pt idx="360">
                  <c:v>-45.42044423086611</c:v>
                </c:pt>
                <c:pt idx="361">
                  <c:v>-45.360023668246697</c:v>
                </c:pt>
                <c:pt idx="362">
                  <c:v>-45.299038364922012</c:v>
                </c:pt>
                <c:pt idx="363">
                  <c:v>-45.23751191807122</c:v>
                </c:pt>
                <c:pt idx="364">
                  <c:v>-45.175467230089566</c:v>
                </c:pt>
                <c:pt idx="365">
                  <c:v>-45.112926531263071</c:v>
                </c:pt>
                <c:pt idx="366">
                  <c:v>-45.049911401562099</c:v>
                </c:pt>
                <c:pt idx="367">
                  <c:v>-44.986442791594357</c:v>
                </c:pt>
                <c:pt idx="368">
                  <c:v>-44.92254104275554</c:v>
                </c:pt>
                <c:pt idx="369">
                  <c:v>-44.858225906613825</c:v>
                </c:pt>
                <c:pt idx="370">
                  <c:v>-44.79351656356306</c:v>
                </c:pt>
                <c:pt idx="371">
                  <c:v>-44.728431640776051</c:v>
                </c:pt>
                <c:pt idx="372">
                  <c:v>-44.662989229490819</c:v>
                </c:pt>
                <c:pt idx="373">
                  <c:v>-44.59720690165733</c:v>
                </c:pt>
                <c:pt idx="374">
                  <c:v>-44.531101725973883</c:v>
                </c:pt>
                <c:pt idx="375">
                  <c:v>-44.464690283338996</c:v>
                </c:pt>
                <c:pt idx="376">
                  <c:v>-44.397988681744039</c:v>
                </c:pt>
                <c:pt idx="377">
                  <c:v>-44.33101257063106</c:v>
                </c:pt>
                <c:pt idx="378">
                  <c:v>-44.263777154737681</c:v>
                </c:pt>
                <c:pt idx="379">
                  <c:v>-44.196297207451721</c:v>
                </c:pt>
                <c:pt idx="380">
                  <c:v>-44.128587083694981</c:v>
                </c:pt>
                <c:pt idx="381">
                  <c:v>-44.060660732356666</c:v>
                </c:pt>
                <c:pt idx="382">
                  <c:v>-43.992531708295104</c:v>
                </c:pt>
                <c:pt idx="383">
                  <c:v>-43.924213183924564</c:v>
                </c:pt>
                <c:pt idx="384">
                  <c:v>-43.8557179604054</c:v>
                </c:pt>
                <c:pt idx="385">
                  <c:v>-43.787058478452565</c:v>
                </c:pt>
                <c:pt idx="386">
                  <c:v>-43.718246828778348</c:v>
                </c:pt>
                <c:pt idx="387">
                  <c:v>-43.649294762183899</c:v>
                </c:pt>
                <c:pt idx="388">
                  <c:v>-43.580213699313731</c:v>
                </c:pt>
                <c:pt idx="389">
                  <c:v>-43.511014740085869</c:v>
                </c:pt>
                <c:pt idx="390">
                  <c:v>-43.441708672811217</c:v>
                </c:pt>
                <c:pt idx="391">
                  <c:v>-43.37230598301349</c:v>
                </c:pt>
                <c:pt idx="392">
                  <c:v>-43.302816861961958</c:v>
                </c:pt>
                <c:pt idx="393">
                  <c:v>-43.233251214927463</c:v>
                </c:pt>
                <c:pt idx="394">
                  <c:v>-43.163618669172934</c:v>
                </c:pt>
                <c:pt idx="395">
                  <c:v>-43.093928581687749</c:v>
                </c:pt>
                <c:pt idx="396">
                  <c:v>-43.024190046676352</c:v>
                </c:pt>
                <c:pt idx="397">
                  <c:v>-42.954411902809824</c:v>
                </c:pt>
                <c:pt idx="398">
                  <c:v>-42.884602740249392</c:v>
                </c:pt>
                <c:pt idx="399">
                  <c:v>-42.814770907450566</c:v>
                </c:pt>
                <c:pt idx="400">
                  <c:v>-42.744924517755521</c:v>
                </c:pt>
                <c:pt idx="401">
                  <c:v>-42.675071455781733</c:v>
                </c:pt>
                <c:pt idx="402">
                  <c:v>-42.60521938361461</c:v>
                </c:pt>
                <c:pt idx="403">
                  <c:v>-42.535375746810388</c:v>
                </c:pt>
                <c:pt idx="404">
                  <c:v>-42.465547780216809</c:v>
                </c:pt>
                <c:pt idx="405">
                  <c:v>-42.395742513617961</c:v>
                </c:pt>
                <c:pt idx="406">
                  <c:v>-42.325966777208947</c:v>
                </c:pt>
                <c:pt idx="407">
                  <c:v>-42.256227206907539</c:v>
                </c:pt>
                <c:pt idx="408">
                  <c:v>-42.18653024950703</c:v>
                </c:pt>
                <c:pt idx="409">
                  <c:v>-42.116882167677289</c:v>
                </c:pt>
                <c:pt idx="410">
                  <c:v>-42.0472890448182</c:v>
                </c:pt>
                <c:pt idx="411">
                  <c:v>-41.977756789771064</c:v>
                </c:pt>
                <c:pt idx="412">
                  <c:v>-41.908291141392738</c:v>
                </c:pt>
                <c:pt idx="413">
                  <c:v>-41.83889767299712</c:v>
                </c:pt>
                <c:pt idx="414">
                  <c:v>-41.769581796668689</c:v>
                </c:pt>
                <c:pt idx="415">
                  <c:v>-41.700348767451828</c:v>
                </c:pt>
                <c:pt idx="416">
                  <c:v>-41.631203687420793</c:v>
                </c:pt>
                <c:pt idx="417">
                  <c:v>-41.562151509634049</c:v>
                </c:pt>
                <c:pt idx="418">
                  <c:v>-41.493197041976117</c:v>
                </c:pt>
                <c:pt idx="419">
                  <c:v>-41.42434495089222</c:v>
                </c:pt>
                <c:pt idx="420">
                  <c:v>-41.355599765017161</c:v>
                </c:pt>
                <c:pt idx="421">
                  <c:v>-41.286965878703455</c:v>
                </c:pt>
                <c:pt idx="422">
                  <c:v>-41.218447555451917</c:v>
                </c:pt>
                <c:pt idx="423">
                  <c:v>-41.150048931246317</c:v>
                </c:pt>
                <c:pt idx="424">
                  <c:v>-41.081774017796931</c:v>
                </c:pt>
                <c:pt idx="425">
                  <c:v>-41.013626705695231</c:v>
                </c:pt>
                <c:pt idx="426">
                  <c:v>-40.945610767482009</c:v>
                </c:pt>
                <c:pt idx="427">
                  <c:v>-40.877729860632257</c:v>
                </c:pt>
                <c:pt idx="428">
                  <c:v>-40.809987530459694</c:v>
                </c:pt>
                <c:pt idx="429">
                  <c:v>-40.742387212942276</c:v>
                </c:pt>
                <c:pt idx="430">
                  <c:v>-40.674932237472291</c:v>
                </c:pt>
                <c:pt idx="431">
                  <c:v>-40.607625829532907</c:v>
                </c:pt>
                <c:pt idx="432">
                  <c:v>-40.540471113303198</c:v>
                </c:pt>
                <c:pt idx="433">
                  <c:v>-40.473471114194297</c:v>
                </c:pt>
                <c:pt idx="434">
                  <c:v>-40.406628761318444</c:v>
                </c:pt>
                <c:pt idx="435">
                  <c:v>-40.339946889892815</c:v>
                </c:pt>
                <c:pt idx="436">
                  <c:v>-40.273428243580724</c:v>
                </c:pt>
                <c:pt idx="437">
                  <c:v>-40.207075476771223</c:v>
                </c:pt>
                <c:pt idx="438">
                  <c:v>-40.140891156799483</c:v>
                </c:pt>
                <c:pt idx="439">
                  <c:v>-40.074877766109893</c:v>
                </c:pt>
                <c:pt idx="440">
                  <c:v>-40.009037704362441</c:v>
                </c:pt>
                <c:pt idx="441">
                  <c:v>-39.943373290485653</c:v>
                </c:pt>
                <c:pt idx="442">
                  <c:v>-39.877886764676504</c:v>
                </c:pt>
                <c:pt idx="443">
                  <c:v>-39.812580290348649</c:v>
                </c:pt>
                <c:pt idx="444">
                  <c:v>-39.747455956032042</c:v>
                </c:pt>
                <c:pt idx="445">
                  <c:v>-39.682515777223045</c:v>
                </c:pt>
                <c:pt idx="446">
                  <c:v>-39.617761698188673</c:v>
                </c:pt>
                <c:pt idx="447">
                  <c:v>-39.553195593724524</c:v>
                </c:pt>
                <c:pt idx="448">
                  <c:v>-39.488819270868788</c:v>
                </c:pt>
                <c:pt idx="449">
                  <c:v>-39.424634470573181</c:v>
                </c:pt>
                <c:pt idx="450">
                  <c:v>-39.360642869331912</c:v>
                </c:pt>
                <c:pt idx="451">
                  <c:v>-39.296846080770251</c:v>
                </c:pt>
                <c:pt idx="452">
                  <c:v>-39.233245657193095</c:v>
                </c:pt>
                <c:pt idx="453">
                  <c:v>-39.169843091095686</c:v>
                </c:pt>
                <c:pt idx="454">
                  <c:v>-39.106639816636545</c:v>
                </c:pt>
                <c:pt idx="455">
                  <c:v>-39.043637211073928</c:v>
                </c:pt>
                <c:pt idx="456">
                  <c:v>-38.98083659616745</c:v>
                </c:pt>
                <c:pt idx="457">
                  <c:v>-38.918239239544846</c:v>
                </c:pt>
                <c:pt idx="458">
                  <c:v>-38.855846356035329</c:v>
                </c:pt>
                <c:pt idx="459">
                  <c:v>-38.793659108970445</c:v>
                </c:pt>
                <c:pt idx="460">
                  <c:v>-38.731678611453475</c:v>
                </c:pt>
                <c:pt idx="461">
                  <c:v>-38.669905927597341</c:v>
                </c:pt>
                <c:pt idx="462">
                  <c:v>-38.608342073733297</c:v>
                </c:pt>
                <c:pt idx="463">
                  <c:v>-38.54698801958952</c:v>
                </c:pt>
                <c:pt idx="464">
                  <c:v>-38.485844689442274</c:v>
                </c:pt>
                <c:pt idx="465">
                  <c:v>-38.424912963238199</c:v>
                </c:pt>
                <c:pt idx="466">
                  <c:v>-38.364193677690679</c:v>
                </c:pt>
                <c:pt idx="467">
                  <c:v>-38.30368762734912</c:v>
                </c:pt>
                <c:pt idx="468">
                  <c:v>-38.243395565643254</c:v>
                </c:pt>
                <c:pt idx="469">
                  <c:v>-38.183318205902111</c:v>
                </c:pt>
                <c:pt idx="470">
                  <c:v>-38.123456222348807</c:v>
                </c:pt>
                <c:pt idx="471">
                  <c:v>-38.0638102510718</c:v>
                </c:pt>
                <c:pt idx="472">
                  <c:v>-38.004380890972982</c:v>
                </c:pt>
                <c:pt idx="473">
                  <c:v>-37.945168704693174</c:v>
                </c:pt>
                <c:pt idx="474">
                  <c:v>-37.88617421951605</c:v>
                </c:pt>
                <c:pt idx="475">
                  <c:v>-37.827397928250605</c:v>
                </c:pt>
                <c:pt idx="476">
                  <c:v>-37.768840290092669</c:v>
                </c:pt>
                <c:pt idx="477">
                  <c:v>-37.710501731466195</c:v>
                </c:pt>
                <c:pt idx="478">
                  <c:v>-37.652382646845126</c:v>
                </c:pt>
                <c:pt idx="479">
                  <c:v>-37.594483399555372</c:v>
                </c:pt>
                <c:pt idx="480">
                  <c:v>-37.536804322558737</c:v>
                </c:pt>
                <c:pt idx="481">
                  <c:v>-37.479345719217974</c:v>
                </c:pt>
                <c:pt idx="482">
                  <c:v>-37.422107864044079</c:v>
                </c:pt>
                <c:pt idx="483">
                  <c:v>-37.365091003426556</c:v>
                </c:pt>
                <c:pt idx="484">
                  <c:v>-37.30829535634598</c:v>
                </c:pt>
                <c:pt idx="485">
                  <c:v>-37.251721115070836</c:v>
                </c:pt>
                <c:pt idx="486">
                  <c:v>-37.195368445837403</c:v>
                </c:pt>
                <c:pt idx="487">
                  <c:v>-37.139237489514471</c:v>
                </c:pt>
                <c:pt idx="488">
                  <c:v>-37.08332836225236</c:v>
                </c:pt>
                <c:pt idx="489">
                  <c:v>-37.027641156116971</c:v>
                </c:pt>
                <c:pt idx="490">
                  <c:v>-36.972175939709246</c:v>
                </c:pt>
                <c:pt idx="491">
                  <c:v>-36.9169327587704</c:v>
                </c:pt>
                <c:pt idx="492">
                  <c:v>-36.861911636773016</c:v>
                </c:pt>
                <c:pt idx="493">
                  <c:v>-36.807112575498593</c:v>
                </c:pt>
                <c:pt idx="494">
                  <c:v>-36.752535555602122</c:v>
                </c:pt>
                <c:pt idx="495">
                  <c:v>-36.698180537163154</c:v>
                </c:pt>
                <c:pt idx="496">
                  <c:v>-36.644047460224556</c:v>
                </c:pt>
                <c:pt idx="497">
                  <c:v>-36.590136245319059</c:v>
                </c:pt>
                <c:pt idx="498">
                  <c:v>-36.536446793983174</c:v>
                </c:pt>
                <c:pt idx="499">
                  <c:v>-36.482978989260062</c:v>
                </c:pt>
                <c:pt idx="500">
                  <c:v>-36.429732696190115</c:v>
                </c:pt>
                <c:pt idx="501">
                  <c:v>-36.376707762291261</c:v>
                </c:pt>
                <c:pt idx="502">
                  <c:v>-36.323904018027349</c:v>
                </c:pt>
                <c:pt idx="503">
                  <c:v>-36.271321277266395</c:v>
                </c:pt>
                <c:pt idx="504">
                  <c:v>-36.218959337728336</c:v>
                </c:pt>
                <c:pt idx="505">
                  <c:v>-36.166817981422355</c:v>
                </c:pt>
                <c:pt idx="506">
                  <c:v>-36.114896975074458</c:v>
                </c:pt>
                <c:pt idx="507">
                  <c:v>-36.06319607054516</c:v>
                </c:pt>
                <c:pt idx="508">
                  <c:v>-36.011715005237676</c:v>
                </c:pt>
                <c:pt idx="509">
                  <c:v>-35.960453502496989</c:v>
                </c:pt>
                <c:pt idx="510">
                  <c:v>-35.90941127199963</c:v>
                </c:pt>
                <c:pt idx="511">
                  <c:v>-35.858588010134582</c:v>
                </c:pt>
                <c:pt idx="512">
                  <c:v>-35.807983400375804</c:v>
                </c:pt>
                <c:pt idx="513">
                  <c:v>-35.757597113645971</c:v>
                </c:pt>
                <c:pt idx="514">
                  <c:v>-35.707428808672034</c:v>
                </c:pt>
                <c:pt idx="515">
                  <c:v>-35.657478132332812</c:v>
                </c:pt>
                <c:pt idx="516">
                  <c:v>-35.607744719998635</c:v>
                </c:pt>
                <c:pt idx="517">
                  <c:v>-35.558228195863194</c:v>
                </c:pt>
                <c:pt idx="518">
                  <c:v>-35.508928173267918</c:v>
                </c:pt>
                <c:pt idx="519">
                  <c:v>-35.459844255018879</c:v>
                </c:pt>
                <c:pt idx="520">
                  <c:v>-35.410976033696812</c:v>
                </c:pt>
                <c:pt idx="521">
                  <c:v>-35.362323091959666</c:v>
                </c:pt>
                <c:pt idx="522">
                  <c:v>-35.313885002838532</c:v>
                </c:pt>
                <c:pt idx="523">
                  <c:v>-35.265661330026774</c:v>
                </c:pt>
                <c:pt idx="524">
                  <c:v>-35.217651628162798</c:v>
                </c:pt>
                <c:pt idx="525">
                  <c:v>-35.169855443105916</c:v>
                </c:pt>
                <c:pt idx="526">
                  <c:v>-35.122272312206519</c:v>
                </c:pt>
                <c:pt idx="527">
                  <c:v>-35.074901764569518</c:v>
                </c:pt>
                <c:pt idx="528">
                  <c:v>-35.0277433213123</c:v>
                </c:pt>
                <c:pt idx="529">
                  <c:v>-34.980796495816662</c:v>
                </c:pt>
                <c:pt idx="530">
                  <c:v>-34.934060793974652</c:v>
                </c:pt>
                <c:pt idx="531">
                  <c:v>-34.887535714429362</c:v>
                </c:pt>
                <c:pt idx="532">
                  <c:v>-34.841220748809945</c:v>
                </c:pt>
                <c:pt idx="533">
                  <c:v>-34.795115381961182</c:v>
                </c:pt>
                <c:pt idx="534">
                  <c:v>-34.749219092168033</c:v>
                </c:pt>
                <c:pt idx="535">
                  <c:v>-34.703531351374977</c:v>
                </c:pt>
                <c:pt idx="536">
                  <c:v>-34.658051625400248</c:v>
                </c:pt>
                <c:pt idx="537">
                  <c:v>-34.612779374145276</c:v>
                </c:pt>
                <c:pt idx="538">
                  <c:v>-34.567714051799328</c:v>
                </c:pt>
                <c:pt idx="539">
                  <c:v>-34.522855107039447</c:v>
                </c:pt>
                <c:pt idx="540">
                  <c:v>-34.478201983225773</c:v>
                </c:pt>
                <c:pt idx="541">
                  <c:v>-34.433754118592475</c:v>
                </c:pt>
                <c:pt idx="542">
                  <c:v>-34.389510946434115</c:v>
                </c:pt>
                <c:pt idx="543">
                  <c:v>-34.345471895288028</c:v>
                </c:pt>
                <c:pt idx="544">
                  <c:v>-34.30163638911219</c:v>
                </c:pt>
                <c:pt idx="545">
                  <c:v>-34.258003847459264</c:v>
                </c:pt>
                <c:pt idx="546">
                  <c:v>-34.214573685646315</c:v>
                </c:pt>
                <c:pt idx="547">
                  <c:v>-34.171345314921012</c:v>
                </c:pt>
                <c:pt idx="548">
                  <c:v>-34.128318142623556</c:v>
                </c:pt>
                <c:pt idx="549">
                  <c:v>-34.085491572345319</c:v>
                </c:pt>
                <c:pt idx="550">
                  <c:v>-34.042865004083183</c:v>
                </c:pt>
                <c:pt idx="551">
                  <c:v>-34.000437834391192</c:v>
                </c:pt>
                <c:pt idx="552">
                  <c:v>-33.958209456527698</c:v>
                </c:pt>
                <c:pt idx="553">
                  <c:v>-33.916179260599819</c:v>
                </c:pt>
                <c:pt idx="554">
                  <c:v>-33.874346633704221</c:v>
                </c:pt>
                <c:pt idx="555">
                  <c:v>-33.832710960064446</c:v>
                </c:pt>
                <c:pt idx="556">
                  <c:v>-33.791271621165606</c:v>
                </c:pt>
                <c:pt idx="557">
                  <c:v>-33.750027995885347</c:v>
                </c:pt>
                <c:pt idx="558">
                  <c:v>-33.708979460621748</c:v>
                </c:pt>
                <c:pt idx="559">
                  <c:v>-33.66812538941889</c:v>
                </c:pt>
                <c:pt idx="560">
                  <c:v>-33.627465154088611</c:v>
                </c:pt>
                <c:pt idx="561">
                  <c:v>-33.586998124329824</c:v>
                </c:pt>
                <c:pt idx="562">
                  <c:v>-33.546723667845157</c:v>
                </c:pt>
                <c:pt idx="563">
                  <c:v>-33.506641150454328</c:v>
                </c:pt>
                <c:pt idx="564">
                  <c:v>-33.466749936205474</c:v>
                </c:pt>
                <c:pt idx="565">
                  <c:v>-33.427049387483237</c:v>
                </c:pt>
                <c:pt idx="566">
                  <c:v>-33.387538865114692</c:v>
                </c:pt>
                <c:pt idx="567">
                  <c:v>-33.348217728472378</c:v>
                </c:pt>
                <c:pt idx="568">
                  <c:v>-33.309085335575361</c:v>
                </c:pt>
                <c:pt idx="569">
                  <c:v>-33.270141043187181</c:v>
                </c:pt>
                <c:pt idx="570">
                  <c:v>-33.23138420691231</c:v>
                </c:pt>
                <c:pt idx="571">
                  <c:v>-33.192814181289464</c:v>
                </c:pt>
                <c:pt idx="572">
                  <c:v>-33.154430319883062</c:v>
                </c:pt>
                <c:pt idx="573">
                  <c:v>-33.116231975372472</c:v>
                </c:pt>
                <c:pt idx="574">
                  <c:v>-33.078218499639064</c:v>
                </c:pt>
                <c:pt idx="575">
                  <c:v>-33.040389243850967</c:v>
                </c:pt>
                <c:pt idx="576">
                  <c:v>-33.002743558545859</c:v>
                </c:pt>
                <c:pt idx="577">
                  <c:v>-32.965280793712111</c:v>
                </c:pt>
                <c:pt idx="578">
                  <c:v>-32.928000298866948</c:v>
                </c:pt>
                <c:pt idx="579">
                  <c:v>-32.890901423134039</c:v>
                </c:pt>
                <c:pt idx="580">
                  <c:v>-32.853983515317708</c:v>
                </c:pt>
                <c:pt idx="581">
                  <c:v>-32.8172459239766</c:v>
                </c:pt>
                <c:pt idx="582">
                  <c:v>-32.780687997494624</c:v>
                </c:pt>
                <c:pt idx="583">
                  <c:v>-32.744309084150558</c:v>
                </c:pt>
                <c:pt idx="584">
                  <c:v>-32.708108532185634</c:v>
                </c:pt>
                <c:pt idx="585">
                  <c:v>-32.672085689869789</c:v>
                </c:pt>
                <c:pt idx="586">
                  <c:v>-32.63623990556593</c:v>
                </c:pt>
                <c:pt idx="587">
                  <c:v>-32.600570527792456</c:v>
                </c:pt>
                <c:pt idx="588">
                  <c:v>-32.565076905284798</c:v>
                </c:pt>
                <c:pt idx="589">
                  <c:v>-32.529758387054528</c:v>
                </c:pt>
                <c:pt idx="590">
                  <c:v>-32.494614322447632</c:v>
                </c:pt>
                <c:pt idx="591">
                  <c:v>-32.459644061201175</c:v>
                </c:pt>
                <c:pt idx="592">
                  <c:v>-32.42484695349799</c:v>
                </c:pt>
                <c:pt idx="593">
                  <c:v>-32.390222350020537</c:v>
                </c:pt>
                <c:pt idx="594">
                  <c:v>-32.355769602003278</c:v>
                </c:pt>
                <c:pt idx="595">
                  <c:v>-32.321488061283134</c:v>
                </c:pt>
                <c:pt idx="596">
                  <c:v>-32.287377080349358</c:v>
                </c:pt>
                <c:pt idx="597">
                  <c:v>-32.253436012391603</c:v>
                </c:pt>
                <c:pt idx="598">
                  <c:v>-32.219664211346753</c:v>
                </c:pt>
                <c:pt idx="599">
                  <c:v>-32.186061031944689</c:v>
                </c:pt>
                <c:pt idx="600">
                  <c:v>-32.152625829752651</c:v>
                </c:pt>
                <c:pt idx="601">
                  <c:v>-32.119357961218498</c:v>
                </c:pt>
                <c:pt idx="602">
                  <c:v>-32.08625678371277</c:v>
                </c:pt>
                <c:pt idx="603">
                  <c:v>-32.053321655569448</c:v>
                </c:pt>
                <c:pt idx="604">
                  <c:v>-32.020551936125742</c:v>
                </c:pt>
                <c:pt idx="605">
                  <c:v>-31.987946985761056</c:v>
                </c:pt>
                <c:pt idx="606">
                  <c:v>-30.554044691729956</c:v>
                </c:pt>
                <c:pt idx="607">
                  <c:v>-29.456558499567933</c:v>
                </c:pt>
                <c:pt idx="608">
                  <c:v>-28.632552149350687</c:v>
                </c:pt>
                <c:pt idx="609">
                  <c:v>-28.03100587212711</c:v>
                </c:pt>
                <c:pt idx="610">
                  <c:v>-27.611176750733534</c:v>
                </c:pt>
                <c:pt idx="611">
                  <c:v>-27.340627218283629</c:v>
                </c:pt>
                <c:pt idx="612">
                  <c:v>-27.193460027123933</c:v>
                </c:pt>
                <c:pt idx="613">
                  <c:v>-27.148881698564054</c:v>
                </c:pt>
                <c:pt idx="614">
                  <c:v>-27.190078046805723</c:v>
                </c:pt>
                <c:pt idx="615">
                  <c:v>-27.303348048454922</c:v>
                </c:pt>
                <c:pt idx="616">
                  <c:v>-27.477440111517353</c:v>
                </c:pt>
                <c:pt idx="617">
                  <c:v>-27.703043125089067</c:v>
                </c:pt>
                <c:pt idx="618">
                  <c:v>-27.833553536691369</c:v>
                </c:pt>
                <c:pt idx="619">
                  <c:v>-27.969779059587609</c:v>
                </c:pt>
                <c:pt idx="620">
                  <c:v>-28.111363029712152</c:v>
                </c:pt>
                <c:pt idx="621">
                  <c:v>-28.257971566219368</c:v>
                </c:pt>
                <c:pt idx="622">
                  <c:v>-28.409291812269174</c:v>
                </c:pt>
                <c:pt idx="623">
                  <c:v>-28.565030332521275</c:v>
                </c:pt>
                <c:pt idx="624">
                  <c:v>-28.724911652055994</c:v>
                </c:pt>
                <c:pt idx="625">
                  <c:v>-28.888676922995273</c:v>
                </c:pt>
                <c:pt idx="626">
                  <c:v>-29.056082706504384</c:v>
                </c:pt>
                <c:pt idx="627">
                  <c:v>-29.226899859113814</c:v>
                </c:pt>
                <c:pt idx="628">
                  <c:v>-29.400912513432161</c:v>
                </c:pt>
                <c:pt idx="629">
                  <c:v>-29.577917144332901</c:v>
                </c:pt>
                <c:pt idx="630">
                  <c:v>-29.757721712604194</c:v>
                </c:pt>
                <c:pt idx="631">
                  <c:v>-29.940144878860337</c:v>
                </c:pt>
                <c:pt idx="632">
                  <c:v>-30.125015281239968</c:v>
                </c:pt>
                <c:pt idx="633">
                  <c:v>-30.312170871062108</c:v>
                </c:pt>
                <c:pt idx="634">
                  <c:v>-30.501458301192571</c:v>
                </c:pt>
                <c:pt idx="635">
                  <c:v>-30.692732362390018</c:v>
                </c:pt>
                <c:pt idx="636">
                  <c:v>-30.885855463366937</c:v>
                </c:pt>
                <c:pt idx="637">
                  <c:v>-31.080697150714087</c:v>
                </c:pt>
                <c:pt idx="638">
                  <c:v>-31.277133665211238</c:v>
                </c:pt>
                <c:pt idx="639">
                  <c:v>-31.475047531378209</c:v>
                </c:pt>
                <c:pt idx="640">
                  <c:v>-31.674327177422413</c:v>
                </c:pt>
                <c:pt idx="641">
                  <c:v>-31.874866583003637</c:v>
                </c:pt>
                <c:pt idx="642">
                  <c:v>-32.076564952482755</c:v>
                </c:pt>
                <c:pt idx="643">
                  <c:v>-32.279326411533162</c:v>
                </c:pt>
                <c:pt idx="644">
                  <c:v>-32.483059725191993</c:v>
                </c:pt>
                <c:pt idx="645">
                  <c:v>-32.687678035602403</c:v>
                </c:pt>
                <c:pt idx="646">
                  <c:v>-32.893098617856396</c:v>
                </c:pt>
                <c:pt idx="647">
                  <c:v>-33.09924265249083</c:v>
                </c:pt>
                <c:pt idx="648">
                  <c:v>-33.306035013317398</c:v>
                </c:pt>
                <c:pt idx="649">
                  <c:v>-33.513404069383512</c:v>
                </c:pt>
                <c:pt idx="650">
                  <c:v>-33.721281499967802</c:v>
                </c:pt>
                <c:pt idx="651">
                  <c:v>-33.929602121605996</c:v>
                </c:pt>
                <c:pt idx="652">
                  <c:v>-34.138303726232323</c:v>
                </c:pt>
                <c:pt idx="653">
                  <c:v>-34.347326929596875</c:v>
                </c:pt>
                <c:pt idx="654">
                  <c:v>-34.556615029192756</c:v>
                </c:pt>
                <c:pt idx="655">
                  <c:v>-34.766113870987908</c:v>
                </c:pt>
                <c:pt idx="656">
                  <c:v>-34.975771724318406</c:v>
                </c:pt>
                <c:pt idx="657">
                  <c:v>-35.18553916435053</c:v>
                </c:pt>
                <c:pt idx="658">
                  <c:v>-35.395368961567641</c:v>
                </c:pt>
                <c:pt idx="659">
                  <c:v>-35.605215977783274</c:v>
                </c:pt>
                <c:pt idx="660">
                  <c:v>-35.815037068219993</c:v>
                </c:pt>
                <c:pt idx="661">
                  <c:v>-36.024790989231917</c:v>
                </c:pt>
                <c:pt idx="662">
                  <c:v>-36.234438311279831</c:v>
                </c:pt>
                <c:pt idx="663">
                  <c:v>-36.443941336801885</c:v>
                </c:pt>
                <c:pt idx="664">
                  <c:v>-36.653264022646709</c:v>
                </c:pt>
                <c:pt idx="665">
                  <c:v>-36.862371906764167</c:v>
                </c:pt>
                <c:pt idx="666">
                  <c:v>-37.071232038870903</c:v>
                </c:pt>
                <c:pt idx="667">
                  <c:v>-37.279812914829733</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62.589644952165727</c:v>
                </c:pt>
                <c:pt idx="1">
                  <c:v>60.069201942433928</c:v>
                </c:pt>
                <c:pt idx="2">
                  <c:v>57.679132432588531</c:v>
                </c:pt>
                <c:pt idx="3">
                  <c:v>55.658231734654279</c:v>
                </c:pt>
                <c:pt idx="4">
                  <c:v>53.960379273183293</c:v>
                </c:pt>
                <c:pt idx="5">
                  <c:v>52.513115486278743</c:v>
                </c:pt>
                <c:pt idx="6">
                  <c:v>51.258522548299013</c:v>
                </c:pt>
                <c:pt idx="7">
                  <c:v>50.154318633398667</c:v>
                </c:pt>
                <c:pt idx="8">
                  <c:v>49.169830974905572</c:v>
                </c:pt>
                <c:pt idx="9">
                  <c:v>48.282480142425598</c:v>
                </c:pt>
                <c:pt idx="10">
                  <c:v>42.352107620465908</c:v>
                </c:pt>
                <c:pt idx="11">
                  <c:v>38.847442464841173</c:v>
                </c:pt>
                <c:pt idx="12">
                  <c:v>36.354977885223327</c:v>
                </c:pt>
                <c:pt idx="13">
                  <c:v>34.420017671967543</c:v>
                </c:pt>
                <c:pt idx="14">
                  <c:v>32.838489375344921</c:v>
                </c:pt>
                <c:pt idx="15">
                  <c:v>31.50116793618168</c:v>
                </c:pt>
                <c:pt idx="16">
                  <c:v>30.342737448664593</c:v>
                </c:pt>
                <c:pt idx="17">
                  <c:v>29.321021619529869</c:v>
                </c:pt>
                <c:pt idx="18">
                  <c:v>28.407202152713541</c:v>
                </c:pt>
                <c:pt idx="19">
                  <c:v>22.403978571193388</c:v>
                </c:pt>
                <c:pt idx="20">
                  <c:v>18.909668269016471</c:v>
                </c:pt>
                <c:pt idx="21">
                  <c:v>16.449052498248278</c:v>
                </c:pt>
                <c:pt idx="22">
                  <c:v>14.559553922539552</c:v>
                </c:pt>
                <c:pt idx="23">
                  <c:v>13.03496707536164</c:v>
                </c:pt>
                <c:pt idx="24">
                  <c:v>11.765144567422944</c:v>
                </c:pt>
                <c:pt idx="25">
                  <c:v>10.684191299631191</c:v>
                </c:pt>
                <c:pt idx="26">
                  <c:v>9.7494615979900665</c:v>
                </c:pt>
                <c:pt idx="27">
                  <c:v>8.9317016258025923</c:v>
                </c:pt>
                <c:pt idx="28">
                  <c:v>6.0187104697795597</c:v>
                </c:pt>
                <c:pt idx="29">
                  <c:v>4.2928871562548023</c:v>
                </c:pt>
                <c:pt idx="30">
                  <c:v>3.2409047975328056</c:v>
                </c:pt>
                <c:pt idx="31">
                  <c:v>2.6141046328087225</c:v>
                </c:pt>
                <c:pt idx="32">
                  <c:v>2.2700132288178314</c:v>
                </c:pt>
                <c:pt idx="33">
                  <c:v>2.1195566616456647</c:v>
                </c:pt>
                <c:pt idx="34">
                  <c:v>2.1041450646491362</c:v>
                </c:pt>
                <c:pt idx="35">
                  <c:v>2.1839342515330369</c:v>
                </c:pt>
                <c:pt idx="36">
                  <c:v>2.3311701780732199</c:v>
                </c:pt>
                <c:pt idx="37">
                  <c:v>2.5261645424789365</c:v>
                </c:pt>
                <c:pt idx="38">
                  <c:v>2.7547510254005525</c:v>
                </c:pt>
                <c:pt idx="39">
                  <c:v>3.006622864260013</c:v>
                </c:pt>
                <c:pt idx="40">
                  <c:v>3.2742170434569839</c:v>
                </c:pt>
                <c:pt idx="41">
                  <c:v>3.5519487038437214</c:v>
                </c:pt>
                <c:pt idx="42">
                  <c:v>3.8356760645067984</c:v>
                </c:pt>
                <c:pt idx="43">
                  <c:v>4.1223205643099128</c:v>
                </c:pt>
                <c:pt idx="44">
                  <c:v>4.4095935766258556</c:v>
                </c:pt>
                <c:pt idx="45">
                  <c:v>4.6957975273875538</c:v>
                </c:pt>
                <c:pt idx="46">
                  <c:v>4.9796797094186527</c:v>
                </c:pt>
                <c:pt idx="47">
                  <c:v>5.2603238877060354</c:v>
                </c:pt>
                <c:pt idx="48">
                  <c:v>5.5370693041800259</c:v>
                </c:pt>
                <c:pt idx="49">
                  <c:v>5.8094497408798818</c:v>
                </c:pt>
                <c:pt idx="50">
                  <c:v>6.0771473945511616</c:v>
                </c:pt>
                <c:pt idx="51">
                  <c:v>6.3399577735552608</c:v>
                </c:pt>
                <c:pt idx="52">
                  <c:v>6.5977628553224754</c:v>
                </c:pt>
                <c:pt idx="53">
                  <c:v>6.8505104744783694</c:v>
                </c:pt>
                <c:pt idx="54">
                  <c:v>7.0981984382916439</c:v>
                </c:pt>
                <c:pt idx="55">
                  <c:v>7.340862248214993</c:v>
                </c:pt>
                <c:pt idx="56">
                  <c:v>7.5785655858581187</c:v>
                </c:pt>
                <c:pt idx="57">
                  <c:v>7.8113929277865299</c:v>
                </c:pt>
                <c:pt idx="58">
                  <c:v>8.0394438064570455</c:v>
                </c:pt>
                <c:pt idx="59">
                  <c:v>8.2628283488103875</c:v>
                </c:pt>
                <c:pt idx="60">
                  <c:v>8.4816638098531065</c:v>
                </c:pt>
                <c:pt idx="61">
                  <c:v>8.6960718833989397</c:v>
                </c:pt>
                <c:pt idx="62">
                  <c:v>8.906176621390534</c:v>
                </c:pt>
                <c:pt idx="63">
                  <c:v>9.1121028308201346</c:v>
                </c:pt>
                <c:pt idx="64">
                  <c:v>9.3139748461059249</c:v>
                </c:pt>
                <c:pt idx="65">
                  <c:v>9.5119155969982643</c:v>
                </c:pt>
                <c:pt idx="66">
                  <c:v>9.706045909280288</c:v>
                </c:pt>
                <c:pt idx="67">
                  <c:v>9.8964839888795364</c:v>
                </c:pt>
                <c:pt idx="68">
                  <c:v>10.083345050419075</c:v>
                </c:pt>
                <c:pt idx="69">
                  <c:v>10.266741059382603</c:v>
                </c:pt>
                <c:pt idx="70">
                  <c:v>10.446780563463813</c:v>
                </c:pt>
                <c:pt idx="71">
                  <c:v>10.623568593706956</c:v>
                </c:pt>
                <c:pt idx="72">
                  <c:v>10.797206620023388</c:v>
                </c:pt>
                <c:pt idx="73">
                  <c:v>10.967792548819348</c:v>
                </c:pt>
                <c:pt idx="74">
                  <c:v>11.135420752971232</c:v>
                </c:pt>
                <c:pt idx="75">
                  <c:v>11.300182126374478</c:v>
                </c:pt>
                <c:pt idx="76">
                  <c:v>11.46216415687924</c:v>
                </c:pt>
                <c:pt idx="77">
                  <c:v>11.62145101269304</c:v>
                </c:pt>
                <c:pt idx="78">
                  <c:v>11.778123638344864</c:v>
                </c:pt>
                <c:pt idx="79">
                  <c:v>11.932259857117151</c:v>
                </c:pt>
                <c:pt idx="80">
                  <c:v>12.083934477503689</c:v>
                </c:pt>
                <c:pt idx="81">
                  <c:v>12.233219401773942</c:v>
                </c:pt>
                <c:pt idx="82">
                  <c:v>12.380183735144179</c:v>
                </c:pt>
                <c:pt idx="83">
                  <c:v>12.524893894392775</c:v>
                </c:pt>
                <c:pt idx="84">
                  <c:v>12.667413715027308</c:v>
                </c:pt>
                <c:pt idx="85">
                  <c:v>12.807804556328508</c:v>
                </c:pt>
                <c:pt idx="86">
                  <c:v>12.946125403769507</c:v>
                </c:pt>
                <c:pt idx="87">
                  <c:v>13.08243296844822</c:v>
                </c:pt>
                <c:pt idx="88">
                  <c:v>13.2167817832814</c:v>
                </c:pt>
                <c:pt idx="89">
                  <c:v>13.349224295797038</c:v>
                </c:pt>
                <c:pt idx="90">
                  <c:v>13.479810957431893</c:v>
                </c:pt>
                <c:pt idx="91">
                  <c:v>13.608590309295387</c:v>
                </c:pt>
                <c:pt idx="92">
                  <c:v>13.735609064404466</c:v>
                </c:pt>
                <c:pt idx="93">
                  <c:v>13.860912186426971</c:v>
                </c:pt>
                <c:pt idx="94">
                  <c:v>13.984542964996509</c:v>
                </c:pt>
                <c:pt idx="95">
                  <c:v>14.106543087680954</c:v>
                </c:pt>
                <c:pt idx="96">
                  <c:v>14.226952708700516</c:v>
                </c:pt>
                <c:pt idx="97">
                  <c:v>14.345810514501405</c:v>
                </c:pt>
                <c:pt idx="98">
                  <c:v>14.463153786297644</c:v>
                </c:pt>
                <c:pt idx="99">
                  <c:v>14.579018459697654</c:v>
                </c:pt>
                <c:pt idx="100">
                  <c:v>14.693439181534195</c:v>
                </c:pt>
                <c:pt idx="101">
                  <c:v>14.806449364016732</c:v>
                </c:pt>
                <c:pt idx="102">
                  <c:v>14.918081236324216</c:v>
                </c:pt>
                <c:pt idx="103">
                  <c:v>15.028365893754676</c:v>
                </c:pt>
                <c:pt idx="104">
                  <c:v>15.137333344545034</c:v>
                </c:pt>
                <c:pt idx="105">
                  <c:v>15.24501255447192</c:v>
                </c:pt>
                <c:pt idx="106">
                  <c:v>15.351431489340257</c:v>
                </c:pt>
                <c:pt idx="107">
                  <c:v>15.456617155462828</c:v>
                </c:pt>
                <c:pt idx="108">
                  <c:v>15.560595638230064</c:v>
                </c:pt>
                <c:pt idx="109">
                  <c:v>15.663392138865092</c:v>
                </c:pt>
                <c:pt idx="110">
                  <c:v>15.765031009455102</c:v>
                </c:pt>
                <c:pt idx="111">
                  <c:v>15.865535786345898</c:v>
                </c:pt>
                <c:pt idx="112">
                  <c:v>15.964929221982583</c:v>
                </c:pt>
                <c:pt idx="113">
                  <c:v>16.063233315275177</c:v>
                </c:pt>
                <c:pt idx="114">
                  <c:v>16.160469340564461</c:v>
                </c:pt>
                <c:pt idx="115">
                  <c:v>16.256657875259137</c:v>
                </c:pt>
                <c:pt idx="116">
                  <c:v>16.35181882621227</c:v>
                </c:pt>
                <c:pt idx="117">
                  <c:v>16.445971454901201</c:v>
                </c:pt>
                <c:pt idx="118">
                  <c:v>16.539134401471927</c:v>
                </c:pt>
                <c:pt idx="119">
                  <c:v>16.631325707705745</c:v>
                </c:pt>
                <c:pt idx="120">
                  <c:v>16.722562838962979</c:v>
                </c:pt>
                <c:pt idx="121">
                  <c:v>16.812862705155659</c:v>
                </c:pt>
                <c:pt idx="122">
                  <c:v>16.902241680798287</c:v>
                </c:pt>
                <c:pt idx="123">
                  <c:v>16.990715624183231</c:v>
                </c:pt>
                <c:pt idx="124">
                  <c:v>17.078299895724907</c:v>
                </c:pt>
                <c:pt idx="125">
                  <c:v>17.165009375514327</c:v>
                </c:pt>
                <c:pt idx="126">
                  <c:v>17.2508584801237</c:v>
                </c:pt>
                <c:pt idx="127">
                  <c:v>17.335861178698273</c:v>
                </c:pt>
                <c:pt idx="128">
                  <c:v>17.420031008371033</c:v>
                </c:pt>
                <c:pt idx="129">
                  <c:v>17.503381089033681</c:v>
                </c:pt>
                <c:pt idx="130">
                  <c:v>17.585924137495592</c:v>
                </c:pt>
                <c:pt idx="131">
                  <c:v>17.667672481060997</c:v>
                </c:pt>
                <c:pt idx="132">
                  <c:v>17.748638070552659</c:v>
                </c:pt>
                <c:pt idx="133">
                  <c:v>17.828832492809145</c:v>
                </c:pt>
                <c:pt idx="134">
                  <c:v>17.908266982681273</c:v>
                </c:pt>
                <c:pt idx="135">
                  <c:v>17.986952434551814</c:v>
                </c:pt>
                <c:pt idx="136">
                  <c:v>18.064899413401545</c:v>
                </c:pt>
                <c:pt idx="137">
                  <c:v>18.142118165443357</c:v>
                </c:pt>
                <c:pt idx="138">
                  <c:v>18.218618628345006</c:v>
                </c:pt>
                <c:pt idx="139">
                  <c:v>18.294410441060165</c:v>
                </c:pt>
                <c:pt idx="140">
                  <c:v>18.369502953286212</c:v>
                </c:pt>
                <c:pt idx="141">
                  <c:v>18.443905234566483</c:v>
                </c:pt>
                <c:pt idx="142">
                  <c:v>18.517626083053575</c:v>
                </c:pt>
                <c:pt idx="143">
                  <c:v>18.590674033949668</c:v>
                </c:pt>
                <c:pt idx="144">
                  <c:v>18.663057367638835</c:v>
                </c:pt>
                <c:pt idx="145">
                  <c:v>18.734784117525663</c:v>
                </c:pt>
                <c:pt idx="146">
                  <c:v>18.805862077593737</c:v>
                </c:pt>
                <c:pt idx="147">
                  <c:v>18.876298809696955</c:v>
                </c:pt>
                <c:pt idx="148">
                  <c:v>18.946101650595818</c:v>
                </c:pt>
                <c:pt idx="149">
                  <c:v>19.015277718750426</c:v>
                </c:pt>
                <c:pt idx="150">
                  <c:v>19.083833920881229</c:v>
                </c:pt>
                <c:pt idx="151">
                  <c:v>19.151776958307995</c:v>
                </c:pt>
                <c:pt idx="152">
                  <c:v>19.219113333077125</c:v>
                </c:pt>
                <c:pt idx="153">
                  <c:v>19.285849353886693</c:v>
                </c:pt>
                <c:pt idx="154">
                  <c:v>19.351991141818392</c:v>
                </c:pt>
                <c:pt idx="155">
                  <c:v>19.417544635884912</c:v>
                </c:pt>
                <c:pt idx="156">
                  <c:v>19.48251559840099</c:v>
                </c:pt>
                <c:pt idx="157">
                  <c:v>19.546909620185925</c:v>
                </c:pt>
                <c:pt idx="158">
                  <c:v>19.610732125604979</c:v>
                </c:pt>
                <c:pt idx="159">
                  <c:v>19.673988377456759</c:v>
                </c:pt>
                <c:pt idx="160">
                  <c:v>19.736683481713261</c:v>
                </c:pt>
                <c:pt idx="161">
                  <c:v>19.798822392119082</c:v>
                </c:pt>
                <c:pt idx="162">
                  <c:v>19.860409914655744</c:v>
                </c:pt>
                <c:pt idx="163">
                  <c:v>19.921450711877124</c:v>
                </c:pt>
                <c:pt idx="164">
                  <c:v>19.98194930712144</c:v>
                </c:pt>
                <c:pt idx="165">
                  <c:v>20.041910088604983</c:v>
                </c:pt>
                <c:pt idx="166">
                  <c:v>20.101337313402791</c:v>
                </c:pt>
                <c:pt idx="167">
                  <c:v>20.160235111320944</c:v>
                </c:pt>
                <c:pt idx="168">
                  <c:v>20.218607488665011</c:v>
                </c:pt>
                <c:pt idx="169">
                  <c:v>20.276458331909023</c:v>
                </c:pt>
                <c:pt idx="170">
                  <c:v>20.333791411269196</c:v>
                </c:pt>
                <c:pt idx="171">
                  <c:v>20.390610384186104</c:v>
                </c:pt>
                <c:pt idx="172">
                  <c:v>20.446918798719295</c:v>
                </c:pt>
                <c:pt idx="173">
                  <c:v>20.50272009685775</c:v>
                </c:pt>
                <c:pt idx="174">
                  <c:v>20.558017617749659</c:v>
                </c:pt>
                <c:pt idx="175">
                  <c:v>20.612814600854691</c:v>
                </c:pt>
                <c:pt idx="176">
                  <c:v>20.667114189021834</c:v>
                </c:pt>
                <c:pt idx="177">
                  <c:v>20.72091943149578</c:v>
                </c:pt>
                <c:pt idx="178">
                  <c:v>20.774233286854535</c:v>
                </c:pt>
                <c:pt idx="179">
                  <c:v>20.827058625880966</c:v>
                </c:pt>
                <c:pt idx="180">
                  <c:v>20.87939823437074</c:v>
                </c:pt>
                <c:pt idx="181">
                  <c:v>20.931254815879058</c:v>
                </c:pt>
                <c:pt idx="182">
                  <c:v>20.982630994408417</c:v>
                </c:pt>
                <c:pt idx="183">
                  <c:v>21.033529317039587</c:v>
                </c:pt>
                <c:pt idx="184">
                  <c:v>21.083952256507725</c:v>
                </c:pt>
                <c:pt idx="185">
                  <c:v>21.133902213725676</c:v>
                </c:pt>
                <c:pt idx="186">
                  <c:v>21.18338152025618</c:v>
                </c:pt>
                <c:pt idx="187">
                  <c:v>21.232392440734703</c:v>
                </c:pt>
                <c:pt idx="188">
                  <c:v>21.280937175244595</c:v>
                </c:pt>
                <c:pt idx="189">
                  <c:v>21.32901786164604</c:v>
                </c:pt>
                <c:pt idx="190">
                  <c:v>21.376636577860218</c:v>
                </c:pt>
                <c:pt idx="191">
                  <c:v>21.423795344110133</c:v>
                </c:pt>
                <c:pt idx="192">
                  <c:v>21.470496125119251</c:v>
                </c:pt>
                <c:pt idx="193">
                  <c:v>21.516740832269299</c:v>
                </c:pt>
                <c:pt idx="194">
                  <c:v>21.562531325718261</c:v>
                </c:pt>
                <c:pt idx="195">
                  <c:v>21.607869416479563</c:v>
                </c:pt>
                <c:pt idx="196">
                  <c:v>21.652756868463658</c:v>
                </c:pt>
                <c:pt idx="197">
                  <c:v>21.697195400482656</c:v>
                </c:pt>
                <c:pt idx="198">
                  <c:v>21.741186688219074</c:v>
                </c:pt>
                <c:pt idx="199">
                  <c:v>21.784732366159346</c:v>
                </c:pt>
                <c:pt idx="200">
                  <c:v>21.827834029493008</c:v>
                </c:pt>
                <c:pt idx="201">
                  <c:v>21.870493235978039</c:v>
                </c:pt>
                <c:pt idx="202">
                  <c:v>21.912711507773146</c:v>
                </c:pt>
                <c:pt idx="203">
                  <c:v>21.954490333237537</c:v>
                </c:pt>
                <c:pt idx="204">
                  <c:v>21.995831168698601</c:v>
                </c:pt>
                <c:pt idx="205">
                  <c:v>22.036735440188231</c:v>
                </c:pt>
                <c:pt idx="206">
                  <c:v>22.077204545147953</c:v>
                </c:pt>
                <c:pt idx="207">
                  <c:v>22.117239854103424</c:v>
                </c:pt>
                <c:pt idx="208">
                  <c:v>22.156842712308649</c:v>
                </c:pt>
                <c:pt idx="209">
                  <c:v>22.196014441360205</c:v>
                </c:pt>
                <c:pt idx="210">
                  <c:v>22.234756340781733</c:v>
                </c:pt>
                <c:pt idx="211">
                  <c:v>22.273069689579025</c:v>
                </c:pt>
                <c:pt idx="212">
                  <c:v>22.310955747765906</c:v>
                </c:pt>
                <c:pt idx="213">
                  <c:v>22.348415757861027</c:v>
                </c:pt>
                <c:pt idx="214">
                  <c:v>22.38545094635581</c:v>
                </c:pt>
                <c:pt idx="215">
                  <c:v>22.422062525153731</c:v>
                </c:pt>
                <c:pt idx="216">
                  <c:v>22.458251692980863</c:v>
                </c:pt>
                <c:pt idx="217">
                  <c:v>22.494019636767991</c:v>
                </c:pt>
                <c:pt idx="218">
                  <c:v>22.529367533004233</c:v>
                </c:pt>
                <c:pt idx="219">
                  <c:v>22.564296549062203</c:v>
                </c:pt>
                <c:pt idx="220">
                  <c:v>22.598807844494885</c:v>
                </c:pt>
                <c:pt idx="221">
                  <c:v>22.63290257230404</c:v>
                </c:pt>
                <c:pt idx="222">
                  <c:v>22.666581880180345</c:v>
                </c:pt>
                <c:pt idx="223">
                  <c:v>22.699846911715056</c:v>
                </c:pt>
                <c:pt idx="224">
                  <c:v>22.732698807583361</c:v>
                </c:pt>
                <c:pt idx="225">
                  <c:v>22.765138706699226</c:v>
                </c:pt>
                <c:pt idx="226">
                  <c:v>23.067129347487295</c:v>
                </c:pt>
                <c:pt idx="227">
                  <c:v>23.329199720736401</c:v>
                </c:pt>
                <c:pt idx="228">
                  <c:v>23.552608910415408</c:v>
                </c:pt>
                <c:pt idx="229">
                  <c:v>23.738774792198662</c:v>
                </c:pt>
                <c:pt idx="230">
                  <c:v>23.88931053107197</c:v>
                </c:pt>
                <c:pt idx="231">
                  <c:v>24.006034439381558</c:v>
                </c:pt>
                <c:pt idx="232">
                  <c:v>24.090956691051847</c:v>
                </c:pt>
                <c:pt idx="233">
                  <c:v>24.146247820207599</c:v>
                </c:pt>
                <c:pt idx="234">
                  <c:v>24.174194804086181</c:v>
                </c:pt>
                <c:pt idx="235">
                  <c:v>24.177150683667954</c:v>
                </c:pt>
                <c:pt idx="236">
                  <c:v>24.157483144117005</c:v>
                </c:pt>
                <c:pt idx="237">
                  <c:v>24.117526438078269</c:v>
                </c:pt>
                <c:pt idx="238">
                  <c:v>24.059539733830743</c:v>
                </c:pt>
                <c:pt idx="239">
                  <c:v>23.985673647168401</c:v>
                </c:pt>
                <c:pt idx="240">
                  <c:v>23.897945553327343</c:v>
                </c:pt>
                <c:pt idx="241">
                  <c:v>23.798223377664428</c:v>
                </c:pt>
                <c:pt idx="242">
                  <c:v>23.688216961846372</c:v>
                </c:pt>
                <c:pt idx="243">
                  <c:v>23.569475772683045</c:v>
                </c:pt>
                <c:pt idx="244">
                  <c:v>23.443391609689023</c:v>
                </c:pt>
                <c:pt idx="245">
                  <c:v>23.311205011271102</c:v>
                </c:pt>
                <c:pt idx="246">
                  <c:v>23.174014198381698</c:v>
                </c:pt>
                <c:pt idx="247">
                  <c:v>23.032785580120297</c:v>
                </c:pt>
                <c:pt idx="248">
                  <c:v>22.88836504320178</c:v>
                </c:pt>
                <c:pt idx="249">
                  <c:v>22.741489434094994</c:v>
                </c:pt>
                <c:pt idx="250">
                  <c:v>22.592797806717289</c:v>
                </c:pt>
                <c:pt idx="251">
                  <c:v>22.442842144856815</c:v>
                </c:pt>
                <c:pt idx="252">
                  <c:v>22.292097376702262</c:v>
                </c:pt>
                <c:pt idx="253">
                  <c:v>22.140970581404495</c:v>
                </c:pt>
                <c:pt idx="254">
                  <c:v>21.989809348167057</c:v>
                </c:pt>
                <c:pt idx="255">
                  <c:v>21.838909291000746</c:v>
                </c:pt>
                <c:pt idx="256">
                  <c:v>21.688520750829952</c:v>
                </c:pt>
                <c:pt idx="257">
                  <c:v>21.538854734487657</c:v>
                </c:pt>
                <c:pt idx="258">
                  <c:v>21.390088150104081</c:v>
                </c:pt>
                <c:pt idx="259">
                  <c:v>21.242368402738609</c:v>
                </c:pt>
                <c:pt idx="260">
                  <c:v>21.095817414579496</c:v>
                </c:pt>
                <c:pt idx="261">
                  <c:v>20.95053513196277</c:v>
                </c:pt>
                <c:pt idx="262">
                  <c:v>20.806602577813983</c:v>
                </c:pt>
                <c:pt idx="263">
                  <c:v>20.664084503591976</c:v>
                </c:pt>
                <c:pt idx="264">
                  <c:v>20.523031689899543</c:v>
                </c:pt>
                <c:pt idx="265">
                  <c:v>20.383482939951282</c:v>
                </c:pt>
                <c:pt idx="266">
                  <c:v>20.245466805266823</c:v>
                </c:pt>
                <c:pt idx="267">
                  <c:v>20.109003078418596</c:v>
                </c:pt>
                <c:pt idx="268">
                  <c:v>19.974104083478423</c:v>
                </c:pt>
                <c:pt idx="269">
                  <c:v>19.840775791007282</c:v>
                </c:pt>
                <c:pt idx="270">
                  <c:v>19.709018781023431</c:v>
                </c:pt>
                <c:pt idx="271">
                  <c:v>19.578829074351006</c:v>
                </c:pt>
                <c:pt idx="272">
                  <c:v>19.450198850073555</c:v>
                </c:pt>
                <c:pt idx="273">
                  <c:v>19.323117064464483</c:v>
                </c:pt>
                <c:pt idx="274">
                  <c:v>19.197569984709716</c:v>
                </c:pt>
                <c:pt idx="275">
                  <c:v>19.073541648945419</c:v>
                </c:pt>
                <c:pt idx="276">
                  <c:v>18.951014262575857</c:v>
                </c:pt>
                <c:pt idx="277">
                  <c:v>18.829968539485417</c:v>
                </c:pt>
                <c:pt idx="278">
                  <c:v>18.710383995589407</c:v>
                </c:pt>
                <c:pt idx="279">
                  <c:v>18.592239201156541</c:v>
                </c:pt>
                <c:pt idx="280">
                  <c:v>18.475511997462174</c:v>
                </c:pt>
                <c:pt idx="281">
                  <c:v>18.360179682577105</c:v>
                </c:pt>
                <c:pt idx="282">
                  <c:v>18.246219170445169</c:v>
                </c:pt>
                <c:pt idx="283">
                  <c:v>18.133607126841341</c:v>
                </c:pt>
                <c:pt idx="284">
                  <c:v>18.022320085317045</c:v>
                </c:pt>
                <c:pt idx="285">
                  <c:v>17.91233454582105</c:v>
                </c:pt>
                <c:pt idx="286">
                  <c:v>17.803627058323276</c:v>
                </c:pt>
                <c:pt idx="287">
                  <c:v>17.696174293457204</c:v>
                </c:pt>
                <c:pt idx="288">
                  <c:v>17.589953101927307</c:v>
                </c:pt>
                <c:pt idx="289">
                  <c:v>17.484940564195306</c:v>
                </c:pt>
                <c:pt idx="290">
                  <c:v>17.381114031758141</c:v>
                </c:pt>
                <c:pt idx="291">
                  <c:v>17.278451161156603</c:v>
                </c:pt>
                <c:pt idx="292">
                  <c:v>17.176929941703062</c:v>
                </c:pt>
                <c:pt idx="293">
                  <c:v>17.076528717786619</c:v>
                </c:pt>
                <c:pt idx="294">
                  <c:v>16.977226206501083</c:v>
                </c:pt>
                <c:pt idx="295">
                  <c:v>16.879001511243285</c:v>
                </c:pt>
                <c:pt idx="296">
                  <c:v>16.781834131844629</c:v>
                </c:pt>
                <c:pt idx="297">
                  <c:v>16.685703971724923</c:v>
                </c:pt>
                <c:pt idx="298">
                  <c:v>16.590591342493735</c:v>
                </c:pt>
                <c:pt idx="299">
                  <c:v>16.49647696636897</c:v>
                </c:pt>
                <c:pt idx="300">
                  <c:v>16.403341976734065</c:v>
                </c:pt>
                <c:pt idx="301">
                  <c:v>16.311167917113149</c:v>
                </c:pt>
                <c:pt idx="302">
                  <c:v>16.219936738807089</c:v>
                </c:pt>
                <c:pt idx="303">
                  <c:v>16.129630797401386</c:v>
                </c:pt>
                <c:pt idx="304">
                  <c:v>16.040232848329318</c:v>
                </c:pt>
                <c:pt idx="305">
                  <c:v>15.951726041649401</c:v>
                </c:pt>
                <c:pt idx="306">
                  <c:v>15.864093916175346</c:v>
                </c:pt>
                <c:pt idx="307">
                  <c:v>15.777320393078231</c:v>
                </c:pt>
                <c:pt idx="308">
                  <c:v>15.691389769064619</c:v>
                </c:pt>
                <c:pt idx="309">
                  <c:v>15.606286709220367</c:v>
                </c:pt>
                <c:pt idx="310">
                  <c:v>15.521996239597728</c:v>
                </c:pt>
                <c:pt idx="311">
                  <c:v>15.438503739612555</c:v>
                </c:pt>
                <c:pt idx="312">
                  <c:v>15.355794934309317</c:v>
                </c:pt>
                <c:pt idx="313">
                  <c:v>15.2738558865434</c:v>
                </c:pt>
                <c:pt idx="314">
                  <c:v>15.192672989123077</c:v>
                </c:pt>
                <c:pt idx="315">
                  <c:v>15.112232956947405</c:v>
                </c:pt>
                <c:pt idx="316">
                  <c:v>15.032522819170913</c:v>
                </c:pt>
                <c:pt idx="317">
                  <c:v>14.953529911421157</c:v>
                </c:pt>
                <c:pt idx="318">
                  <c:v>14.875241868091223</c:v>
                </c:pt>
                <c:pt idx="319">
                  <c:v>14.797646614725647</c:v>
                </c:pt>
                <c:pt idx="320">
                  <c:v>14.720732360514992</c:v>
                </c:pt>
                <c:pt idx="321">
                  <c:v>14.644487590911847</c:v>
                </c:pt>
                <c:pt idx="322">
                  <c:v>14.568901060378391</c:v>
                </c:pt>
                <c:pt idx="323">
                  <c:v>14.493961785273846</c:v>
                </c:pt>
                <c:pt idx="324">
                  <c:v>14.419659036888184</c:v>
                </c:pt>
                <c:pt idx="325">
                  <c:v>14.345982334627077</c:v>
                </c:pt>
                <c:pt idx="326">
                  <c:v>14.272921439351581</c:v>
                </c:pt>
                <c:pt idx="327">
                  <c:v>14.200466346875068</c:v>
                </c:pt>
                <c:pt idx="328">
                  <c:v>14.128607281618814</c:v>
                </c:pt>
                <c:pt idx="329">
                  <c:v>14.057334690426819</c:v>
                </c:pt>
                <c:pt idx="330">
                  <c:v>13.986639236539791</c:v>
                </c:pt>
                <c:pt idx="331">
                  <c:v>13.91651179372751</c:v>
                </c:pt>
                <c:pt idx="332">
                  <c:v>13.846943440578336</c:v>
                </c:pt>
                <c:pt idx="333">
                  <c:v>13.777925454944118</c:v>
                </c:pt>
                <c:pt idx="334">
                  <c:v>13.709449308538478</c:v>
                </c:pt>
                <c:pt idx="335">
                  <c:v>13.641506661686071</c:v>
                </c:pt>
                <c:pt idx="336">
                  <c:v>13.574089358220181</c:v>
                </c:pt>
                <c:pt idx="337">
                  <c:v>13.507189420525856</c:v>
                </c:pt>
                <c:pt idx="338">
                  <c:v>13.440799044725518</c:v>
                </c:pt>
                <c:pt idx="339">
                  <c:v>13.374910596004028</c:v>
                </c:pt>
                <c:pt idx="340">
                  <c:v>13.309516604069895</c:v>
                </c:pt>
                <c:pt idx="341">
                  <c:v>13.244609758749423</c:v>
                </c:pt>
                <c:pt idx="342">
                  <c:v>13.180182905710378</c:v>
                </c:pt>
                <c:pt idx="343">
                  <c:v>13.116229042311954</c:v>
                </c:pt>
                <c:pt idx="344">
                  <c:v>13.052741313577521</c:v>
                </c:pt>
                <c:pt idx="345">
                  <c:v>12.989713008286973</c:v>
                </c:pt>
                <c:pt idx="346">
                  <c:v>12.927137555185206</c:v>
                </c:pt>
                <c:pt idx="347">
                  <c:v>12.865008519303478</c:v>
                </c:pt>
                <c:pt idx="348">
                  <c:v>12.803319598390443</c:v>
                </c:pt>
                <c:pt idx="349">
                  <c:v>12.742064619449572</c:v>
                </c:pt>
                <c:pt idx="350">
                  <c:v>12.681237535379813</c:v>
                </c:pt>
                <c:pt idx="351">
                  <c:v>12.620832421716464</c:v>
                </c:pt>
                <c:pt idx="352">
                  <c:v>12.560843473469133</c:v>
                </c:pt>
                <c:pt idx="353">
                  <c:v>12.501265002053861</c:v>
                </c:pt>
                <c:pt idx="354">
                  <c:v>12.442091432316493</c:v>
                </c:pt>
                <c:pt idx="355">
                  <c:v>12.38331729964451</c:v>
                </c:pt>
                <c:pt idx="356">
                  <c:v>12.32493724716446</c:v>
                </c:pt>
                <c:pt idx="357">
                  <c:v>12.266946023022429</c:v>
                </c:pt>
                <c:pt idx="358">
                  <c:v>12.209338477744851</c:v>
                </c:pt>
                <c:pt idx="359">
                  <c:v>12.152109561677136</c:v>
                </c:pt>
                <c:pt idx="360">
                  <c:v>12.095254322497668</c:v>
                </c:pt>
                <c:pt idx="361">
                  <c:v>12.038767902804757</c:v>
                </c:pt>
                <c:pt idx="362">
                  <c:v>11.982645537774236</c:v>
                </c:pt>
                <c:pt idx="363">
                  <c:v>11.926882552885406</c:v>
                </c:pt>
                <c:pt idx="364">
                  <c:v>11.871474361713235</c:v>
                </c:pt>
                <c:pt idx="365">
                  <c:v>11.816416463784575</c:v>
                </c:pt>
                <c:pt idx="366">
                  <c:v>11.761704442496461</c:v>
                </c:pt>
                <c:pt idx="367">
                  <c:v>11.707333963094392</c:v>
                </c:pt>
                <c:pt idx="368">
                  <c:v>11.653300770708805</c:v>
                </c:pt>
                <c:pt idx="369">
                  <c:v>11.599600688447735</c:v>
                </c:pt>
                <c:pt idx="370">
                  <c:v>11.546229615544005</c:v>
                </c:pt>
                <c:pt idx="371">
                  <c:v>11.493183525555082</c:v>
                </c:pt>
                <c:pt idx="372">
                  <c:v>11.440458464614</c:v>
                </c:pt>
                <c:pt idx="373">
                  <c:v>11.388050549729698</c:v>
                </c:pt>
                <c:pt idx="374">
                  <c:v>11.335955967135188</c:v>
                </c:pt>
                <c:pt idx="375">
                  <c:v>11.284170970682016</c:v>
                </c:pt>
                <c:pt idx="376">
                  <c:v>11.232691880279635</c:v>
                </c:pt>
                <c:pt idx="377">
                  <c:v>11.181515080378128</c:v>
                </c:pt>
                <c:pt idx="378">
                  <c:v>11.130637018493037</c:v>
                </c:pt>
                <c:pt idx="379">
                  <c:v>11.080054203770926</c:v>
                </c:pt>
                <c:pt idx="380">
                  <c:v>11.02976320559435</c:v>
                </c:pt>
                <c:pt idx="381">
                  <c:v>10.97976065222506</c:v>
                </c:pt>
                <c:pt idx="382">
                  <c:v>10.930043229484223</c:v>
                </c:pt>
                <c:pt idx="383">
                  <c:v>10.880607679468493</c:v>
                </c:pt>
                <c:pt idx="384">
                  <c:v>10.831450799300802</c:v>
                </c:pt>
                <c:pt idx="385">
                  <c:v>10.782569439914859</c:v>
                </c:pt>
                <c:pt idx="386">
                  <c:v>10.733960504872243</c:v>
                </c:pt>
                <c:pt idx="387">
                  <c:v>10.685620949211049</c:v>
                </c:pt>
                <c:pt idx="388">
                  <c:v>10.637547778325299</c:v>
                </c:pt>
                <c:pt idx="389">
                  <c:v>10.589738046873924</c:v>
                </c:pt>
                <c:pt idx="390">
                  <c:v>10.542188857718628</c:v>
                </c:pt>
                <c:pt idx="391">
                  <c:v>10.49489736088959</c:v>
                </c:pt>
                <c:pt idx="392">
                  <c:v>10.44786075257829</c:v>
                </c:pt>
                <c:pt idx="393">
                  <c:v>10.40107627415653</c:v>
                </c:pt>
                <c:pt idx="394">
                  <c:v>10.354541211220942</c:v>
                </c:pt>
                <c:pt idx="395">
                  <c:v>10.308252892662146</c:v>
                </c:pt>
                <c:pt idx="396">
                  <c:v>10.262208689757879</c:v>
                </c:pt>
                <c:pt idx="397">
                  <c:v>10.216406015289341</c:v>
                </c:pt>
                <c:pt idx="398">
                  <c:v>10.170842322680073</c:v>
                </c:pt>
                <c:pt idx="399">
                  <c:v>10.125515105156708</c:v>
                </c:pt>
                <c:pt idx="400">
                  <c:v>10.080421894930939</c:v>
                </c:pt>
                <c:pt idx="401">
                  <c:v>10.035560262402099</c:v>
                </c:pt>
                <c:pt idx="402">
                  <c:v>9.9909278153796812</c:v>
                </c:pt>
                <c:pt idx="403">
                  <c:v>9.9465221983253347</c:v>
                </c:pt>
                <c:pt idx="404">
                  <c:v>9.9023410916136534</c:v>
                </c:pt>
                <c:pt idx="405">
                  <c:v>9.8583822108112535</c:v>
                </c:pt>
                <c:pt idx="406">
                  <c:v>9.8146433059736644</c:v>
                </c:pt>
                <c:pt idx="407">
                  <c:v>9.7711221609594006</c:v>
                </c:pt>
                <c:pt idx="408">
                  <c:v>9.7278165927608509</c:v>
                </c:pt>
                <c:pt idx="409">
                  <c:v>9.6847244508513892</c:v>
                </c:pt>
                <c:pt idx="410">
                  <c:v>9.641843616548373</c:v>
                </c:pt>
                <c:pt idx="411">
                  <c:v>9.5991720023914215</c:v>
                </c:pt>
                <c:pt idx="412">
                  <c:v>9.5567075515356734</c:v>
                </c:pt>
                <c:pt idx="413">
                  <c:v>9.5144482371595434</c:v>
                </c:pt>
                <c:pt idx="414">
                  <c:v>9.4723920618865769</c:v>
                </c:pt>
                <c:pt idx="415">
                  <c:v>9.4305370572209988</c:v>
                </c:pt>
                <c:pt idx="416">
                  <c:v>9.3888812829966266</c:v>
                </c:pt>
                <c:pt idx="417">
                  <c:v>9.3474228268386774</c:v>
                </c:pt>
                <c:pt idx="418">
                  <c:v>9.306159803638236</c:v>
                </c:pt>
                <c:pt idx="419">
                  <c:v>9.2650903550389234</c:v>
                </c:pt>
                <c:pt idx="420">
                  <c:v>9.2242126489355094</c:v>
                </c:pt>
                <c:pt idx="421">
                  <c:v>9.1835248789840893</c:v>
                </c:pt>
                <c:pt idx="422">
                  <c:v>9.1430252641235672</c:v>
                </c:pt>
                <c:pt idx="423">
                  <c:v>9.1027120481080601</c:v>
                </c:pt>
                <c:pt idx="424">
                  <c:v>9.062583499050028</c:v>
                </c:pt>
                <c:pt idx="425">
                  <c:v>9.0226379089737225</c:v>
                </c:pt>
                <c:pt idx="426">
                  <c:v>8.9828735933788124</c:v>
                </c:pt>
                <c:pt idx="427">
                  <c:v>8.9432888908137915</c:v>
                </c:pt>
                <c:pt idx="428">
                  <c:v>8.9038821624589612</c:v>
                </c:pt>
                <c:pt idx="429">
                  <c:v>8.864651791718785</c:v>
                </c:pt>
                <c:pt idx="430">
                  <c:v>8.8255961838232526</c:v>
                </c:pt>
                <c:pt idx="431">
                  <c:v>8.786713765438126</c:v>
                </c:pt>
                <c:pt idx="432">
                  <c:v>8.7480029842837652</c:v>
                </c:pt>
                <c:pt idx="433">
                  <c:v>8.7094623087623315</c:v>
                </c:pt>
                <c:pt idx="434">
                  <c:v>8.6710902275931847</c:v>
                </c:pt>
                <c:pt idx="435">
                  <c:v>8.6328852494561836</c:v>
                </c:pt>
                <c:pt idx="436">
                  <c:v>8.5948459026427884</c:v>
                </c:pt>
                <c:pt idx="437">
                  <c:v>8.556970734714632</c:v>
                </c:pt>
                <c:pt idx="438">
                  <c:v>8.5192583121695424</c:v>
                </c:pt>
                <c:pt idx="439">
                  <c:v>8.4817072201146253</c:v>
                </c:pt>
                <c:pt idx="440">
                  <c:v>8.4443160619464379</c:v>
                </c:pt>
                <c:pt idx="441">
                  <c:v>8.4070834590378833</c:v>
                </c:pt>
                <c:pt idx="442">
                  <c:v>8.370008050431764</c:v>
                </c:pt>
                <c:pt idx="443">
                  <c:v>8.3330884925408544</c:v>
                </c:pt>
                <c:pt idx="444">
                  <c:v>8.2963234588541983</c:v>
                </c:pt>
                <c:pt idx="445">
                  <c:v>8.2597116396496268</c:v>
                </c:pt>
                <c:pt idx="446">
                  <c:v>8.2232517417122182</c:v>
                </c:pt>
                <c:pt idx="447">
                  <c:v>8.1869424880586603</c:v>
                </c:pt>
                <c:pt idx="448">
                  <c:v>8.1507826176672662</c:v>
                </c:pt>
                <c:pt idx="449">
                  <c:v>8.1147708852136038</c:v>
                </c:pt>
                <c:pt idx="450">
                  <c:v>8.0789060608114909</c:v>
                </c:pt>
                <c:pt idx="451">
                  <c:v>8.0431869297593774</c:v>
                </c:pt>
                <c:pt idx="452">
                  <c:v>8.0076122922917854</c:v>
                </c:pt>
                <c:pt idx="453">
                  <c:v>7.9721809633358962</c:v>
                </c:pt>
                <c:pt idx="454">
                  <c:v>7.9368917722729897</c:v>
                </c:pt>
                <c:pt idx="455">
                  <c:v>7.901743562704703</c:v>
                </c:pt>
                <c:pt idx="456">
                  <c:v>7.8667351922240094</c:v>
                </c:pt>
                <c:pt idx="457">
                  <c:v>7.8318655321907187</c:v>
                </c:pt>
                <c:pt idx="458">
                  <c:v>7.7971334675114932</c:v>
                </c:pt>
                <c:pt idx="459">
                  <c:v>7.7625378964242131</c:v>
                </c:pt>
                <c:pt idx="460">
                  <c:v>7.728077730286584</c:v>
                </c:pt>
                <c:pt idx="461">
                  <c:v>7.693751893368904</c:v>
                </c:pt>
                <c:pt idx="462">
                  <c:v>7.659559322650944</c:v>
                </c:pt>
                <c:pt idx="463">
                  <c:v>7.6254989676227227</c:v>
                </c:pt>
                <c:pt idx="464">
                  <c:v>7.5915697900892152</c:v>
                </c:pt>
                <c:pt idx="465">
                  <c:v>7.5577707639788025</c:v>
                </c:pt>
                <c:pt idx="466">
                  <c:v>7.5241008751554599</c:v>
                </c:pt>
                <c:pt idx="467">
                  <c:v>7.4905591212345266</c:v>
                </c:pt>
                <c:pt idx="468">
                  <c:v>7.457144511402034</c:v>
                </c:pt>
                <c:pt idx="469">
                  <c:v>7.4238560662374606</c:v>
                </c:pt>
                <c:pt idx="470">
                  <c:v>7.3906928175398647</c:v>
                </c:pt>
                <c:pt idx="471">
                  <c:v>7.3576538081573375</c:v>
                </c:pt>
                <c:pt idx="472">
                  <c:v>7.3247380918196185</c:v>
                </c:pt>
                <c:pt idx="473">
                  <c:v>7.2919447329739473</c:v>
                </c:pt>
                <c:pt idx="474">
                  <c:v>7.2592728066239118</c:v>
                </c:pt>
                <c:pt idx="475">
                  <c:v>7.2267213981713336</c:v>
                </c:pt>
                <c:pt idx="476">
                  <c:v>7.1942896032611392</c:v>
                </c:pt>
                <c:pt idx="477">
                  <c:v>7.161976527629025</c:v>
                </c:pt>
                <c:pt idx="478">
                  <c:v>7.1297812869520216</c:v>
                </c:pt>
                <c:pt idx="479">
                  <c:v>7.0977030067017397</c:v>
                </c:pt>
                <c:pt idx="480">
                  <c:v>7.0657408220003681</c:v>
                </c:pt>
                <c:pt idx="481">
                  <c:v>7.033893877479251</c:v>
                </c:pt>
                <c:pt idx="482">
                  <c:v>7.0021613271400671</c:v>
                </c:pt>
                <c:pt idx="483">
                  <c:v>6.9705423342185586</c:v>
                </c:pt>
                <c:pt idx="484">
                  <c:v>6.9390360710506469</c:v>
                </c:pt>
                <c:pt idx="485">
                  <c:v>6.9076417189410488</c:v>
                </c:pt>
                <c:pt idx="486">
                  <c:v>6.8763584680341738</c:v>
                </c:pt>
                <c:pt idx="487">
                  <c:v>6.8451855171874012</c:v>
                </c:pt>
                <c:pt idx="488">
                  <c:v>6.814122073846562</c:v>
                </c:pt>
                <c:pt idx="489">
                  <c:v>6.7831673539236617</c:v>
                </c:pt>
                <c:pt idx="490">
                  <c:v>6.7523205816767797</c:v>
                </c:pt>
                <c:pt idx="491">
                  <c:v>6.7215809895920433</c:v>
                </c:pt>
                <c:pt idx="492">
                  <c:v>6.6909478182677242</c:v>
                </c:pt>
                <c:pt idx="493">
                  <c:v>6.6604203163003453</c:v>
                </c:pt>
                <c:pt idx="494">
                  <c:v>6.629997740172775</c:v>
                </c:pt>
                <c:pt idx="495">
                  <c:v>6.5996793541442784</c:v>
                </c:pt>
                <c:pt idx="496">
                  <c:v>6.5694644301424754</c:v>
                </c:pt>
                <c:pt idx="497">
                  <c:v>6.5393522476571349</c:v>
                </c:pt>
                <c:pt idx="498">
                  <c:v>6.509342093635877</c:v>
                </c:pt>
                <c:pt idx="499">
                  <c:v>6.4794332623815567</c:v>
                </c:pt>
                <c:pt idx="500">
                  <c:v>6.4496250554515093</c:v>
                </c:pt>
                <c:pt idx="501">
                  <c:v>6.4199167815584435</c:v>
                </c:pt>
                <c:pt idx="502">
                  <c:v>6.3903077564730504</c:v>
                </c:pt>
                <c:pt idx="503">
                  <c:v>6.3607973029282503</c:v>
                </c:pt>
                <c:pt idx="504">
                  <c:v>6.3313847505250695</c:v>
                </c:pt>
                <c:pt idx="505">
                  <c:v>6.3020694356400817</c:v>
                </c:pt>
                <c:pt idx="506">
                  <c:v>6.2728507013344172</c:v>
                </c:pt>
                <c:pt idx="507">
                  <c:v>6.2437278972642982</c:v>
                </c:pt>
                <c:pt idx="508">
                  <c:v>6.2147003795930447</c:v>
                </c:pt>
                <c:pt idx="509">
                  <c:v>6.1857675109045465</c:v>
                </c:pt>
                <c:pt idx="510">
                  <c:v>6.1569286601182007</c:v>
                </c:pt>
                <c:pt idx="511">
                  <c:v>6.1281832024051939</c:v>
                </c:pt>
                <c:pt idx="512">
                  <c:v>6.0995305191062164</c:v>
                </c:pt>
                <c:pt idx="513">
                  <c:v>6.0709699976504883</c:v>
                </c:pt>
                <c:pt idx="514">
                  <c:v>6.0425010314761334</c:v>
                </c:pt>
                <c:pt idx="515">
                  <c:v>6.0141230199518318</c:v>
                </c:pt>
                <c:pt idx="516">
                  <c:v>5.9858353682997469</c:v>
                </c:pt>
                <c:pt idx="517">
                  <c:v>5.9576374875197313</c:v>
                </c:pt>
                <c:pt idx="518">
                  <c:v>5.9295287943146882</c:v>
                </c:pt>
                <c:pt idx="519">
                  <c:v>5.9015087110172084</c:v>
                </c:pt>
                <c:pt idx="520">
                  <c:v>5.87357666551733</c:v>
                </c:pt>
                <c:pt idx="521">
                  <c:v>5.8457320911914774</c:v>
                </c:pt>
                <c:pt idx="522">
                  <c:v>5.817974426832528</c:v>
                </c:pt>
                <c:pt idx="523">
                  <c:v>5.7903031165809722</c:v>
                </c:pt>
                <c:pt idx="524">
                  <c:v>5.7627176098572033</c:v>
                </c:pt>
                <c:pt idx="525">
                  <c:v>5.7352173612948176</c:v>
                </c:pt>
                <c:pt idx="526">
                  <c:v>5.7078018306750309</c:v>
                </c:pt>
                <c:pt idx="527">
                  <c:v>5.6804704828620656</c:v>
                </c:pt>
                <c:pt idx="528">
                  <c:v>5.6532227877395682</c:v>
                </c:pt>
                <c:pt idx="529">
                  <c:v>5.6260582201480371</c:v>
                </c:pt>
                <c:pt idx="530">
                  <c:v>5.5989762598231998</c:v>
                </c:pt>
                <c:pt idx="531">
                  <c:v>5.5719763913353439</c:v>
                </c:pt>
                <c:pt idx="532">
                  <c:v>5.5450581040295885</c:v>
                </c:pt>
                <c:pt idx="533">
                  <c:v>5.5182208919670934</c:v>
                </c:pt>
                <c:pt idx="534">
                  <c:v>5.4914642538671448</c:v>
                </c:pt>
                <c:pt idx="535">
                  <c:v>5.4647876930501287</c:v>
                </c:pt>
                <c:pt idx="536">
                  <c:v>5.438190717381401</c:v>
                </c:pt>
                <c:pt idx="537">
                  <c:v>5.4116728392159787</c:v>
                </c:pt>
                <c:pt idx="538">
                  <c:v>5.3852335753440865</c:v>
                </c:pt>
                <c:pt idx="539">
                  <c:v>5.3588724469375313</c:v>
                </c:pt>
                <c:pt idx="540">
                  <c:v>5.3325889794968546</c:v>
                </c:pt>
                <c:pt idx="541">
                  <c:v>5.3063827027993362</c:v>
                </c:pt>
                <c:pt idx="542">
                  <c:v>5.280253150847706</c:v>
                </c:pt>
                <c:pt idx="543">
                  <c:v>5.2541998618196857</c:v>
                </c:pt>
                <c:pt idx="544">
                  <c:v>5.2282223780182324</c:v>
                </c:pt>
                <c:pt idx="545">
                  <c:v>5.2023202458225661</c:v>
                </c:pt>
                <c:pt idx="546">
                  <c:v>5.1764930156398723</c:v>
                </c:pt>
                <c:pt idx="547">
                  <c:v>5.1507402418577612</c:v>
                </c:pt>
                <c:pt idx="548">
                  <c:v>5.1250614827974008</c:v>
                </c:pt>
                <c:pt idx="549">
                  <c:v>5.0994563006673586</c:v>
                </c:pt>
                <c:pt idx="550">
                  <c:v>5.0739242615180835</c:v>
                </c:pt>
                <c:pt idx="551">
                  <c:v>5.0484649351970941</c:v>
                </c:pt>
                <c:pt idx="552">
                  <c:v>5.0230778953047972</c:v>
                </c:pt>
                <c:pt idx="553">
                  <c:v>4.9977627191509386</c:v>
                </c:pt>
                <c:pt idx="554">
                  <c:v>4.9725189877117026</c:v>
                </c:pt>
                <c:pt idx="555">
                  <c:v>4.9473462855874049</c:v>
                </c:pt>
                <c:pt idx="556">
                  <c:v>4.9222442009608445</c:v>
                </c:pt>
                <c:pt idx="557">
                  <c:v>4.8972123255561915</c:v>
                </c:pt>
                <c:pt idx="558">
                  <c:v>4.87225025459849</c:v>
                </c:pt>
                <c:pt idx="559">
                  <c:v>4.8473575867737475</c:v>
                </c:pt>
                <c:pt idx="560">
                  <c:v>4.822533924189595</c:v>
                </c:pt>
                <c:pt idx="561">
                  <c:v>4.7977788723364547</c:v>
                </c:pt>
                <c:pt idx="562">
                  <c:v>4.7730920400493373</c:v>
                </c:pt>
                <c:pt idx="563">
                  <c:v>4.7484730394701007</c:v>
                </c:pt>
                <c:pt idx="564">
                  <c:v>4.7239214860102985</c:v>
                </c:pt>
                <c:pt idx="565">
                  <c:v>4.6994369983145088</c:v>
                </c:pt>
                <c:pt idx="566">
                  <c:v>4.675019198224196</c:v>
                </c:pt>
                <c:pt idx="567">
                  <c:v>4.6506677107420753</c:v>
                </c:pt>
                <c:pt idx="568">
                  <c:v>4.6263821639969542</c:v>
                </c:pt>
                <c:pt idx="569">
                  <c:v>4.6021621892090963</c:v>
                </c:pt>
                <c:pt idx="570">
                  <c:v>4.5780074206560313</c:v>
                </c:pt>
                <c:pt idx="571">
                  <c:v>4.5539174956388457</c:v>
                </c:pt>
                <c:pt idx="572">
                  <c:v>4.5298920544489514</c:v>
                </c:pt>
                <c:pt idx="573">
                  <c:v>4.5059307403352831</c:v>
                </c:pt>
                <c:pt idx="574">
                  <c:v>4.482033199471978</c:v>
                </c:pt>
                <c:pt idx="575">
                  <c:v>4.4581990809264536</c:v>
                </c:pt>
                <c:pt idx="576">
                  <c:v>4.4344280366279794</c:v>
                </c:pt>
                <c:pt idx="577">
                  <c:v>4.4107197213365934</c:v>
                </c:pt>
                <c:pt idx="578">
                  <c:v>4.3870737926125187</c:v>
                </c:pt>
                <c:pt idx="579">
                  <c:v>4.3634899107859564</c:v>
                </c:pt>
                <c:pt idx="580">
                  <c:v>4.3399677389272648</c:v>
                </c:pt>
                <c:pt idx="581">
                  <c:v>4.3165069428175897</c:v>
                </c:pt>
                <c:pt idx="582">
                  <c:v>4.2931071909198266</c:v>
                </c:pt>
                <c:pt idx="583">
                  <c:v>4.2697681543500474</c:v>
                </c:pt>
                <c:pt idx="584">
                  <c:v>4.2464895068492083</c:v>
                </c:pt>
                <c:pt idx="585">
                  <c:v>4.2232709247553428</c:v>
                </c:pt>
                <c:pt idx="586">
                  <c:v>4.2001120869760262</c:v>
                </c:pt>
                <c:pt idx="587">
                  <c:v>4.1770126749612544</c:v>
                </c:pt>
                <c:pt idx="588">
                  <c:v>4.1539723726766988</c:v>
                </c:pt>
                <c:pt idx="589">
                  <c:v>4.1309908665772435</c:v>
                </c:pt>
                <c:pt idx="590">
                  <c:v>4.1080678455809441</c:v>
                </c:pt>
                <c:pt idx="591">
                  <c:v>4.0852030010432703</c:v>
                </c:pt>
                <c:pt idx="592">
                  <c:v>4.0623960267317107</c:v>
                </c:pt>
                <c:pt idx="593">
                  <c:v>4.0396466188007221</c:v>
                </c:pt>
                <c:pt idx="594">
                  <c:v>4.0169544757669664</c:v>
                </c:pt>
                <c:pt idx="595">
                  <c:v>3.9943192984848839</c:v>
                </c:pt>
                <c:pt idx="596">
                  <c:v>3.9717407901226043</c:v>
                </c:pt>
                <c:pt idx="597">
                  <c:v>3.9492186561381315</c:v>
                </c:pt>
                <c:pt idx="598">
                  <c:v>3.9267526042558472</c:v>
                </c:pt>
                <c:pt idx="599">
                  <c:v>3.9043423444433434</c:v>
                </c:pt>
                <c:pt idx="600">
                  <c:v>3.8819875888884887</c:v>
                </c:pt>
                <c:pt idx="601">
                  <c:v>3.8596880519768555</c:v>
                </c:pt>
                <c:pt idx="602">
                  <c:v>3.8374434502693839</c:v>
                </c:pt>
                <c:pt idx="603">
                  <c:v>3.8152535024803531</c:v>
                </c:pt>
                <c:pt idx="604">
                  <c:v>3.7931179294556188</c:v>
                </c:pt>
                <c:pt idx="605">
                  <c:v>3.7710364541511465</c:v>
                </c:pt>
                <c:pt idx="606">
                  <c:v>2.7303716439141508</c:v>
                </c:pt>
                <c:pt idx="607">
                  <c:v>1.7962261965578743</c:v>
                </c:pt>
                <c:pt idx="608">
                  <c:v>0.94786915642913483</c:v>
                </c:pt>
                <c:pt idx="609">
                  <c:v>0.17002079904196929</c:v>
                </c:pt>
                <c:pt idx="610">
                  <c:v>-0.5489034570104302</c:v>
                </c:pt>
                <c:pt idx="611">
                  <c:v>-1.2178940139877754</c:v>
                </c:pt>
                <c:pt idx="612">
                  <c:v>-1.8440660497552024</c:v>
                </c:pt>
                <c:pt idx="613">
                  <c:v>-2.433145307585197</c:v>
                </c:pt>
                <c:pt idx="614">
                  <c:v>-2.9898059982947922</c:v>
                </c:pt>
                <c:pt idx="615">
                  <c:v>-3.517911778807103</c:v>
                </c:pt>
                <c:pt idx="616">
                  <c:v>-4.0206913852300481</c:v>
                </c:pt>
                <c:pt idx="617">
                  <c:v>-4.500869108731508</c:v>
                </c:pt>
                <c:pt idx="618">
                  <c:v>-4.6856352253166005</c:v>
                </c:pt>
                <c:pt idx="619">
                  <c:v>-4.8672801224692739</c:v>
                </c:pt>
                <c:pt idx="620">
                  <c:v>-5.0459310949383296</c:v>
                </c:pt>
                <c:pt idx="621">
                  <c:v>-5.2217080421080961</c:v>
                </c:pt>
                <c:pt idx="622">
                  <c:v>-5.3947240197120667</c:v>
                </c:pt>
                <c:pt idx="623">
                  <c:v>-5.5650857409016075</c:v>
                </c:pt>
                <c:pt idx="624">
                  <c:v>-5.7328940321751753</c:v>
                </c:pt>
                <c:pt idx="625">
                  <c:v>-5.8982442489854243</c:v>
                </c:pt>
                <c:pt idx="626">
                  <c:v>-6.0612266552505387</c:v>
                </c:pt>
                <c:pt idx="627">
                  <c:v>-6.2219267704863679</c:v>
                </c:pt>
                <c:pt idx="628">
                  <c:v>-6.3804256878358707</c:v>
                </c:pt>
                <c:pt idx="629">
                  <c:v>-6.5368003658905538</c:v>
                </c:pt>
                <c:pt idx="630">
                  <c:v>-6.691123896867186</c:v>
                </c:pt>
                <c:pt idx="631">
                  <c:v>-6.8434657534142742</c:v>
                </c:pt>
                <c:pt idx="632">
                  <c:v>-6.9938920160707383</c:v>
                </c:pt>
                <c:pt idx="633">
                  <c:v>-7.1424655831786552</c:v>
                </c:pt>
                <c:pt idx="634">
                  <c:v>-7.2892463648583821</c:v>
                </c:pt>
                <c:pt idx="635">
                  <c:v>-7.4342914624844481</c:v>
                </c:pt>
                <c:pt idx="636">
                  <c:v>-7.5776553349508387</c:v>
                </c:pt>
                <c:pt idx="637">
                  <c:v>-7.719389952882052</c:v>
                </c:pt>
                <c:pt idx="638">
                  <c:v>-7.8595449418294905</c:v>
                </c:pt>
                <c:pt idx="639">
                  <c:v>-7.998167715389263</c:v>
                </c:pt>
                <c:pt idx="640">
                  <c:v>-8.1353035990855211</c:v>
                </c:pt>
                <c:pt idx="641">
                  <c:v>-8.2709959457816922</c:v>
                </c:pt>
                <c:pt idx="642">
                  <c:v>-8.405286243309396</c:v>
                </c:pt>
                <c:pt idx="643">
                  <c:v>-8.5382142149396607</c:v>
                </c:pt>
                <c:pt idx="644">
                  <c:v>-8.6698179132631736</c:v>
                </c:pt>
                <c:pt idx="645">
                  <c:v>-8.8001338079944507</c:v>
                </c:pt>
                <c:pt idx="646">
                  <c:v>-8.9291968681679688</c:v>
                </c:pt>
                <c:pt idx="647">
                  <c:v>-9.0570406391529108</c:v>
                </c:pt>
                <c:pt idx="648">
                  <c:v>-9.1836973148752268</c:v>
                </c:pt>
                <c:pt idx="649">
                  <c:v>-9.3091978056021762</c:v>
                </c:pt>
                <c:pt idx="650">
                  <c:v>-9.4335718016138088</c:v>
                </c:pt>
                <c:pt idx="651">
                  <c:v>-9.5568478330584679</c:v>
                </c:pt>
                <c:pt idx="652">
                  <c:v>-9.6790533262643983</c:v>
                </c:pt>
                <c:pt idx="653">
                  <c:v>-9.8002146567571078</c:v>
                </c:pt>
                <c:pt idx="654">
                  <c:v>-9.9203571992116224</c:v>
                </c:pt>
                <c:pt idx="655">
                  <c:v>-10.039505374550334</c:v>
                </c:pt>
                <c:pt idx="656">
                  <c:v>-10.157682694380298</c:v>
                </c:pt>
                <c:pt idx="657">
                  <c:v>-10.274911802948486</c:v>
                </c:pt>
                <c:pt idx="658">
                  <c:v>-10.391214516779657</c:v>
                </c:pt>
                <c:pt idx="659">
                  <c:v>-10.506611862148677</c:v>
                </c:pt>
                <c:pt idx="660">
                  <c:v>-10.621124110527758</c:v>
                </c:pt>
                <c:pt idx="661">
                  <c:v>-10.734770812138203</c:v>
                </c:pt>
                <c:pt idx="662">
                  <c:v>-10.847570827726882</c:v>
                </c:pt>
                <c:pt idx="663">
                  <c:v>-10.959542358678505</c:v>
                </c:pt>
                <c:pt idx="664">
                  <c:v>-11.070702975566922</c:v>
                </c:pt>
                <c:pt idx="665">
                  <c:v>-11.181069645241067</c:v>
                </c:pt>
                <c:pt idx="666">
                  <c:v>-11.290658756534359</c:v>
                </c:pt>
                <c:pt idx="667">
                  <c:v>-11.399486144680143</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-210.77510535626948</c:v>
                </c:pt>
                <c:pt idx="1">
                  <c:v>-229.95966375999546</c:v>
                </c:pt>
                <c:pt idx="2">
                  <c:v>-240.70791233358904</c:v>
                </c:pt>
                <c:pt idx="3">
                  <c:v>-247.14087702612335</c:v>
                </c:pt>
                <c:pt idx="4">
                  <c:v>-251.31875817712449</c:v>
                </c:pt>
                <c:pt idx="5">
                  <c:v>-254.21784085554282</c:v>
                </c:pt>
                <c:pt idx="6">
                  <c:v>-256.33419540563375</c:v>
                </c:pt>
                <c:pt idx="7">
                  <c:v>-257.94061376364965</c:v>
                </c:pt>
                <c:pt idx="8">
                  <c:v>-259.19778836376594</c:v>
                </c:pt>
                <c:pt idx="9">
                  <c:v>-260.20593308494301</c:v>
                </c:pt>
                <c:pt idx="10">
                  <c:v>-264.66166574227395</c:v>
                </c:pt>
                <c:pt idx="11">
                  <c:v>-265.98341679389921</c:v>
                </c:pt>
                <c:pt idx="12">
                  <c:v>-266.5102610545153</c:v>
                </c:pt>
                <c:pt idx="13">
                  <c:v>-266.71800795645288</c:v>
                </c:pt>
                <c:pt idx="14">
                  <c:v>-266.76598161454012</c:v>
                </c:pt>
                <c:pt idx="15">
                  <c:v>-266.7225993210634</c:v>
                </c:pt>
                <c:pt idx="16">
                  <c:v>-266.62210719136391</c:v>
                </c:pt>
                <c:pt idx="17">
                  <c:v>-266.48354445410217</c:v>
                </c:pt>
                <c:pt idx="18">
                  <c:v>-266.31834086294526</c:v>
                </c:pt>
                <c:pt idx="19">
                  <c:v>-264.08212636149136</c:v>
                </c:pt>
                <c:pt idx="20">
                  <c:v>-261.53364444185212</c:v>
                </c:pt>
                <c:pt idx="21">
                  <c:v>-258.91699830404286</c:v>
                </c:pt>
                <c:pt idx="22">
                  <c:v>-256.28401920229021</c:v>
                </c:pt>
                <c:pt idx="23">
                  <c:v>-253.65435125648762</c:v>
                </c:pt>
                <c:pt idx="24">
                  <c:v>-251.0382994214072</c:v>
                </c:pt>
                <c:pt idx="25">
                  <c:v>-248.4425231818127</c:v>
                </c:pt>
                <c:pt idx="26">
                  <c:v>-245.87192196652862</c:v>
                </c:pt>
                <c:pt idx="27">
                  <c:v>-243.330381783029</c:v>
                </c:pt>
                <c:pt idx="28">
                  <c:v>-231.15474708591935</c:v>
                </c:pt>
                <c:pt idx="29">
                  <c:v>-220.01739390157348</c:v>
                </c:pt>
                <c:pt idx="30">
                  <c:v>-209.99739462739166</c:v>
                </c:pt>
                <c:pt idx="31">
                  <c:v>-201.06912181888401</c:v>
                </c:pt>
                <c:pt idx="32">
                  <c:v>-193.15171245540975</c:v>
                </c:pt>
                <c:pt idx="33">
                  <c:v>-186.14215673313018</c:v>
                </c:pt>
                <c:pt idx="34">
                  <c:v>-179.93426097437418</c:v>
                </c:pt>
                <c:pt idx="35">
                  <c:v>-174.42801696430567</c:v>
                </c:pt>
                <c:pt idx="36">
                  <c:v>-169.53341782077561</c:v>
                </c:pt>
                <c:pt idx="37">
                  <c:v>-165.1713887393185</c:v>
                </c:pt>
                <c:pt idx="38">
                  <c:v>-161.27335557531902</c:v>
                </c:pt>
                <c:pt idx="39">
                  <c:v>-157.78025096029694</c:v>
                </c:pt>
                <c:pt idx="40">
                  <c:v>-154.6413542485401</c:v>
                </c:pt>
                <c:pt idx="41">
                  <c:v>-151.81315054861983</c:v>
                </c:pt>
                <c:pt idx="42">
                  <c:v>-149.2582876541835</c:v>
                </c:pt>
                <c:pt idx="43">
                  <c:v>-146.94465745896221</c:v>
                </c:pt>
                <c:pt idx="44">
                  <c:v>-144.84460368678032</c:v>
                </c:pt>
                <c:pt idx="45">
                  <c:v>-142.93424679037787</c:v>
                </c:pt>
                <c:pt idx="46">
                  <c:v>-141.19291273767152</c:v>
                </c:pt>
                <c:pt idx="47">
                  <c:v>-139.60265159965701</c:v>
                </c:pt>
                <c:pt idx="48">
                  <c:v>-138.14783259646839</c:v>
                </c:pt>
                <c:pt idx="49">
                  <c:v>-136.8148036403889</c:v>
                </c:pt>
                <c:pt idx="50">
                  <c:v>-135.59160498100579</c:v>
                </c:pt>
                <c:pt idx="51">
                  <c:v>-134.46772808673282</c:v>
                </c:pt>
                <c:pt idx="52">
                  <c:v>-133.43391228956224</c:v>
                </c:pt>
                <c:pt idx="53">
                  <c:v>-132.48197294068754</c:v>
                </c:pt>
                <c:pt idx="54">
                  <c:v>-131.6046558702908</c:v>
                </c:pt>
                <c:pt idx="55">
                  <c:v>-130.79551382734795</c:v>
                </c:pt>
                <c:pt idx="56">
                  <c:v>-130.04880131311373</c:v>
                </c:pt>
                <c:pt idx="57">
                  <c:v>-129.35938483491594</c:v>
                </c:pt>
                <c:pt idx="58">
                  <c:v>-128.722666114139</c:v>
                </c:pt>
                <c:pt idx="59">
                  <c:v>-128.13451620106224</c:v>
                </c:pt>
                <c:pt idx="60">
                  <c:v>-127.59121879458067</c:v>
                </c:pt>
                <c:pt idx="61">
                  <c:v>-127.08942134956273</c:v>
                </c:pt>
                <c:pt idx="62">
                  <c:v>-126.62609278943495</c:v>
                </c:pt>
                <c:pt idx="63">
                  <c:v>-126.19848683543945</c:v>
                </c:pt>
                <c:pt idx="64">
                  <c:v>-125.80411012424463</c:v>
                </c:pt>
                <c:pt idx="65">
                  <c:v>-125.44069441823854</c:v>
                </c:pt>
                <c:pt idx="66">
                  <c:v>-125.10617232285082</c:v>
                </c:pt>
                <c:pt idx="67">
                  <c:v>-124.79865601666748</c:v>
                </c:pt>
                <c:pt idx="68">
                  <c:v>-124.51641857623196</c:v>
                </c:pt>
                <c:pt idx="69">
                  <c:v>-124.2578775409585</c:v>
                </c:pt>
                <c:pt idx="70">
                  <c:v>-124.0215804167277</c:v>
                </c:pt>
                <c:pt idx="71">
                  <c:v>-123.80619186128564</c:v>
                </c:pt>
                <c:pt idx="72">
                  <c:v>-123.61048233200921</c:v>
                </c:pt>
                <c:pt idx="73">
                  <c:v>-123.43331800813385</c:v>
                </c:pt>
                <c:pt idx="74">
                  <c:v>-123.27365182616745</c:v>
                </c:pt>
                <c:pt idx="75">
                  <c:v>-123.13051548974316</c:v>
                </c:pt>
                <c:pt idx="76">
                  <c:v>-123.0030123342784</c:v>
                </c:pt>
                <c:pt idx="77">
                  <c:v>-122.89031094305412</c:v>
                </c:pt>
                <c:pt idx="78">
                  <c:v>-122.79163942517599</c:v>
                </c:pt>
                <c:pt idx="79">
                  <c:v>-122.70628027770294</c:v>
                </c:pt>
                <c:pt idx="80">
                  <c:v>-122.63356576435109</c:v>
                </c:pt>
                <c:pt idx="81">
                  <c:v>-122.57287375186188</c:v>
                </c:pt>
                <c:pt idx="82">
                  <c:v>-122.52362395258771</c:v>
                </c:pt>
                <c:pt idx="83">
                  <c:v>-122.48527452827804</c:v>
                </c:pt>
                <c:pt idx="84">
                  <c:v>-122.45731901559705</c:v>
                </c:pt>
                <c:pt idx="85">
                  <c:v>-122.43928353870731</c:v>
                </c:pt>
                <c:pt idx="86">
                  <c:v>-122.43072427841227</c:v>
                </c:pt>
                <c:pt idx="87">
                  <c:v>-122.43122517096506</c:v>
                </c:pt>
                <c:pt idx="88">
                  <c:v>-122.4403958127931</c:v>
                </c:pt>
                <c:pt idx="89">
                  <c:v>-122.45786955013021</c:v>
                </c:pt>
                <c:pt idx="90">
                  <c:v>-122.48330173493849</c:v>
                </c:pt>
                <c:pt idx="91">
                  <c:v>-122.5163681305967</c:v>
                </c:pt>
                <c:pt idx="92">
                  <c:v>-122.5567634526667</c:v>
                </c:pt>
                <c:pt idx="93">
                  <c:v>-122.60420003165879</c:v>
                </c:pt>
                <c:pt idx="94">
                  <c:v>-122.65840658613386</c:v>
                </c:pt>
                <c:pt idx="95">
                  <c:v>-122.71912709572665</c:v>
                </c:pt>
                <c:pt idx="96">
                  <c:v>-122.78611976477558</c:v>
                </c:pt>
                <c:pt idx="97">
                  <c:v>-122.85915606821607</c:v>
                </c:pt>
                <c:pt idx="98">
                  <c:v>-122.93801987225508</c:v>
                </c:pt>
                <c:pt idx="99">
                  <c:v>-123.02250662310684</c:v>
                </c:pt>
                <c:pt idx="100">
                  <c:v>-123.11242259774636</c:v>
                </c:pt>
                <c:pt idx="101">
                  <c:v>-123.20758421123952</c:v>
                </c:pt>
                <c:pt idx="102">
                  <c:v>-123.30781737574301</c:v>
                </c:pt>
                <c:pt idx="103">
                  <c:v>-123.41295690674546</c:v>
                </c:pt>
                <c:pt idx="104">
                  <c:v>-123.52284597254635</c:v>
                </c:pt>
                <c:pt idx="105">
                  <c:v>-123.637335583351</c:v>
                </c:pt>
                <c:pt idx="106">
                  <c:v>-123.75628411669935</c:v>
                </c:pt>
                <c:pt idx="107">
                  <c:v>-123.87955687625249</c:v>
                </c:pt>
                <c:pt idx="108">
                  <c:v>-124.00702568123413</c:v>
                </c:pt>
                <c:pt idx="109">
                  <c:v>-124.13856848407106</c:v>
                </c:pt>
                <c:pt idx="110">
                  <c:v>-124.27406901399617</c:v>
                </c:pt>
                <c:pt idx="111">
                  <c:v>-124.41341644457916</c:v>
                </c:pt>
                <c:pt idx="112">
                  <c:v>-124.55650508332701</c:v>
                </c:pt>
                <c:pt idx="113">
                  <c:v>-124.70323408166064</c:v>
                </c:pt>
                <c:pt idx="114">
                  <c:v>-124.8535071637187</c:v>
                </c:pt>
                <c:pt idx="115">
                  <c:v>-125.00723237257307</c:v>
                </c:pt>
                <c:pt idx="116">
                  <c:v>-125.16432183255947</c:v>
                </c:pt>
                <c:pt idx="117">
                  <c:v>-125.32469152653616</c:v>
                </c:pt>
                <c:pt idx="118">
                  <c:v>-125.48826108698145</c:v>
                </c:pt>
                <c:pt idx="119">
                  <c:v>-125.65495359993045</c:v>
                </c:pt>
                <c:pt idx="120">
                  <c:v>-125.82469542083302</c:v>
                </c:pt>
                <c:pt idx="121">
                  <c:v>-125.99741600148856</c:v>
                </c:pt>
                <c:pt idx="122">
                  <c:v>-126.1730477272808</c:v>
                </c:pt>
                <c:pt idx="123">
                  <c:v>-126.35152576399736</c:v>
                </c:pt>
                <c:pt idx="124">
                  <c:v>-126.53278791357438</c:v>
                </c:pt>
                <c:pt idx="125">
                  <c:v>-126.71677447815816</c:v>
                </c:pt>
                <c:pt idx="126">
                  <c:v>-126.90342813192277</c:v>
                </c:pt>
                <c:pt idx="127">
                  <c:v>-127.09269380012439</c:v>
                </c:pt>
                <c:pt idx="128">
                  <c:v>-127.28451854491341</c:v>
                </c:pt>
                <c:pt idx="129">
                  <c:v>-127.47885145746046</c:v>
                </c:pt>
                <c:pt idx="130">
                  <c:v>-127.67564355598608</c:v>
                </c:pt>
                <c:pt idx="131">
                  <c:v>-127.87484768931344</c:v>
                </c:pt>
                <c:pt idx="132">
                  <c:v>-128.07641844559163</c:v>
                </c:pt>
                <c:pt idx="133">
                  <c:v>-128.2803120658622</c:v>
                </c:pt>
                <c:pt idx="134">
                  <c:v>-128.48648636216586</c:v>
                </c:pt>
                <c:pt idx="135">
                  <c:v>-128.69490063990668</c:v>
                </c:pt>
                <c:pt idx="136">
                  <c:v>-128.90551562421226</c:v>
                </c:pt>
                <c:pt idx="137">
                  <c:v>-129.11829339004589</c:v>
                </c:pt>
                <c:pt idx="138">
                  <c:v>-129.33319729584431</c:v>
                </c:pt>
                <c:pt idx="139">
                  <c:v>-129.55019192046927</c:v>
                </c:pt>
                <c:pt idx="140">
                  <c:v>-129.76924300327715</c:v>
                </c:pt>
                <c:pt idx="141">
                  <c:v>-129.99031738712253</c:v>
                </c:pt>
                <c:pt idx="142">
                  <c:v>-130.21338296412551</c:v>
                </c:pt>
                <c:pt idx="143">
                  <c:v>-130.43840862404292</c:v>
                </c:pt>
                <c:pt idx="144">
                  <c:v>-130.66536420509459</c:v>
                </c:pt>
                <c:pt idx="145">
                  <c:v>-130.89422044710602</c:v>
                </c:pt>
                <c:pt idx="146">
                  <c:v>-131.12494894683709</c:v>
                </c:pt>
                <c:pt idx="147">
                  <c:v>-131.35752211537613</c:v>
                </c:pt>
                <c:pt idx="148">
                  <c:v>-131.59191313748491</c:v>
                </c:pt>
                <c:pt idx="149">
                  <c:v>-131.82809593278944</c:v>
                </c:pt>
                <c:pt idx="150">
                  <c:v>-132.06604511871586</c:v>
                </c:pt>
                <c:pt idx="151">
                  <c:v>-132.30573597507976</c:v>
                </c:pt>
                <c:pt idx="152">
                  <c:v>-132.54714441024078</c:v>
                </c:pt>
                <c:pt idx="153">
                  <c:v>-132.790246928741</c:v>
                </c:pt>
                <c:pt idx="154">
                  <c:v>-133.03502060035078</c:v>
                </c:pt>
                <c:pt idx="155">
                  <c:v>-133.28144303045028</c:v>
                </c:pt>
                <c:pt idx="156">
                  <c:v>-133.52949233167871</c:v>
                </c:pt>
                <c:pt idx="157">
                  <c:v>-133.7791470967889</c:v>
                </c:pt>
                <c:pt idx="158">
                  <c:v>-134.03038637264757</c:v>
                </c:pt>
                <c:pt idx="159">
                  <c:v>-134.2831896353253</c:v>
                </c:pt>
                <c:pt idx="160">
                  <c:v>-134.53753676622429</c:v>
                </c:pt>
                <c:pt idx="161">
                  <c:v>-134.79340802919498</c:v>
                </c:pt>
                <c:pt idx="162">
                  <c:v>-135.05078404859449</c:v>
                </c:pt>
                <c:pt idx="163">
                  <c:v>-135.30964578824464</c:v>
                </c:pt>
                <c:pt idx="164">
                  <c:v>-135.56997453124796</c:v>
                </c:pt>
                <c:pt idx="165">
                  <c:v>-135.83175186062363</c:v>
                </c:pt>
                <c:pt idx="166">
                  <c:v>-136.09495964072732</c:v>
                </c:pt>
                <c:pt idx="167">
                  <c:v>-136.35957999942087</c:v>
                </c:pt>
                <c:pt idx="168">
                  <c:v>-136.62559531096002</c:v>
                </c:pt>
                <c:pt idx="169">
                  <c:v>-136.89298817957047</c:v>
                </c:pt>
                <c:pt idx="170">
                  <c:v>-137.16174142368297</c:v>
                </c:pt>
                <c:pt idx="171">
                  <c:v>-137.43183806080231</c:v>
                </c:pt>
                <c:pt idx="172">
                  <c:v>-137.70326129298377</c:v>
                </c:pt>
                <c:pt idx="173">
                  <c:v>-137.97599449289464</c:v>
                </c:pt>
                <c:pt idx="174">
                  <c:v>-138.25002119043737</c:v>
                </c:pt>
                <c:pt idx="175">
                  <c:v>-138.52532505991468</c:v>
                </c:pt>
                <c:pt idx="176">
                  <c:v>-138.80188990771609</c:v>
                </c:pt>
                <c:pt idx="177">
                  <c:v>-139.07969966050726</c:v>
                </c:pt>
                <c:pt idx="178">
                  <c:v>-139.35873835390527</c:v>
                </c:pt>
                <c:pt idx="179">
                  <c:v>-139.63899012162258</c:v>
                </c:pt>
                <c:pt idx="180">
                  <c:v>-139.92043918506482</c:v>
                </c:pt>
                <c:pt idx="181">
                  <c:v>-140.20306984336668</c:v>
                </c:pt>
                <c:pt idx="182">
                  <c:v>-140.48686646385357</c:v>
                </c:pt>
                <c:pt idx="183">
                  <c:v>-140.77181347291437</c:v>
                </c:pt>
                <c:pt idx="184">
                  <c:v>-141.0578953472737</c:v>
                </c:pt>
                <c:pt idx="185">
                  <c:v>-141.34509660565243</c:v>
                </c:pt>
                <c:pt idx="186">
                  <c:v>-141.63340180080428</c:v>
                </c:pt>
                <c:pt idx="187">
                  <c:v>-141.92279551191896</c:v>
                </c:pt>
                <c:pt idx="188">
                  <c:v>-142.21326233738199</c:v>
                </c:pt>
                <c:pt idx="189">
                  <c:v>-142.50478688788093</c:v>
                </c:pt>
                <c:pt idx="190">
                  <c:v>-142.7973537798502</c:v>
                </c:pt>
                <c:pt idx="191">
                  <c:v>-143.09094762924559</c:v>
                </c:pt>
                <c:pt idx="192">
                  <c:v>-143.38555304564034</c:v>
                </c:pt>
                <c:pt idx="193">
                  <c:v>-143.68115462663553</c:v>
                </c:pt>
                <c:pt idx="194">
                  <c:v>-143.97773695257743</c:v>
                </c:pt>
                <c:pt idx="195">
                  <c:v>-144.27528458157457</c:v>
                </c:pt>
                <c:pt idx="196">
                  <c:v>-144.57378204480867</c:v>
                </c:pt>
                <c:pt idx="197">
                  <c:v>-144.87321384213251</c:v>
                </c:pt>
                <c:pt idx="198">
                  <c:v>-145.1735644379491</c:v>
                </c:pt>
                <c:pt idx="199">
                  <c:v>-145.47481825736583</c:v>
                </c:pt>
                <c:pt idx="200">
                  <c:v>-145.77695968261912</c:v>
                </c:pt>
                <c:pt idx="201">
                  <c:v>-146.07997304976331</c:v>
                </c:pt>
                <c:pt idx="202">
                  <c:v>-146.3838426456183</c:v>
                </c:pt>
                <c:pt idx="203">
                  <c:v>-146.68855270497281</c:v>
                </c:pt>
                <c:pt idx="204">
                  <c:v>-146.99408740803594</c:v>
                </c:pt>
                <c:pt idx="205">
                  <c:v>-147.30043087813453</c:v>
                </c:pt>
                <c:pt idx="206">
                  <c:v>-147.60756717965032</c:v>
                </c:pt>
                <c:pt idx="207">
                  <c:v>-147.91548031619297</c:v>
                </c:pt>
                <c:pt idx="208">
                  <c:v>-148.22415422900499</c:v>
                </c:pt>
                <c:pt idx="209">
                  <c:v>-148.53357279559316</c:v>
                </c:pt>
                <c:pt idx="210">
                  <c:v>-148.84371982858363</c:v>
                </c:pt>
                <c:pt idx="211">
                  <c:v>-149.15457907479544</c:v>
                </c:pt>
                <c:pt idx="212">
                  <c:v>-149.46613421452889</c:v>
                </c:pt>
                <c:pt idx="213">
                  <c:v>-149.77836886106445</c:v>
                </c:pt>
                <c:pt idx="214">
                  <c:v>-150.09126656036847</c:v>
                </c:pt>
                <c:pt idx="215">
                  <c:v>-150.4048107910013</c:v>
                </c:pt>
                <c:pt idx="216">
                  <c:v>-150.71898496422403</c:v>
                </c:pt>
                <c:pt idx="217">
                  <c:v>-151.03377242429983</c:v>
                </c:pt>
                <c:pt idx="218">
                  <c:v>-151.34915644898578</c:v>
                </c:pt>
                <c:pt idx="219">
                  <c:v>-151.66512025021115</c:v>
                </c:pt>
                <c:pt idx="220">
                  <c:v>-151.9816469749382</c:v>
                </c:pt>
                <c:pt idx="221">
                  <c:v>-152.29871970620167</c:v>
                </c:pt>
                <c:pt idx="222">
                  <c:v>-152.61632146432186</c:v>
                </c:pt>
                <c:pt idx="223">
                  <c:v>-152.93443520828848</c:v>
                </c:pt>
                <c:pt idx="224">
                  <c:v>-153.25304383731077</c:v>
                </c:pt>
                <c:pt idx="225">
                  <c:v>-153.57213019252842</c:v>
                </c:pt>
                <c:pt idx="226">
                  <c:v>-156.78545640395458</c:v>
                </c:pt>
                <c:pt idx="227">
                  <c:v>-160.02733949146003</c:v>
                </c:pt>
                <c:pt idx="228">
                  <c:v>-163.28008145753171</c:v>
                </c:pt>
                <c:pt idx="229">
                  <c:v>-166.52610744772687</c:v>
                </c:pt>
                <c:pt idx="230">
                  <c:v>-169.74839000220015</c:v>
                </c:pt>
                <c:pt idx="231">
                  <c:v>-172.93087756092561</c:v>
                </c:pt>
                <c:pt idx="232">
                  <c:v>-176.05888333276701</c:v>
                </c:pt>
                <c:pt idx="233">
                  <c:v>-179.11940010497685</c:v>
                </c:pt>
                <c:pt idx="234">
                  <c:v>-182.10131913348101</c:v>
                </c:pt>
                <c:pt idx="235">
                  <c:v>-184.99554473863355</c:v>
                </c:pt>
                <c:pt idx="236">
                  <c:v>-187.79500845588441</c:v>
                </c:pt>
                <c:pt idx="237">
                  <c:v>-190.49459594341022</c:v>
                </c:pt>
                <c:pt idx="238">
                  <c:v>-193.09100556670373</c:v>
                </c:pt>
                <c:pt idx="239">
                  <c:v>-195.58255972864987</c:v>
                </c:pt>
                <c:pt idx="240">
                  <c:v>-197.9689892519599</c:v>
                </c:pt>
                <c:pt idx="241">
                  <c:v>-200.25120839199457</c:v>
                </c:pt>
                <c:pt idx="242">
                  <c:v>-202.43109431492448</c:v>
                </c:pt>
                <c:pt idx="243">
                  <c:v>-204.51128090335678</c:v>
                </c:pt>
                <c:pt idx="244">
                  <c:v>-206.49497308969848</c:v>
                </c:pt>
                <c:pt idx="245">
                  <c:v>-208.38578486687101</c:v>
                </c:pt>
                <c:pt idx="246">
                  <c:v>-210.18760179391592</c:v>
                </c:pt>
                <c:pt idx="247">
                  <c:v>-211.90446717728921</c:v>
                </c:pt>
                <c:pt idx="248">
                  <c:v>-213.54049007086473</c:v>
                </c:pt>
                <c:pt idx="249">
                  <c:v>-215.09977267333352</c:v>
                </c:pt>
                <c:pt idx="250">
                  <c:v>-216.58635448481891</c:v>
                </c:pt>
                <c:pt idx="251">
                  <c:v>-218.00417060444209</c:v>
                </c:pt>
                <c:pt idx="252">
                  <c:v>-219.35702171827762</c:v>
                </c:pt>
                <c:pt idx="253">
                  <c:v>-220.64855357588957</c:v>
                </c:pt>
                <c:pt idx="254">
                  <c:v>-221.88224403643363</c:v>
                </c:pt>
                <c:pt idx="255">
                  <c:v>-223.06139605112355</c:v>
                </c:pt>
                <c:pt idx="256">
                  <c:v>-224.189135218768</c:v>
                </c:pt>
                <c:pt idx="257">
                  <c:v>-225.26841079484151</c:v>
                </c:pt>
                <c:pt idx="258">
                  <c:v>-226.30199924778591</c:v>
                </c:pt>
                <c:pt idx="259">
                  <c:v>-227.29250963835642</c:v>
                </c:pt>
                <c:pt idx="260">
                  <c:v>-228.242390250466</c:v>
                </c:pt>
                <c:pt idx="261">
                  <c:v>-229.1539360279792</c:v>
                </c:pt>
                <c:pt idx="262">
                  <c:v>-230.02929647458751</c:v>
                </c:pt>
                <c:pt idx="263">
                  <c:v>-230.87048375665651</c:v>
                </c:pt>
                <c:pt idx="264">
                  <c:v>-231.67938081497593</c:v>
                </c:pt>
                <c:pt idx="265">
                  <c:v>-232.45774934355995</c:v>
                </c:pt>
                <c:pt idx="266">
                  <c:v>-233.20723753456247</c:v>
                </c:pt>
                <c:pt idx="267">
                  <c:v>-233.92938752014589</c:v>
                </c:pt>
                <c:pt idx="268">
                  <c:v>-234.6256424665776</c:v>
                </c:pt>
                <c:pt idx="269">
                  <c:v>-235.29735329442263</c:v>
                </c:pt>
                <c:pt idx="270">
                  <c:v>-235.94578501267543</c:v>
                </c:pt>
                <c:pt idx="271">
                  <c:v>-236.57212266501674</c:v>
                </c:pt>
                <c:pt idx="272">
                  <c:v>-237.17747689389586</c:v>
                </c:pt>
                <c:pt idx="273">
                  <c:v>-237.76288913345482</c:v>
                </c:pt>
                <c:pt idx="274">
                  <c:v>-238.32933644594138</c:v>
                </c:pt>
                <c:pt idx="275">
                  <c:v>-238.8777360185974</c:v>
                </c:pt>
                <c:pt idx="276">
                  <c:v>-239.40894933937784</c:v>
                </c:pt>
                <c:pt idx="277">
                  <c:v>-239.92378607049403</c:v>
                </c:pt>
                <c:pt idx="278">
                  <c:v>-240.4230076388811</c:v>
                </c:pt>
                <c:pt idx="279">
                  <c:v>-240.90733056240538</c:v>
                </c:pt>
                <c:pt idx="280">
                  <c:v>-241.3774295300741</c:v>
                </c:pt>
                <c:pt idx="281">
                  <c:v>-241.83394025377007</c:v>
                </c:pt>
                <c:pt idx="282">
                  <c:v>-242.27746210817403</c:v>
                </c:pt>
                <c:pt idx="283">
                  <c:v>-242.70856057461333</c:v>
                </c:pt>
                <c:pt idx="284">
                  <c:v>-243.12776950361564</c:v>
                </c:pt>
                <c:pt idx="285">
                  <c:v>-243.53559320998565</c:v>
                </c:pt>
                <c:pt idx="286">
                  <c:v>-243.93250841327563</c:v>
                </c:pt>
                <c:pt idx="287">
                  <c:v>-244.31896603560472</c:v>
                </c:pt>
                <c:pt idx="288">
                  <c:v>-244.69539286790271</c:v>
                </c:pt>
                <c:pt idx="289">
                  <c:v>-245.0621931148201</c:v>
                </c:pt>
                <c:pt idx="290">
                  <c:v>-245.41974982776134</c:v>
                </c:pt>
                <c:pt idx="291">
                  <c:v>-245.76842623475972</c:v>
                </c:pt>
                <c:pt idx="292">
                  <c:v>-246.10856697522576</c:v>
                </c:pt>
                <c:pt idx="293">
                  <c:v>-246.44049924696253</c:v>
                </c:pt>
                <c:pt idx="294">
                  <c:v>-246.76453387224629</c:v>
                </c:pt>
                <c:pt idx="295">
                  <c:v>-247.08096628922701</c:v>
                </c:pt>
                <c:pt idx="296">
                  <c:v>-247.39007747439433</c:v>
                </c:pt>
                <c:pt idx="297">
                  <c:v>-247.69213480139214</c:v>
                </c:pt>
                <c:pt idx="298">
                  <c:v>-247.98739284103431</c:v>
                </c:pt>
                <c:pt idx="299">
                  <c:v>-248.27609410698287</c:v>
                </c:pt>
                <c:pt idx="300">
                  <c:v>-248.55846975118715</c:v>
                </c:pt>
                <c:pt idx="301">
                  <c:v>-248.83474021285201</c:v>
                </c:pt>
                <c:pt idx="302">
                  <c:v>-249.10511582439892</c:v>
                </c:pt>
                <c:pt idx="303">
                  <c:v>-249.36979737760549</c:v>
                </c:pt>
                <c:pt idx="304">
                  <c:v>-249.62897665285357</c:v>
                </c:pt>
                <c:pt idx="305">
                  <c:v>-249.88283691418218</c:v>
                </c:pt>
                <c:pt idx="306">
                  <c:v>-250.131553372627</c:v>
                </c:pt>
                <c:pt idx="307">
                  <c:v>-250.37529362013316</c:v>
                </c:pt>
                <c:pt idx="308">
                  <c:v>-250.61421803614522</c:v>
                </c:pt>
                <c:pt idx="309">
                  <c:v>-250.84848016881722</c:v>
                </c:pt>
                <c:pt idx="310">
                  <c:v>-251.07822709263093</c:v>
                </c:pt>
                <c:pt idx="311">
                  <c:v>-251.30359974407423</c:v>
                </c:pt>
                <c:pt idx="312">
                  <c:v>-251.52473323690356</c:v>
                </c:pt>
                <c:pt idx="313">
                  <c:v>-251.74175715839726</c:v>
                </c:pt>
                <c:pt idx="314">
                  <c:v>-251.95479584790127</c:v>
                </c:pt>
                <c:pt idx="315">
                  <c:v>-252.1639686588679</c:v>
                </c:pt>
                <c:pt idx="316">
                  <c:v>-252.36939020550093</c:v>
                </c:pt>
                <c:pt idx="317">
                  <c:v>-252.57117059503489</c:v>
                </c:pt>
                <c:pt idx="318">
                  <c:v>-252.76941564660211</c:v>
                </c:pt>
                <c:pt idx="319">
                  <c:v>-252.96422709756908</c:v>
                </c:pt>
                <c:pt idx="320">
                  <c:v>-253.1557027981616</c:v>
                </c:pt>
                <c:pt idx="321">
                  <c:v>-253.34393689513615</c:v>
                </c:pt>
                <c:pt idx="322">
                  <c:v>-253.52902000520231</c:v>
                </c:pt>
                <c:pt idx="323">
                  <c:v>-253.71103937884942</c:v>
                </c:pt>
                <c:pt idx="324">
                  <c:v>-253.89007905518483</c:v>
                </c:pt>
                <c:pt idx="325">
                  <c:v>-254.06622000834818</c:v>
                </c:pt>
                <c:pt idx="326">
                  <c:v>-254.23954028602623</c:v>
                </c:pt>
                <c:pt idx="327">
                  <c:v>-254.41011514055643</c:v>
                </c:pt>
                <c:pt idx="328">
                  <c:v>-254.57801715307409</c:v>
                </c:pt>
                <c:pt idx="329">
                  <c:v>-254.74331635112634</c:v>
                </c:pt>
                <c:pt idx="330">
                  <c:v>-254.90608032014711</c:v>
                </c:pt>
                <c:pt idx="331">
                  <c:v>-255.06637430916115</c:v>
                </c:pt>
                <c:pt idx="332">
                  <c:v>-255.22426133106052</c:v>
                </c:pt>
                <c:pt idx="333">
                  <c:v>-255.37980225777324</c:v>
                </c:pt>
                <c:pt idx="334">
                  <c:v>-255.53305591062352</c:v>
                </c:pt>
                <c:pt idx="335">
                  <c:v>-255.68407914616284</c:v>
                </c:pt>
                <c:pt idx="336">
                  <c:v>-255.8329269377333</c:v>
                </c:pt>
                <c:pt idx="337">
                  <c:v>-255.97965245300679</c:v>
                </c:pt>
                <c:pt idx="338">
                  <c:v>-256.12430712772971</c:v>
                </c:pt>
                <c:pt idx="339">
                  <c:v>-256.2669407358859</c:v>
                </c:pt>
                <c:pt idx="340">
                  <c:v>-256.40760145647891</c:v>
                </c:pt>
                <c:pt idx="341">
                  <c:v>-256.54633593712151</c:v>
                </c:pt>
                <c:pt idx="342">
                  <c:v>-256.68318935460775</c:v>
                </c:pt>
                <c:pt idx="343">
                  <c:v>-256.81820547263339</c:v>
                </c:pt>
                <c:pt idx="344">
                  <c:v>-256.951426696819</c:v>
                </c:pt>
                <c:pt idx="345">
                  <c:v>-257.0828941271817</c:v>
                </c:pt>
                <c:pt idx="346">
                  <c:v>-257.21264760819196</c:v>
                </c:pt>
                <c:pt idx="347">
                  <c:v>-257.34072577654342</c:v>
                </c:pt>
                <c:pt idx="348">
                  <c:v>-257.46716610675708</c:v>
                </c:pt>
                <c:pt idx="349">
                  <c:v>-257.59200495473249</c:v>
                </c:pt>
                <c:pt idx="350">
                  <c:v>-257.7152775993535</c:v>
                </c:pt>
                <c:pt idx="351">
                  <c:v>-257.83701828224872</c:v>
                </c:pt>
                <c:pt idx="352">
                  <c:v>-257.95726024580102</c:v>
                </c:pt>
                <c:pt idx="353">
                  <c:v>-258.07603576949572</c:v>
                </c:pt>
                <c:pt idx="354">
                  <c:v>-258.19337620469094</c:v>
                </c:pt>
                <c:pt idx="355">
                  <c:v>-258.30931200789024</c:v>
                </c:pt>
                <c:pt idx="356">
                  <c:v>-258.42387277259087</c:v>
                </c:pt>
                <c:pt idx="357">
                  <c:v>-258.53708725977964</c:v>
                </c:pt>
                <c:pt idx="358">
                  <c:v>-258.64898342714145</c:v>
                </c:pt>
                <c:pt idx="359">
                  <c:v>-258.75958845704503</c:v>
                </c:pt>
                <c:pt idx="360">
                  <c:v>-258.86892878336346</c:v>
                </c:pt>
                <c:pt idx="361">
                  <c:v>-258.97703011718721</c:v>
                </c:pt>
                <c:pt idx="362">
                  <c:v>-259.08391747148119</c:v>
                </c:pt>
                <c:pt idx="363">
                  <c:v>-259.1896151847377</c:v>
                </c:pt>
                <c:pt idx="364">
                  <c:v>-259.29414694367102</c:v>
                </c:pt>
                <c:pt idx="365">
                  <c:v>-259.39753580500002</c:v>
                </c:pt>
                <c:pt idx="366">
                  <c:v>-259.49980421636019</c:v>
                </c:pt>
                <c:pt idx="367">
                  <c:v>-259.60097403638645</c:v>
                </c:pt>
                <c:pt idx="368">
                  <c:v>-259.70106655400383</c:v>
                </c:pt>
                <c:pt idx="369">
                  <c:v>-259.80010250696307</c:v>
                </c:pt>
                <c:pt idx="370">
                  <c:v>-259.89810209965503</c:v>
                </c:pt>
                <c:pt idx="371">
                  <c:v>-259.99508502023667</c:v>
                </c:pt>
                <c:pt idx="372">
                  <c:v>-260.09107045709902</c:v>
                </c:pt>
                <c:pt idx="373">
                  <c:v>-260.18607711470725</c:v>
                </c:pt>
                <c:pt idx="374">
                  <c:v>-260.2801232288399</c:v>
                </c:pt>
                <c:pt idx="375">
                  <c:v>-260.37322658125407</c:v>
                </c:pt>
                <c:pt idx="376">
                  <c:v>-260.4654045138015</c:v>
                </c:pt>
                <c:pt idx="377">
                  <c:v>-260.55667394201976</c:v>
                </c:pt>
                <c:pt idx="378">
                  <c:v>-260.64705136822067</c:v>
                </c:pt>
                <c:pt idx="379">
                  <c:v>-260.73655289409828</c:v>
                </c:pt>
                <c:pt idx="380">
                  <c:v>-260.82519423287579</c:v>
                </c:pt>
                <c:pt idx="381">
                  <c:v>-260.91299072101236</c:v>
                </c:pt>
                <c:pt idx="382">
                  <c:v>-260.99995732948702</c:v>
                </c:pt>
                <c:pt idx="383">
                  <c:v>-261.08610867467854</c:v>
                </c:pt>
                <c:pt idx="384">
                  <c:v>-261.17145902885721</c:v>
                </c:pt>
                <c:pt idx="385">
                  <c:v>-261.25602233030526</c:v>
                </c:pt>
                <c:pt idx="386">
                  <c:v>-261.33981219308043</c:v>
                </c:pt>
                <c:pt idx="387">
                  <c:v>-261.42284191643836</c:v>
                </c:pt>
                <c:pt idx="388">
                  <c:v>-261.50512449392681</c:v>
                </c:pt>
                <c:pt idx="389">
                  <c:v>-261.586672622165</c:v>
                </c:pt>
                <c:pt idx="390">
                  <c:v>-261.66749870932176</c:v>
                </c:pt>
                <c:pt idx="391">
                  <c:v>-261.74761488330273</c:v>
                </c:pt>
                <c:pt idx="392">
                  <c:v>-261.82703299965999</c:v>
                </c:pt>
                <c:pt idx="393">
                  <c:v>-261.90576464923424</c:v>
                </c:pt>
                <c:pt idx="394">
                  <c:v>-261.98382116553978</c:v>
                </c:pt>
                <c:pt idx="395">
                  <c:v>-262.06121363190306</c:v>
                </c:pt>
                <c:pt idx="396">
                  <c:v>-262.13795288836337</c:v>
                </c:pt>
                <c:pt idx="397">
                  <c:v>-262.2140495383465</c:v>
                </c:pt>
                <c:pt idx="398">
                  <c:v>-262.2895139551182</c:v>
                </c:pt>
                <c:pt idx="399">
                  <c:v>-262.36435628802701</c:v>
                </c:pt>
                <c:pt idx="400">
                  <c:v>-262.4385864685446</c:v>
                </c:pt>
                <c:pt idx="401">
                  <c:v>-262.51221421611012</c:v>
                </c:pt>
                <c:pt idx="402">
                  <c:v>-262.58524904378737</c:v>
                </c:pt>
                <c:pt idx="403">
                  <c:v>-262.65770026374065</c:v>
                </c:pt>
                <c:pt idx="404">
                  <c:v>-262.72957699253698</c:v>
                </c:pt>
                <c:pt idx="405">
                  <c:v>-262.80088815627994</c:v>
                </c:pt>
                <c:pt idx="406">
                  <c:v>-262.87164249558271</c:v>
                </c:pt>
                <c:pt idx="407">
                  <c:v>-262.94184857038499</c:v>
                </c:pt>
                <c:pt idx="408">
                  <c:v>-263.0115147646203</c:v>
                </c:pt>
                <c:pt idx="409">
                  <c:v>-263.08064929073856</c:v>
                </c:pt>
                <c:pt idx="410">
                  <c:v>-263.14926019408966</c:v>
                </c:pt>
                <c:pt idx="411">
                  <c:v>-263.21735535717227</c:v>
                </c:pt>
                <c:pt idx="412">
                  <c:v>-263.28494250375365</c:v>
                </c:pt>
                <c:pt idx="413">
                  <c:v>-263.35202920286423</c:v>
                </c:pt>
                <c:pt idx="414">
                  <c:v>-263.41862287267162</c:v>
                </c:pt>
                <c:pt idx="415">
                  <c:v>-263.48473078423865</c:v>
                </c:pt>
                <c:pt idx="416">
                  <c:v>-263.550360065169</c:v>
                </c:pt>
                <c:pt idx="417">
                  <c:v>-263.61551770314463</c:v>
                </c:pt>
                <c:pt idx="418">
                  <c:v>-263.68021054935809</c:v>
                </c:pt>
                <c:pt idx="419">
                  <c:v>-263.74444532184498</c:v>
                </c:pt>
                <c:pt idx="420">
                  <c:v>-263.8082286087178</c:v>
                </c:pt>
                <c:pt idx="421">
                  <c:v>-263.87156687130624</c:v>
                </c:pt>
                <c:pt idx="422">
                  <c:v>-263.93446644720626</c:v>
                </c:pt>
                <c:pt idx="423">
                  <c:v>-263.99693355324132</c:v>
                </c:pt>
                <c:pt idx="424">
                  <c:v>-264.05897428833833</c:v>
                </c:pt>
                <c:pt idx="425">
                  <c:v>-264.12059463632232</c:v>
                </c:pt>
                <c:pt idx="426">
                  <c:v>-264.18180046863063</c:v>
                </c:pt>
                <c:pt idx="427">
                  <c:v>-264.24259754695089</c:v>
                </c:pt>
                <c:pt idx="428">
                  <c:v>-264.30299152578505</c:v>
                </c:pt>
                <c:pt idx="429">
                  <c:v>-264.36298795494071</c:v>
                </c:pt>
                <c:pt idx="430">
                  <c:v>-264.42259228195405</c:v>
                </c:pt>
                <c:pt idx="431">
                  <c:v>-264.4818098544448</c:v>
                </c:pt>
                <c:pt idx="432">
                  <c:v>-264.54064592240604</c:v>
                </c:pt>
                <c:pt idx="433">
                  <c:v>-264.59910564043219</c:v>
                </c:pt>
                <c:pt idx="434">
                  <c:v>-264.65719406988455</c:v>
                </c:pt>
                <c:pt idx="435">
                  <c:v>-264.7149161809989</c:v>
                </c:pt>
                <c:pt idx="436">
                  <c:v>-264.77227685493568</c:v>
                </c:pt>
                <c:pt idx="437">
                  <c:v>-264.82928088577472</c:v>
                </c:pt>
                <c:pt idx="438">
                  <c:v>-264.88593298245661</c:v>
                </c:pt>
                <c:pt idx="439">
                  <c:v>-264.94223777067208</c:v>
                </c:pt>
                <c:pt idx="440">
                  <c:v>-264.99819979470101</c:v>
                </c:pt>
                <c:pt idx="441">
                  <c:v>-265.05382351920264</c:v>
                </c:pt>
                <c:pt idx="442">
                  <c:v>-265.1091133309593</c:v>
                </c:pt>
                <c:pt idx="443">
                  <c:v>-265.16407354057293</c:v>
                </c:pt>
                <c:pt idx="444">
                  <c:v>-265.21870838411883</c:v>
                </c:pt>
                <c:pt idx="445">
                  <c:v>-265.27302202475522</c:v>
                </c:pt>
                <c:pt idx="446">
                  <c:v>-265.32701855429167</c:v>
                </c:pt>
                <c:pt idx="447">
                  <c:v>-265.38070199471684</c:v>
                </c:pt>
                <c:pt idx="448">
                  <c:v>-265.43407629968721</c:v>
                </c:pt>
                <c:pt idx="449">
                  <c:v>-265.4871453559773</c:v>
                </c:pt>
                <c:pt idx="450">
                  <c:v>-265.53991298489353</c:v>
                </c:pt>
                <c:pt idx="451">
                  <c:v>-265.5923829436519</c:v>
                </c:pt>
                <c:pt idx="452">
                  <c:v>-265.64455892672095</c:v>
                </c:pt>
                <c:pt idx="453">
                  <c:v>-265.69644456713081</c:v>
                </c:pt>
                <c:pt idx="454">
                  <c:v>-265.74804343775003</c:v>
                </c:pt>
                <c:pt idx="455">
                  <c:v>-265.79935905252978</c:v>
                </c:pt>
                <c:pt idx="456">
                  <c:v>-265.85039486771802</c:v>
                </c:pt>
                <c:pt idx="457">
                  <c:v>-265.90115428304301</c:v>
                </c:pt>
                <c:pt idx="458">
                  <c:v>-265.95164064286803</c:v>
                </c:pt>
                <c:pt idx="459">
                  <c:v>-266.00185723731772</c:v>
                </c:pt>
                <c:pt idx="460">
                  <c:v>-266.0518073033769</c:v>
                </c:pt>
                <c:pt idx="461">
                  <c:v>-266.10149402596289</c:v>
                </c:pt>
                <c:pt idx="462">
                  <c:v>-266.15092053897143</c:v>
                </c:pt>
                <c:pt idx="463">
                  <c:v>-266.20008992629812</c:v>
                </c:pt>
                <c:pt idx="464">
                  <c:v>-266.24900522283428</c:v>
                </c:pt>
                <c:pt idx="465">
                  <c:v>-266.29766941544028</c:v>
                </c:pt>
                <c:pt idx="466">
                  <c:v>-266.34608544389471</c:v>
                </c:pt>
                <c:pt idx="467">
                  <c:v>-266.39425620182118</c:v>
                </c:pt>
                <c:pt idx="468">
                  <c:v>-266.44218453759385</c:v>
                </c:pt>
                <c:pt idx="469">
                  <c:v>-266.48987325522108</c:v>
                </c:pt>
                <c:pt idx="470">
                  <c:v>-266.53732511520832</c:v>
                </c:pt>
                <c:pt idx="471">
                  <c:v>-266.58454283540135</c:v>
                </c:pt>
                <c:pt idx="472">
                  <c:v>-266.63152909180963</c:v>
                </c:pt>
                <c:pt idx="473">
                  <c:v>-266.67828651941028</c:v>
                </c:pt>
                <c:pt idx="474">
                  <c:v>-266.7248177129344</c:v>
                </c:pt>
                <c:pt idx="475">
                  <c:v>-266.77112522763417</c:v>
                </c:pt>
                <c:pt idx="476">
                  <c:v>-266.81721158003353</c:v>
                </c:pt>
                <c:pt idx="477">
                  <c:v>-266.86307924866082</c:v>
                </c:pt>
                <c:pt idx="478">
                  <c:v>-266.90873067476548</c:v>
                </c:pt>
                <c:pt idx="479">
                  <c:v>-266.95416826301795</c:v>
                </c:pt>
                <c:pt idx="480">
                  <c:v>-266.9993943821944</c:v>
                </c:pt>
                <c:pt idx="481">
                  <c:v>-267.04441136584558</c:v>
                </c:pt>
                <c:pt idx="482">
                  <c:v>-267.08922151295104</c:v>
                </c:pt>
                <c:pt idx="483">
                  <c:v>-267.13382708855863</c:v>
                </c:pt>
                <c:pt idx="484">
                  <c:v>-267.1782303244097</c:v>
                </c:pt>
                <c:pt idx="485">
                  <c:v>-267.2224334195509</c:v>
                </c:pt>
                <c:pt idx="486">
                  <c:v>-267.26643854093203</c:v>
                </c:pt>
                <c:pt idx="487">
                  <c:v>-267.31024782399084</c:v>
                </c:pt>
                <c:pt idx="488">
                  <c:v>-267.35386337322569</c:v>
                </c:pt>
                <c:pt idx="489">
                  <c:v>-267.3972872627545</c:v>
                </c:pt>
                <c:pt idx="490">
                  <c:v>-267.44052153686295</c:v>
                </c:pt>
                <c:pt idx="491">
                  <c:v>-267.48356821053977</c:v>
                </c:pt>
                <c:pt idx="492">
                  <c:v>-267.52642927000102</c:v>
                </c:pt>
                <c:pt idx="493">
                  <c:v>-267.5691066732029</c:v>
                </c:pt>
                <c:pt idx="494">
                  <c:v>-267.61160235034401</c:v>
                </c:pt>
                <c:pt idx="495">
                  <c:v>-267.65391820435627</c:v>
                </c:pt>
                <c:pt idx="496">
                  <c:v>-267.69605611138576</c:v>
                </c:pt>
                <c:pt idx="497">
                  <c:v>-267.73801792126363</c:v>
                </c:pt>
                <c:pt idx="498">
                  <c:v>-267.77980545796652</c:v>
                </c:pt>
                <c:pt idx="499">
                  <c:v>-267.8214205200677</c:v>
                </c:pt>
                <c:pt idx="500">
                  <c:v>-267.86286488117901</c:v>
                </c:pt>
                <c:pt idx="501">
                  <c:v>-267.90414029038254</c:v>
                </c:pt>
                <c:pt idx="502">
                  <c:v>-267.94524847265484</c:v>
                </c:pt>
                <c:pt idx="503">
                  <c:v>-267.98619112928117</c:v>
                </c:pt>
                <c:pt idx="504">
                  <c:v>-268.02696993826146</c:v>
                </c:pt>
                <c:pt idx="505">
                  <c:v>-268.06758655470856</c:v>
                </c:pt>
                <c:pt idx="506">
                  <c:v>-268.10804261123712</c:v>
                </c:pt>
                <c:pt idx="507">
                  <c:v>-268.14833971834605</c:v>
                </c:pt>
                <c:pt idx="508">
                  <c:v>-268.18847946479173</c:v>
                </c:pt>
                <c:pt idx="509">
                  <c:v>-268.22846341795446</c:v>
                </c:pt>
                <c:pt idx="510">
                  <c:v>-268.26829312419778</c:v>
                </c:pt>
                <c:pt idx="511">
                  <c:v>-268.30797010921947</c:v>
                </c:pt>
                <c:pt idx="512">
                  <c:v>-268.34749587839673</c:v>
                </c:pt>
                <c:pt idx="513">
                  <c:v>-268.38687191712347</c:v>
                </c:pt>
                <c:pt idx="514">
                  <c:v>-268.42609969114159</c:v>
                </c:pt>
                <c:pt idx="515">
                  <c:v>-268.46518064686518</c:v>
                </c:pt>
                <c:pt idx="516">
                  <c:v>-268.5041162116986</c:v>
                </c:pt>
                <c:pt idx="517">
                  <c:v>-268.54290779434825</c:v>
                </c:pt>
                <c:pt idx="518">
                  <c:v>-268.58155678512799</c:v>
                </c:pt>
                <c:pt idx="519">
                  <c:v>-268.62006455625874</c:v>
                </c:pt>
                <c:pt idx="520">
                  <c:v>-268.65843246216258</c:v>
                </c:pt>
                <c:pt idx="521">
                  <c:v>-268.69666183975005</c:v>
                </c:pt>
                <c:pt idx="522">
                  <c:v>-268.73475400870325</c:v>
                </c:pt>
                <c:pt idx="523">
                  <c:v>-268.77271027175243</c:v>
                </c:pt>
                <c:pt idx="524">
                  <c:v>-268.81053191494772</c:v>
                </c:pt>
                <c:pt idx="525">
                  <c:v>-268.84822020792552</c:v>
                </c:pt>
                <c:pt idx="526">
                  <c:v>-268.88577640416986</c:v>
                </c:pt>
                <c:pt idx="527">
                  <c:v>-268.92320174126849</c:v>
                </c:pt>
                <c:pt idx="528">
                  <c:v>-268.96049744116459</c:v>
                </c:pt>
                <c:pt idx="529">
                  <c:v>-268.99766471040323</c:v>
                </c:pt>
                <c:pt idx="530">
                  <c:v>-269.0347047403734</c:v>
                </c:pt>
                <c:pt idx="531">
                  <c:v>-269.07161870754544</c:v>
                </c:pt>
                <c:pt idx="532">
                  <c:v>-269.10840777370419</c:v>
                </c:pt>
                <c:pt idx="533">
                  <c:v>-269.14507308617726</c:v>
                </c:pt>
                <c:pt idx="534">
                  <c:v>-269.18161577805961</c:v>
                </c:pt>
                <c:pt idx="535">
                  <c:v>-269.21803696843364</c:v>
                </c:pt>
                <c:pt idx="536">
                  <c:v>-269.25433776258529</c:v>
                </c:pt>
                <c:pt idx="537">
                  <c:v>-269.29051925221609</c:v>
                </c:pt>
                <c:pt idx="538">
                  <c:v>-269.32658251565135</c:v>
                </c:pt>
                <c:pt idx="539">
                  <c:v>-269.36252861804456</c:v>
                </c:pt>
                <c:pt idx="540">
                  <c:v>-269.39835861157781</c:v>
                </c:pt>
                <c:pt idx="541">
                  <c:v>-269.43407353565885</c:v>
                </c:pt>
                <c:pt idx="542">
                  <c:v>-269.46967441711462</c:v>
                </c:pt>
                <c:pt idx="543">
                  <c:v>-269.50516227038059</c:v>
                </c:pt>
                <c:pt idx="544">
                  <c:v>-269.54053809768777</c:v>
                </c:pt>
                <c:pt idx="545">
                  <c:v>-269.57580288924532</c:v>
                </c:pt>
                <c:pt idx="546">
                  <c:v>-269.6109576234204</c:v>
                </c:pt>
                <c:pt idx="547">
                  <c:v>-269.64600326691482</c:v>
                </c:pt>
                <c:pt idx="548">
                  <c:v>-269.68094077493828</c:v>
                </c:pt>
                <c:pt idx="549">
                  <c:v>-269.71577109137866</c:v>
                </c:pt>
                <c:pt idx="550">
                  <c:v>-269.75049514896932</c:v>
                </c:pt>
                <c:pt idx="551">
                  <c:v>-269.78511386945331</c:v>
                </c:pt>
                <c:pt idx="552">
                  <c:v>-269.81962816374494</c:v>
                </c:pt>
                <c:pt idx="553">
                  <c:v>-269.85403893208797</c:v>
                </c:pt>
                <c:pt idx="554">
                  <c:v>-269.88834706421193</c:v>
                </c:pt>
                <c:pt idx="555">
                  <c:v>-269.92255343948443</c:v>
                </c:pt>
                <c:pt idx="556">
                  <c:v>-269.95665892706222</c:v>
                </c:pt>
                <c:pt idx="557">
                  <c:v>-269.99066438603847</c:v>
                </c:pt>
                <c:pt idx="558">
                  <c:v>-270.02457066558804</c:v>
                </c:pt>
                <c:pt idx="559">
                  <c:v>-270.05837860511048</c:v>
                </c:pt>
                <c:pt idx="560">
                  <c:v>-270.09208903436974</c:v>
                </c:pt>
                <c:pt idx="561">
                  <c:v>-270.12570277363216</c:v>
                </c:pt>
                <c:pt idx="562">
                  <c:v>-270.15922063380208</c:v>
                </c:pt>
                <c:pt idx="563">
                  <c:v>-270.19264341655486</c:v>
                </c:pt>
                <c:pt idx="564">
                  <c:v>-270.22597191446749</c:v>
                </c:pt>
                <c:pt idx="565">
                  <c:v>-270.25920691114749</c:v>
                </c:pt>
                <c:pt idx="566">
                  <c:v>-270.29234918135938</c:v>
                </c:pt>
                <c:pt idx="567">
                  <c:v>-270.32539949114869</c:v>
                </c:pt>
                <c:pt idx="568">
                  <c:v>-270.35835859796441</c:v>
                </c:pt>
                <c:pt idx="569">
                  <c:v>-270.39122725077902</c:v>
                </c:pt>
                <c:pt idx="570">
                  <c:v>-270.42400619020685</c:v>
                </c:pt>
                <c:pt idx="571">
                  <c:v>-270.45669614861993</c:v>
                </c:pt>
                <c:pt idx="572">
                  <c:v>-270.48929785026246</c:v>
                </c:pt>
                <c:pt idx="573">
                  <c:v>-270.52181201136295</c:v>
                </c:pt>
                <c:pt idx="574">
                  <c:v>-270.55423934024486</c:v>
                </c:pt>
                <c:pt idx="575">
                  <c:v>-270.58658053743511</c:v>
                </c:pt>
                <c:pt idx="576">
                  <c:v>-270.61883629577108</c:v>
                </c:pt>
                <c:pt idx="577">
                  <c:v>-270.65100730050557</c:v>
                </c:pt>
                <c:pt idx="578">
                  <c:v>-270.68309422941013</c:v>
                </c:pt>
                <c:pt idx="579">
                  <c:v>-270.715097752877</c:v>
                </c:pt>
                <c:pt idx="580">
                  <c:v>-270.74701853401888</c:v>
                </c:pt>
                <c:pt idx="581">
                  <c:v>-270.77885722876738</c:v>
                </c:pt>
                <c:pt idx="582">
                  <c:v>-270.81061448596984</c:v>
                </c:pt>
                <c:pt idx="583">
                  <c:v>-270.8422909474848</c:v>
                </c:pt>
                <c:pt idx="584">
                  <c:v>-270.87388724827525</c:v>
                </c:pt>
                <c:pt idx="585">
                  <c:v>-270.90540401650122</c:v>
                </c:pt>
                <c:pt idx="586">
                  <c:v>-270.93684187361032</c:v>
                </c:pt>
                <c:pt idx="587">
                  <c:v>-270.96820143442687</c:v>
                </c:pt>
                <c:pt idx="588">
                  <c:v>-270.99948330724033</c:v>
                </c:pt>
                <c:pt idx="589">
                  <c:v>-271.03068809389094</c:v>
                </c:pt>
                <c:pt idx="590">
                  <c:v>-271.06181638985532</c:v>
                </c:pt>
                <c:pt idx="591">
                  <c:v>-271.09286878433011</c:v>
                </c:pt>
                <c:pt idx="592">
                  <c:v>-271.12384586031442</c:v>
                </c:pt>
                <c:pt idx="593">
                  <c:v>-271.15474819469063</c:v>
                </c:pt>
                <c:pt idx="594">
                  <c:v>-271.18557635830462</c:v>
                </c:pt>
                <c:pt idx="595">
                  <c:v>-271.21633091604429</c:v>
                </c:pt>
                <c:pt idx="596">
                  <c:v>-271.24701242691663</c:v>
                </c:pt>
                <c:pt idx="597">
                  <c:v>-271.27762144412418</c:v>
                </c:pt>
                <c:pt idx="598">
                  <c:v>-271.30815851514006</c:v>
                </c:pt>
                <c:pt idx="599">
                  <c:v>-271.33862418178137</c:v>
                </c:pt>
                <c:pt idx="600">
                  <c:v>-271.36901898028236</c:v>
                </c:pt>
                <c:pt idx="601">
                  <c:v>-271.39934344136555</c:v>
                </c:pt>
                <c:pt idx="602">
                  <c:v>-271.42959809031254</c:v>
                </c:pt>
                <c:pt idx="603">
                  <c:v>-271.45978344703332</c:v>
                </c:pt>
                <c:pt idx="604">
                  <c:v>-271.48990002613419</c:v>
                </c:pt>
                <c:pt idx="605">
                  <c:v>-271.51994833698569</c:v>
                </c:pt>
                <c:pt idx="606">
                  <c:v>-272.94523205444307</c:v>
                </c:pt>
                <c:pt idx="607">
                  <c:v>-274.24920402361147</c:v>
                </c:pt>
                <c:pt idx="608">
                  <c:v>-275.46392380378018</c:v>
                </c:pt>
                <c:pt idx="609">
                  <c:v>-276.61058963633889</c:v>
                </c:pt>
                <c:pt idx="610">
                  <c:v>-277.70374959664991</c:v>
                </c:pt>
                <c:pt idx="611">
                  <c:v>-278.75369500058406</c:v>
                </c:pt>
                <c:pt idx="612">
                  <c:v>-279.76789063717297</c:v>
                </c:pt>
                <c:pt idx="613">
                  <c:v>-280.75186590104499</c:v>
                </c:pt>
                <c:pt idx="614">
                  <c:v>-281.70979002805063</c:v>
                </c:pt>
                <c:pt idx="615">
                  <c:v>-282.64485486581799</c:v>
                </c:pt>
                <c:pt idx="616">
                  <c:v>-283.55953637558116</c:v>
                </c:pt>
                <c:pt idx="617">
                  <c:v>-284.45577745444371</c:v>
                </c:pt>
                <c:pt idx="618">
                  <c:v>-284.83709635149614</c:v>
                </c:pt>
                <c:pt idx="619">
                  <c:v>-285.21496511737644</c:v>
                </c:pt>
                <c:pt idx="620">
                  <c:v>-285.58951227447187</c:v>
                </c:pt>
                <c:pt idx="621">
                  <c:v>-285.96085604382802</c:v>
                </c:pt>
                <c:pt idx="622">
                  <c:v>-286.32910531002955</c:v>
                </c:pt>
                <c:pt idx="623">
                  <c:v>-286.69436048294676</c:v>
                </c:pt>
                <c:pt idx="624">
                  <c:v>-287.05671426894651</c:v>
                </c:pt>
                <c:pt idx="625">
                  <c:v>-287.41625236243374</c:v>
                </c:pt>
                <c:pt idx="626">
                  <c:v>-287.77305406712554</c:v>
                </c:pt>
                <c:pt idx="627">
                  <c:v>-288.1271928552091</c:v>
                </c:pt>
                <c:pt idx="628">
                  <c:v>-288.47873687147148</c:v>
                </c:pt>
                <c:pt idx="629">
                  <c:v>-288.82774938857722</c:v>
                </c:pt>
                <c:pt idx="630">
                  <c:v>-289.17428921889018</c:v>
                </c:pt>
                <c:pt idx="631">
                  <c:v>-289.51841108756247</c:v>
                </c:pt>
                <c:pt idx="632">
                  <c:v>-289.86016597103497</c:v>
                </c:pt>
                <c:pt idx="633">
                  <c:v>-290.199601404595</c:v>
                </c:pt>
                <c:pt idx="634">
                  <c:v>-290.53676176220006</c:v>
                </c:pt>
                <c:pt idx="635">
                  <c:v>-290.8716885114045</c:v>
                </c:pt>
                <c:pt idx="636">
                  <c:v>-291.2044204458951</c:v>
                </c:pt>
                <c:pt idx="637">
                  <c:v>-291.53499389785844</c:v>
                </c:pt>
                <c:pt idx="638">
                  <c:v>-291.8634429321533</c:v>
                </c:pt>
                <c:pt idx="639">
                  <c:v>-292.18979952404226</c:v>
                </c:pt>
                <c:pt idx="640">
                  <c:v>-292.51409372204711</c:v>
                </c:pt>
                <c:pt idx="641">
                  <c:v>-292.83635379732226</c:v>
                </c:pt>
                <c:pt idx="642">
                  <c:v>-293.15660638079504</c:v>
                </c:pt>
                <c:pt idx="643">
                  <c:v>-293.4748765891888</c:v>
                </c:pt>
                <c:pt idx="644">
                  <c:v>-293.79118814093067</c:v>
                </c:pt>
                <c:pt idx="645">
                  <c:v>-294.10556346284466</c:v>
                </c:pt>
                <c:pt idx="646">
                  <c:v>-294.41802378843749</c:v>
                </c:pt>
                <c:pt idx="647">
                  <c:v>-294.72858924850834</c:v>
                </c:pt>
                <c:pt idx="648">
                  <c:v>-295.0372789547385</c:v>
                </c:pt>
                <c:pt idx="649">
                  <c:v>-295.34411107685514</c:v>
                </c:pt>
                <c:pt idx="650">
                  <c:v>-295.649102913908</c:v>
                </c:pt>
                <c:pt idx="651">
                  <c:v>-295.95227096014327</c:v>
                </c:pt>
                <c:pt idx="652">
                  <c:v>-296.25363096591843</c:v>
                </c:pt>
                <c:pt idx="653">
                  <c:v>-296.55319799405754</c:v>
                </c:pt>
                <c:pt idx="654">
                  <c:v>-296.85098647201136</c:v>
                </c:pt>
                <c:pt idx="655">
                  <c:v>-297.14701024015505</c:v>
                </c:pt>
                <c:pt idx="656">
                  <c:v>-297.44128259652462</c:v>
                </c:pt>
                <c:pt idx="657">
                  <c:v>-297.73381633826909</c:v>
                </c:pt>
                <c:pt idx="658">
                  <c:v>-298.02462380006909</c:v>
                </c:pt>
                <c:pt idx="659">
                  <c:v>-298.31371688975389</c:v>
                </c:pt>
                <c:pt idx="660">
                  <c:v>-298.60110712132644</c:v>
                </c:pt>
                <c:pt idx="661">
                  <c:v>-298.88680564559087</c:v>
                </c:pt>
                <c:pt idx="662">
                  <c:v>-299.17082327855849</c:v>
                </c:pt>
                <c:pt idx="663">
                  <c:v>-299.45317052779683</c:v>
                </c:pt>
                <c:pt idx="664">
                  <c:v>-299.7338576168703</c:v>
                </c:pt>
                <c:pt idx="665">
                  <c:v>-300.0128945080105</c:v>
                </c:pt>
                <c:pt idx="666">
                  <c:v>-300.29029092314283</c:v>
                </c:pt>
                <c:pt idx="667">
                  <c:v>-300.5660563633873</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23.319811091010546</c:v>
                </c:pt>
                <c:pt idx="1">
                  <c:v>23.319812285093995</c:v>
                </c:pt>
                <c:pt idx="2">
                  <c:v>23.319814275233391</c:v>
                </c:pt>
                <c:pt idx="3">
                  <c:v>23.319817061429177</c:v>
                </c:pt>
                <c:pt idx="4">
                  <c:v>23.319820643681993</c:v>
                </c:pt>
                <c:pt idx="5">
                  <c:v>23.319825021992663</c:v>
                </c:pt>
                <c:pt idx="6">
                  <c:v>23.319830196362183</c:v>
                </c:pt>
                <c:pt idx="7">
                  <c:v>23.319836166791738</c:v>
                </c:pt>
                <c:pt idx="8">
                  <c:v>23.31984293328269</c:v>
                </c:pt>
                <c:pt idx="9">
                  <c:v>23.319850495836597</c:v>
                </c:pt>
                <c:pt idx="10">
                  <c:v>23.319969905308568</c:v>
                </c:pt>
                <c:pt idx="11">
                  <c:v>23.320168924130066</c:v>
                </c:pt>
                <c:pt idx="12">
                  <c:v>23.320447556853594</c:v>
                </c:pt>
                <c:pt idx="13">
                  <c:v>23.320805809852999</c:v>
                </c:pt>
                <c:pt idx="14">
                  <c:v>23.321243691323822</c:v>
                </c:pt>
                <c:pt idx="15">
                  <c:v>23.321761211283764</c:v>
                </c:pt>
                <c:pt idx="16">
                  <c:v>23.322358381573189</c:v>
                </c:pt>
                <c:pt idx="17">
                  <c:v>23.323035215855825</c:v>
                </c:pt>
                <c:pt idx="18">
                  <c:v>23.323791729619462</c:v>
                </c:pt>
                <c:pt idx="19">
                  <c:v>23.335743952238342</c:v>
                </c:pt>
                <c:pt idx="20">
                  <c:v>23.355694748704906</c:v>
                </c:pt>
                <c:pt idx="21">
                  <c:v>23.383689931285801</c:v>
                </c:pt>
                <c:pt idx="22">
                  <c:v>23.419793985442997</c:v>
                </c:pt>
                <c:pt idx="23">
                  <c:v>23.464090418128873</c:v>
                </c:pt>
                <c:pt idx="24">
                  <c:v>23.516682205241498</c:v>
                </c:pt>
                <c:pt idx="25">
                  <c:v>23.577692337301816</c:v>
                </c:pt>
                <c:pt idx="26">
                  <c:v>23.647264461371673</c:v>
                </c:pt>
                <c:pt idx="27">
                  <c:v>23.725563615557771</c:v>
                </c:pt>
                <c:pt idx="28">
                  <c:v>24.255347760847116</c:v>
                </c:pt>
                <c:pt idx="29">
                  <c:v>25.041932908167258</c:v>
                </c:pt>
                <c:pt idx="30">
                  <c:v>26.13475355374716</c:v>
                </c:pt>
                <c:pt idx="31">
                  <c:v>27.593027135600671</c:v>
                </c:pt>
                <c:pt idx="32">
                  <c:v>29.421606637019426</c:v>
                </c:pt>
                <c:pt idx="33">
                  <c:v>31.237379029235047</c:v>
                </c:pt>
                <c:pt idx="34">
                  <c:v>31.561880145560615</c:v>
                </c:pt>
                <c:pt idx="35">
                  <c:v>29.48608989795477</c:v>
                </c:pt>
                <c:pt idx="36">
                  <c:v>26.579982837916699</c:v>
                </c:pt>
                <c:pt idx="37">
                  <c:v>23.877952260621797</c:v>
                </c:pt>
                <c:pt idx="38">
                  <c:v>21.541207836084286</c:v>
                </c:pt>
                <c:pt idx="39">
                  <c:v>19.520957862410217</c:v>
                </c:pt>
                <c:pt idx="40">
                  <c:v>17.75040758621688</c:v>
                </c:pt>
                <c:pt idx="41">
                  <c:v>16.175896276287787</c:v>
                </c:pt>
                <c:pt idx="42">
                  <c:v>14.757628995491325</c:v>
                </c:pt>
                <c:pt idx="43">
                  <c:v>13.466253326826433</c:v>
                </c:pt>
                <c:pt idx="44">
                  <c:v>12.279814227136026</c:v>
                </c:pt>
                <c:pt idx="45">
                  <c:v>11.18157651683369</c:v>
                </c:pt>
                <c:pt idx="46">
                  <c:v>10.158536639453175</c:v>
                </c:pt>
                <c:pt idx="47">
                  <c:v>9.2004073475517814</c:v>
                </c:pt>
                <c:pt idx="48">
                  <c:v>8.2989163832323349</c:v>
                </c:pt>
                <c:pt idx="49">
                  <c:v>7.4473136778303086</c:v>
                </c:pt>
                <c:pt idx="50">
                  <c:v>6.6400187015361443</c:v>
                </c:pt>
                <c:pt idx="51">
                  <c:v>5.8723635576871214</c:v>
                </c:pt>
                <c:pt idx="52">
                  <c:v>5.1404026389806177</c:v>
                </c:pt>
                <c:pt idx="53">
                  <c:v>4.4407693661803034</c:v>
                </c:pt>
                <c:pt idx="54">
                  <c:v>3.7705667873535105</c:v>
                </c:pt>
                <c:pt idx="55">
                  <c:v>3.1272829116893504</c:v>
                </c:pt>
                <c:pt idx="56">
                  <c:v>2.5087243765029776</c:v>
                </c:pt>
                <c:pt idx="57">
                  <c:v>1.9129638877872013</c:v>
                </c:pt>
                <c:pt idx="58">
                  <c:v>1.338298139340891</c:v>
                </c:pt>
                <c:pt idx="59">
                  <c:v>0.78321379701855887</c:v>
                </c:pt>
                <c:pt idx="60">
                  <c:v>0.24635975787498471</c:v>
                </c:pt>
                <c:pt idx="61">
                  <c:v>-0.27347565946537472</c:v>
                </c:pt>
                <c:pt idx="62">
                  <c:v>-0.7773836128701912</c:v>
                </c:pt>
                <c:pt idx="63">
                  <c:v>-1.2663505049572921</c:v>
                </c:pt>
                <c:pt idx="64">
                  <c:v>-1.7412712267092376</c:v>
                </c:pt>
                <c:pt idx="65">
                  <c:v>-2.2029603491272565</c:v>
                </c:pt>
                <c:pt idx="66">
                  <c:v>-2.6521616352559314</c:v>
                </c:pt>
                <c:pt idx="67">
                  <c:v>-3.0895561681928836</c:v>
                </c:pt>
                <c:pt idx="68">
                  <c:v>-3.5157693315393477</c:v>
                </c:pt>
                <c:pt idx="69">
                  <c:v>-3.9313768327563725</c:v>
                </c:pt>
                <c:pt idx="70">
                  <c:v>-4.3369099238608211</c:v>
                </c:pt>
                <c:pt idx="71">
                  <c:v>-4.7328599454628622</c:v>
                </c:pt>
                <c:pt idx="72">
                  <c:v>-5.1196822975551139</c:v>
                </c:pt>
                <c:pt idx="73">
                  <c:v>-5.4977999223966814</c:v>
                </c:pt>
                <c:pt idx="74">
                  <c:v>-5.867606370296973</c:v>
                </c:pt>
                <c:pt idx="75">
                  <c:v>-6.2294685073373746</c:v>
                </c:pt>
                <c:pt idx="76">
                  <c:v>-6.5837289144916102</c:v>
                </c:pt>
                <c:pt idx="77">
                  <c:v>-6.9307080197697868</c:v>
                </c:pt>
                <c:pt idx="78">
                  <c:v>-7.2707059985674132</c:v>
                </c:pt>
                <c:pt idx="79">
                  <c:v>-7.6040044720765367</c:v>
                </c:pt>
                <c:pt idx="80">
                  <c:v>-7.9308680291967963</c:v>
                </c:pt>
                <c:pt idx="81">
                  <c:v>-8.2515455937000581</c:v>
                </c:pt>
                <c:pt idx="82">
                  <c:v>-8.5662716553178253</c:v>
                </c:pt>
                <c:pt idx="83">
                  <c:v>-8.8752673808284719</c:v>
                </c:pt>
                <c:pt idx="84">
                  <c:v>-9.1787416190340707</c:v>
                </c:pt>
                <c:pt idx="85">
                  <c:v>-9.4768918116645384</c:v>
                </c:pt>
                <c:pt idx="86">
                  <c:v>-9.7699048206729682</c:v>
                </c:pt>
                <c:pt idx="87">
                  <c:v>-10.057957681044115</c:v>
                </c:pt>
                <c:pt idx="88">
                  <c:v>-10.341218287090131</c:v>
                </c:pt>
                <c:pt idx="89">
                  <c:v>-10.619846019222734</c:v>
                </c:pt>
                <c:pt idx="90">
                  <c:v>-10.893992317343404</c:v>
                </c:pt>
                <c:pt idx="91">
                  <c:v>-11.163801206261523</c:v>
                </c:pt>
                <c:pt idx="92">
                  <c:v>-11.42940977791736</c:v>
                </c:pt>
                <c:pt idx="93">
                  <c:v>-11.690948634637158</c:v>
                </c:pt>
                <c:pt idx="94">
                  <c:v>-11.948542297169771</c:v>
                </c:pt>
                <c:pt idx="95">
                  <c:v>-12.202309580837143</c:v>
                </c:pt>
                <c:pt idx="96">
                  <c:v>-12.452363942766628</c:v>
                </c:pt>
                <c:pt idx="97">
                  <c:v>-12.698813802853481</c:v>
                </c:pt>
                <c:pt idx="98">
                  <c:v>-12.941762840821692</c:v>
                </c:pt>
                <c:pt idx="99">
                  <c:v>-13.181310271503948</c:v>
                </c:pt>
                <c:pt idx="100">
                  <c:v>-13.417551100244232</c:v>
                </c:pt>
                <c:pt idx="101">
                  <c:v>-13.650576360133739</c:v>
                </c:pt>
                <c:pt idx="102">
                  <c:v>-13.880473332620586</c:v>
                </c:pt>
                <c:pt idx="103">
                  <c:v>-14.107325752882474</c:v>
                </c:pt>
                <c:pt idx="104">
                  <c:v>-14.331214001217203</c:v>
                </c:pt>
                <c:pt idx="105">
                  <c:v>-14.552215281586099</c:v>
                </c:pt>
                <c:pt idx="106">
                  <c:v>-14.770403788338893</c:v>
                </c:pt>
                <c:pt idx="107">
                  <c:v>-14.98585086205307</c:v>
                </c:pt>
                <c:pt idx="108">
                  <c:v>-15.19862513533548</c:v>
                </c:pt>
                <c:pt idx="109">
                  <c:v>-15.408792669357418</c:v>
                </c:pt>
                <c:pt idx="110">
                  <c:v>-15.61641708182588</c:v>
                </c:pt>
                <c:pt idx="111">
                  <c:v>-15.821559667031707</c:v>
                </c:pt>
                <c:pt idx="112">
                  <c:v>-16.024279508560067</c:v>
                </c:pt>
                <c:pt idx="113">
                  <c:v>-16.224633585198379</c:v>
                </c:pt>
                <c:pt idx="114">
                  <c:v>-16.422676870531578</c:v>
                </c:pt>
                <c:pt idx="115">
                  <c:v>-16.618462426673872</c:v>
                </c:pt>
                <c:pt idx="116">
                  <c:v>-16.81204149254884</c:v>
                </c:pt>
                <c:pt idx="117">
                  <c:v>-17.003463567096439</c:v>
                </c:pt>
                <c:pt idx="118">
                  <c:v>-17.192776487754841</c:v>
                </c:pt>
                <c:pt idx="119">
                  <c:v>-17.380026504537373</c:v>
                </c:pt>
                <c:pt idx="120">
                  <c:v>-17.565258349999755</c:v>
                </c:pt>
                <c:pt idx="121">
                  <c:v>-17.748515305369729</c:v>
                </c:pt>
                <c:pt idx="122">
                  <c:v>-17.929839263090475</c:v>
                </c:pt>
                <c:pt idx="123">
                  <c:v>-18.109270786009851</c:v>
                </c:pt>
                <c:pt idx="124">
                  <c:v>-18.286849163430428</c:v>
                </c:pt>
                <c:pt idx="125">
                  <c:v>-18.462612464218893</c:v>
                </c:pt>
                <c:pt idx="126">
                  <c:v>-18.636597587159187</c:v>
                </c:pt>
                <c:pt idx="127">
                  <c:v>-18.808840308720121</c:v>
                </c:pt>
                <c:pt idx="128">
                  <c:v>-18.979375328396017</c:v>
                </c:pt>
                <c:pt idx="129">
                  <c:v>-19.148236311767572</c:v>
                </c:pt>
                <c:pt idx="130">
                  <c:v>-19.315455931419979</c:v>
                </c:pt>
                <c:pt idx="131">
                  <c:v>-19.481065905845433</c:v>
                </c:pt>
                <c:pt idx="132">
                  <c:v>-19.645097036448782</c:v>
                </c:pt>
                <c:pt idx="133">
                  <c:v>-19.807579242766675</c:v>
                </c:pt>
                <c:pt idx="134">
                  <c:v>-19.968541596003266</c:v>
                </c:pt>
                <c:pt idx="135">
                  <c:v>-20.128012350978558</c:v>
                </c:pt>
                <c:pt idx="136">
                  <c:v>-20.28601897657914</c:v>
                </c:pt>
                <c:pt idx="137">
                  <c:v>-20.442588184795142</c:v>
                </c:pt>
                <c:pt idx="138">
                  <c:v>-20.597745958421889</c:v>
                </c:pt>
                <c:pt idx="139">
                  <c:v>-20.751517577499499</c:v>
                </c:pt>
                <c:pt idx="140">
                  <c:v>-20.903927644559168</c:v>
                </c:pt>
                <c:pt idx="141">
                  <c:v>-21.055000108740494</c:v>
                </c:pt>
                <c:pt idx="142">
                  <c:v>-21.204758288840107</c:v>
                </c:pt>
                <c:pt idx="143">
                  <c:v>-21.353224895348202</c:v>
                </c:pt>
                <c:pt idx="144">
                  <c:v>-21.500422051526051</c:v>
                </c:pt>
                <c:pt idx="145">
                  <c:v>-21.646371313574381</c:v>
                </c:pt>
                <c:pt idx="146">
                  <c:v>-21.791093689939437</c:v>
                </c:pt>
                <c:pt idx="147">
                  <c:v>-21.934609659800806</c:v>
                </c:pt>
                <c:pt idx="148">
                  <c:v>-22.076939190782426</c:v>
                </c:pt>
                <c:pt idx="149">
                  <c:v>-22.218101755925737</c:v>
                </c:pt>
                <c:pt idx="150">
                  <c:v>-22.358116349961776</c:v>
                </c:pt>
                <c:pt idx="151">
                  <c:v>-22.49700150491676</c:v>
                </c:pt>
                <c:pt idx="152">
                  <c:v>-22.634775305083792</c:v>
                </c:pt>
                <c:pt idx="153">
                  <c:v>-22.771455401391471</c:v>
                </c:pt>
                <c:pt idx="154">
                  <c:v>-22.907059025198375</c:v>
                </c:pt>
                <c:pt idx="155">
                  <c:v>-23.04160300154091</c:v>
                </c:pt>
                <c:pt idx="156">
                  <c:v>-23.175103761860377</c:v>
                </c:pt>
                <c:pt idx="157">
                  <c:v>-23.307577356233686</c:v>
                </c:pt>
                <c:pt idx="158">
                  <c:v>-23.439039465130879</c:v>
                </c:pt>
                <c:pt idx="159">
                  <c:v>-23.569505410721369</c:v>
                </c:pt>
                <c:pt idx="160">
                  <c:v>-23.698990167749514</c:v>
                </c:pt>
                <c:pt idx="161">
                  <c:v>-23.827508373999251</c:v>
                </c:pt>
                <c:pt idx="162">
                  <c:v>-23.955074340366185</c:v>
                </c:pt>
                <c:pt idx="163">
                  <c:v>-24.081702060554875</c:v>
                </c:pt>
                <c:pt idx="164">
                  <c:v>-24.207405220417936</c:v>
                </c:pt>
                <c:pt idx="165">
                  <c:v>-24.332197206952721</c:v>
                </c:pt>
                <c:pt idx="166">
                  <c:v>-24.456091116970669</c:v>
                </c:pt>
                <c:pt idx="167">
                  <c:v>-24.579099765453481</c:v>
                </c:pt>
                <c:pt idx="168">
                  <c:v>-24.7012356936097</c:v>
                </c:pt>
                <c:pt idx="169">
                  <c:v>-24.8225111766445</c:v>
                </c:pt>
                <c:pt idx="170">
                  <c:v>-24.942938231254889</c:v>
                </c:pt>
                <c:pt idx="171">
                  <c:v>-25.06252862286194</c:v>
                </c:pt>
                <c:pt idx="172">
                  <c:v>-25.18129387259107</c:v>
                </c:pt>
                <c:pt idx="173">
                  <c:v>-25.29924526401086</c:v>
                </c:pt>
                <c:pt idx="174">
                  <c:v>-25.416393849640361</c:v>
                </c:pt>
                <c:pt idx="175">
                  <c:v>-25.532750457234492</c:v>
                </c:pt>
                <c:pt idx="176">
                  <c:v>-25.64832569585645</c:v>
                </c:pt>
                <c:pt idx="177">
                  <c:v>-25.763129961745847</c:v>
                </c:pt>
                <c:pt idx="178">
                  <c:v>-25.877173443990785</c:v>
                </c:pt>
                <c:pt idx="179">
                  <c:v>-25.990466130011626</c:v>
                </c:pt>
                <c:pt idx="180">
                  <c:v>-26.103017810864024</c:v>
                </c:pt>
                <c:pt idx="181">
                  <c:v>-26.21483808636826</c:v>
                </c:pt>
                <c:pt idx="182">
                  <c:v>-26.325936370071755</c:v>
                </c:pt>
                <c:pt idx="183">
                  <c:v>-26.436321894051169</c:v>
                </c:pt>
                <c:pt idx="184">
                  <c:v>-26.546003713560356</c:v>
                </c:pt>
                <c:pt idx="185">
                  <c:v>-26.654990711530036</c:v>
                </c:pt>
                <c:pt idx="186">
                  <c:v>-26.763291602924895</c:v>
                </c:pt>
                <c:pt idx="187">
                  <c:v>-26.870914938963413</c:v>
                </c:pt>
                <c:pt idx="188">
                  <c:v>-26.977869111205752</c:v>
                </c:pt>
                <c:pt idx="189">
                  <c:v>-27.084162355514447</c:v>
                </c:pt>
                <c:pt idx="190">
                  <c:v>-27.189802755892799</c:v>
                </c:pt>
                <c:pt idx="191">
                  <c:v>-27.294798248205371</c:v>
                </c:pt>
                <c:pt idx="192">
                  <c:v>-27.399156623784968</c:v>
                </c:pt>
                <c:pt idx="193">
                  <c:v>-27.502885532930232</c:v>
                </c:pt>
                <c:pt idx="194">
                  <c:v>-27.605992488297826</c:v>
                </c:pt>
                <c:pt idx="195">
                  <c:v>-27.708484868192969</c:v>
                </c:pt>
                <c:pt idx="196">
                  <c:v>-27.810369919762039</c:v>
                </c:pt>
                <c:pt idx="197">
                  <c:v>-27.911654762090599</c:v>
                </c:pt>
                <c:pt idx="198">
                  <c:v>-28.012346389210407</c:v>
                </c:pt>
                <c:pt idx="199">
                  <c:v>-28.112451673018324</c:v>
                </c:pt>
                <c:pt idx="200">
                  <c:v>-28.211977366110482</c:v>
                </c:pt>
                <c:pt idx="201">
                  <c:v>-28.310930104534489</c:v>
                </c:pt>
                <c:pt idx="202">
                  <c:v>-28.409316410462505</c:v>
                </c:pt>
                <c:pt idx="203">
                  <c:v>-28.507142694788069</c:v>
                </c:pt>
                <c:pt idx="204">
                  <c:v>-28.604415259648988</c:v>
                </c:pt>
                <c:pt idx="205">
                  <c:v>-28.701140300879171</c:v>
                </c:pt>
                <c:pt idx="206">
                  <c:v>-28.797323910391448</c:v>
                </c:pt>
                <c:pt idx="207">
                  <c:v>-28.892972078493951</c:v>
                </c:pt>
                <c:pt idx="208">
                  <c:v>-28.988090696142145</c:v>
                </c:pt>
                <c:pt idx="209">
                  <c:v>-29.082685557128684</c:v>
                </c:pt>
                <c:pt idx="210">
                  <c:v>-29.176762360213143</c:v>
                </c:pt>
                <c:pt idx="211">
                  <c:v>-29.270326711193597</c:v>
                </c:pt>
                <c:pt idx="212">
                  <c:v>-29.363384124921946</c:v>
                </c:pt>
                <c:pt idx="213">
                  <c:v>-29.455940027264802</c:v>
                </c:pt>
                <c:pt idx="214">
                  <c:v>-29.547999757011738</c:v>
                </c:pt>
                <c:pt idx="215">
                  <c:v>-29.639568567732525</c:v>
                </c:pt>
                <c:pt idx="216">
                  <c:v>-29.730651629585047</c:v>
                </c:pt>
                <c:pt idx="217">
                  <c:v>-29.821254031075398</c:v>
                </c:pt>
                <c:pt idx="218">
                  <c:v>-29.911380780771779</c:v>
                </c:pt>
                <c:pt idx="219">
                  <c:v>-30.001036808973488</c:v>
                </c:pt>
                <c:pt idx="220">
                  <c:v>-30.090226969336577</c:v>
                </c:pt>
                <c:pt idx="221">
                  <c:v>-30.178956040457393</c:v>
                </c:pt>
                <c:pt idx="222">
                  <c:v>-30.267228727415379</c:v>
                </c:pt>
                <c:pt idx="223">
                  <c:v>-30.355049663276365</c:v>
                </c:pt>
                <c:pt idx="224">
                  <c:v>-30.442423410557559</c:v>
                </c:pt>
                <c:pt idx="225">
                  <c:v>-30.529354462655405</c:v>
                </c:pt>
                <c:pt idx="226">
                  <c:v>-31.375258559553814</c:v>
                </c:pt>
                <c:pt idx="227">
                  <c:v>-32.181372079440337</c:v>
                </c:pt>
                <c:pt idx="228">
                  <c:v>-32.951236961944389</c:v>
                </c:pt>
                <c:pt idx="229">
                  <c:v>-33.687940131957141</c:v>
                </c:pt>
                <c:pt idx="230">
                  <c:v>-34.394188350448388</c:v>
                </c:pt>
                <c:pt idx="231">
                  <c:v>-35.072368264015459</c:v>
                </c:pt>
                <c:pt idx="232">
                  <c:v>-35.724595035581686</c:v>
                </c:pt>
                <c:pt idx="233">
                  <c:v>-36.352752069066426</c:v>
                </c:pt>
                <c:pt idx="234">
                  <c:v>-36.95852371793957</c:v>
                </c:pt>
                <c:pt idx="235">
                  <c:v>-37.543422415253815</c:v>
                </c:pt>
                <c:pt idx="236">
                  <c:v>-38.10881133015868</c:v>
                </c:pt>
                <c:pt idx="237">
                  <c:v>-38.655923408501401</c:v>
                </c:pt>
                <c:pt idx="238">
                  <c:v>-39.185877469108007</c:v>
                </c:pt>
                <c:pt idx="239">
                  <c:v>-39.699691886080302</c:v>
                </c:pt>
                <c:pt idx="240">
                  <c:v>-40.198296279174045</c:v>
                </c:pt>
                <c:pt idx="241">
                  <c:v>-40.682541550614019</c:v>
                </c:pt>
                <c:pt idx="242">
                  <c:v>-41.153208541454887</c:v>
                </c:pt>
                <c:pt idx="243">
                  <c:v>-41.611015529351299</c:v>
                </c:pt>
                <c:pt idx="244">
                  <c:v>-42.05662474906358</c:v>
                </c:pt>
                <c:pt idx="245">
                  <c:v>-42.49064808474175</c:v>
                </c:pt>
                <c:pt idx="246">
                  <c:v>-42.913652057156412</c:v>
                </c:pt>
                <c:pt idx="247">
                  <c:v>-43.326162208181799</c:v>
                </c:pt>
                <c:pt idx="248">
                  <c:v>-43.728666967919267</c:v>
                </c:pt>
                <c:pt idx="249">
                  <c:v>-44.121621076056002</c:v>
                </c:pt>
                <c:pt idx="250">
                  <c:v>-44.505448617750829</c:v>
                </c:pt>
                <c:pt idx="251">
                  <c:v>-44.880545725031347</c:v>
                </c:pt>
                <c:pt idx="252">
                  <c:v>-45.247282986985894</c:v>
                </c:pt>
                <c:pt idx="253">
                  <c:v>-45.606007605635043</c:v>
                </c:pt>
                <c:pt idx="254">
                  <c:v>-45.957045329027778</c:v>
                </c:pt>
                <c:pt idx="255">
                  <c:v>-46.300702188633274</c:v>
                </c:pt>
                <c:pt idx="256">
                  <c:v>-46.637266064336636</c:v>
                </c:pt>
                <c:pt idx="257">
                  <c:v>-46.967008097170208</c:v>
                </c:pt>
                <c:pt idx="258">
                  <c:v>-47.290183967220742</c:v>
                </c:pt>
                <c:pt idx="259">
                  <c:v>-47.607035051865701</c:v>
                </c:pt>
                <c:pt idx="260">
                  <c:v>-47.917789477540396</c:v>
                </c:pt>
                <c:pt idx="261">
                  <c:v>-48.222663076569191</c:v>
                </c:pt>
                <c:pt idx="262">
                  <c:v>-48.52186025916194</c:v>
                </c:pt>
                <c:pt idx="263">
                  <c:v>-48.815574809444193</c:v>
                </c:pt>
                <c:pt idx="264">
                  <c:v>-49.103990613326836</c:v>
                </c:pt>
                <c:pt idx="265">
                  <c:v>-49.38728232510006</c:v>
                </c:pt>
                <c:pt idx="266">
                  <c:v>-49.665615978839199</c:v>
                </c:pt>
                <c:pt idx="267">
                  <c:v>-49.939149550014996</c:v>
                </c:pt>
                <c:pt idx="268">
                  <c:v>-50.20803347209656</c:v>
                </c:pt>
                <c:pt idx="269">
                  <c:v>-50.472411112405958</c:v>
                </c:pt>
                <c:pt idx="270">
                  <c:v>-50.732419211020826</c:v>
                </c:pt>
                <c:pt idx="271">
                  <c:v>-50.988188286114593</c:v>
                </c:pt>
                <c:pt idx="272">
                  <c:v>-51.239843008767004</c:v>
                </c:pt>
                <c:pt idx="273">
                  <c:v>-51.487502549962372</c:v>
                </c:pt>
                <c:pt idx="274">
                  <c:v>-51.731280902214877</c:v>
                </c:pt>
                <c:pt idx="275">
                  <c:v>-51.97128717801435</c:v>
                </c:pt>
                <c:pt idx="276">
                  <c:v>-52.207625887067877</c:v>
                </c:pt>
                <c:pt idx="277">
                  <c:v>-52.440397194118717</c:v>
                </c:pt>
                <c:pt idx="278">
                  <c:v>-52.66969715895199</c:v>
                </c:pt>
                <c:pt idx="279">
                  <c:v>-52.895617960043253</c:v>
                </c:pt>
                <c:pt idx="280">
                  <c:v>-53.118248103168575</c:v>
                </c:pt>
                <c:pt idx="281">
                  <c:v>-53.337672616173002</c:v>
                </c:pt>
                <c:pt idx="282">
                  <c:v>-53.553973230984091</c:v>
                </c:pt>
                <c:pt idx="283">
                  <c:v>-53.767228553859326</c:v>
                </c:pt>
                <c:pt idx="284">
                  <c:v>-53.977514224767702</c:v>
                </c:pt>
                <c:pt idx="285">
                  <c:v>-54.184903066726584</c:v>
                </c:pt>
                <c:pt idx="286">
                  <c:v>-54.389465225843317</c:v>
                </c:pt>
                <c:pt idx="287">
                  <c:v>-54.591268302746883</c:v>
                </c:pt>
                <c:pt idx="288">
                  <c:v>-54.790377476036241</c:v>
                </c:pt>
                <c:pt idx="289">
                  <c:v>-54.986855618320114</c:v>
                </c:pt>
                <c:pt idx="290">
                  <c:v>-55.180763405374421</c:v>
                </c:pt>
                <c:pt idx="291">
                  <c:v>-55.372159418901433</c:v>
                </c:pt>
                <c:pt idx="292">
                  <c:v>-55.5611002433346</c:v>
                </c:pt>
                <c:pt idx="293">
                  <c:v>-55.747640557098123</c:v>
                </c:pt>
                <c:pt idx="294">
                  <c:v>-55.931833218697605</c:v>
                </c:pt>
                <c:pt idx="295">
                  <c:v>-56.113729347988865</c:v>
                </c:pt>
                <c:pt idx="296">
                  <c:v>-56.293378402944839</c:v>
                </c:pt>
                <c:pt idx="297">
                  <c:v>-56.470828252216421</c:v>
                </c:pt>
                <c:pt idx="298">
                  <c:v>-56.646125243760316</c:v>
                </c:pt>
                <c:pt idx="299">
                  <c:v>-56.819314269786652</c:v>
                </c:pt>
                <c:pt idx="300">
                  <c:v>-56.990438828260601</c:v>
                </c:pt>
                <c:pt idx="301">
                  <c:v>-57.159541081174403</c:v>
                </c:pt>
                <c:pt idx="302">
                  <c:v>-57.326661909791497</c:v>
                </c:pt>
                <c:pt idx="303">
                  <c:v>-57.491840967048887</c:v>
                </c:pt>
                <c:pt idx="304">
                  <c:v>-57.655116727291485</c:v>
                </c:pt>
                <c:pt idx="305">
                  <c:v>-57.816526533499484</c:v>
                </c:pt>
                <c:pt idx="306">
                  <c:v>-57.976106642158683</c:v>
                </c:pt>
                <c:pt idx="307">
                  <c:v>-58.133892265913445</c:v>
                </c:pt>
                <c:pt idx="308">
                  <c:v>-58.289917614132278</c:v>
                </c:pt>
                <c:pt idx="309">
                  <c:v>-58.444215931507387</c:v>
                </c:pt>
                <c:pt idx="310">
                  <c:v>-58.596819534801227</c:v>
                </c:pt>
                <c:pt idx="311">
                  <c:v>-58.747759847845728</c:v>
                </c:pt>
                <c:pt idx="312">
                  <c:v>-58.897067434892833</c:v>
                </c:pt>
                <c:pt idx="313">
                  <c:v>-59.044772032408702</c:v>
                </c:pt>
                <c:pt idx="314">
                  <c:v>-59.190902579397715</c:v>
                </c:pt>
                <c:pt idx="315">
                  <c:v>-59.335487246337067</c:v>
                </c:pt>
                <c:pt idx="316">
                  <c:v>-59.47855346279777</c:v>
                </c:pt>
                <c:pt idx="317">
                  <c:v>-59.620127943822723</c:v>
                </c:pt>
                <c:pt idx="318">
                  <c:v>-59.76023671512845</c:v>
                </c:pt>
                <c:pt idx="319">
                  <c:v>-59.898905137192884</c:v>
                </c:pt>
                <c:pt idx="320">
                  <c:v>-60.03615792828775</c:v>
                </c:pt>
                <c:pt idx="321">
                  <c:v>-60.172019186510475</c:v>
                </c:pt>
                <c:pt idx="322">
                  <c:v>-60.306512410867448</c:v>
                </c:pt>
                <c:pt idx="323">
                  <c:v>-60.439660521457135</c:v>
                </c:pt>
                <c:pt idx="324">
                  <c:v>-60.571485878798832</c:v>
                </c:pt>
                <c:pt idx="325">
                  <c:v>-60.702010302350146</c:v>
                </c:pt>
                <c:pt idx="326">
                  <c:v>-60.83125508825367</c:v>
                </c:pt>
                <c:pt idx="327">
                  <c:v>-60.959241026351179</c:v>
                </c:pt>
                <c:pt idx="328">
                  <c:v>-61.085988416501245</c:v>
                </c:pt>
                <c:pt idx="329">
                  <c:v>-61.211517084234359</c:v>
                </c:pt>
                <c:pt idx="330">
                  <c:v>-61.335846395777537</c:v>
                </c:pt>
                <c:pt idx="331">
                  <c:v>-61.458995272478838</c:v>
                </c:pt>
                <c:pt idx="332">
                  <c:v>-61.580982204660131</c:v>
                </c:pt>
                <c:pt idx="333">
                  <c:v>-61.701825264925489</c:v>
                </c:pt>
                <c:pt idx="334">
                  <c:v>-61.82154212095034</c:v>
                </c:pt>
                <c:pt idx="335">
                  <c:v>-61.940150047775958</c:v>
                </c:pt>
                <c:pt idx="336">
                  <c:v>-62.057665939631889</c:v>
                </c:pt>
                <c:pt idx="337">
                  <c:v>-62.174106321308031</c:v>
                </c:pt>
                <c:pt idx="338">
                  <c:v>-62.289487359096867</c:v>
                </c:pt>
                <c:pt idx="339">
                  <c:v>-62.403824871325398</c:v>
                </c:pt>
                <c:pt idx="340">
                  <c:v>-62.517134338494877</c:v>
                </c:pt>
                <c:pt idx="341">
                  <c:v>-62.629430913046171</c:v>
                </c:pt>
                <c:pt idx="342">
                  <c:v>-62.740729428767061</c:v>
                </c:pt>
                <c:pt idx="343">
                  <c:v>-62.851044409857295</c:v>
                </c:pt>
                <c:pt idx="344">
                  <c:v>-62.96039007966624</c:v>
                </c:pt>
                <c:pt idx="345">
                  <c:v>-63.068780369117398</c:v>
                </c:pt>
                <c:pt idx="346">
                  <c:v>-63.176228924833154</c:v>
                </c:pt>
                <c:pt idx="347">
                  <c:v>-63.28274911697261</c:v>
                </c:pt>
                <c:pt idx="348">
                  <c:v>-63.388354046794575</c:v>
                </c:pt>
                <c:pt idx="349">
                  <c:v>-63.49305655395743</c:v>
                </c:pt>
                <c:pt idx="350">
                  <c:v>-63.596869223566685</c:v>
                </c:pt>
                <c:pt idx="351">
                  <c:v>-63.699804392980852</c:v>
                </c:pt>
                <c:pt idx="352">
                  <c:v>-63.80187415838548</c:v>
                </c:pt>
                <c:pt idx="353">
                  <c:v>-63.903090381144949</c:v>
                </c:pt>
                <c:pt idx="354">
                  <c:v>-64.003464693941027</c:v>
                </c:pt>
                <c:pt idx="355">
                  <c:v>-64.103008506706715</c:v>
                </c:pt>
                <c:pt idx="356">
                  <c:v>-64.201733012363789</c:v>
                </c:pt>
                <c:pt idx="357">
                  <c:v>-64.29964919237166</c:v>
                </c:pt>
                <c:pt idx="358">
                  <c:v>-64.396767822095256</c:v>
                </c:pt>
                <c:pt idx="359">
                  <c:v>-64.493099475998719</c:v>
                </c:pt>
                <c:pt idx="360">
                  <c:v>-64.588654532672166</c:v>
                </c:pt>
                <c:pt idx="361">
                  <c:v>-64.683443179697619</c:v>
                </c:pt>
                <c:pt idx="362">
                  <c:v>-64.777475418360453</c:v>
                </c:pt>
                <c:pt idx="363">
                  <c:v>-64.870761068212403</c:v>
                </c:pt>
                <c:pt idx="364">
                  <c:v>-64.963309771491595</c:v>
                </c:pt>
                <c:pt idx="365">
                  <c:v>-65.055130997405101</c:v>
                </c:pt>
                <c:pt idx="366">
                  <c:v>-65.146234046279247</c:v>
                </c:pt>
                <c:pt idx="367">
                  <c:v>-65.236628053582592</c:v>
                </c:pt>
                <c:pt idx="368">
                  <c:v>-65.32632199382617</c:v>
                </c:pt>
                <c:pt idx="369">
                  <c:v>-65.415324684345791</c:v>
                </c:pt>
                <c:pt idx="370">
                  <c:v>-65.50364478897049</c:v>
                </c:pt>
                <c:pt idx="371">
                  <c:v>-65.591290821581424</c:v>
                </c:pt>
                <c:pt idx="372">
                  <c:v>-65.678271149565177</c:v>
                </c:pt>
                <c:pt idx="373">
                  <c:v>-65.764593997165207</c:v>
                </c:pt>
                <c:pt idx="374">
                  <c:v>-65.850267448735053</c:v>
                </c:pt>
                <c:pt idx="375">
                  <c:v>-65.935299451897095</c:v>
                </c:pt>
                <c:pt idx="376">
                  <c:v>-66.019697820609764</c:v>
                </c:pt>
                <c:pt idx="377">
                  <c:v>-66.103470238146755</c:v>
                </c:pt>
                <c:pt idx="378">
                  <c:v>-66.186624259991206</c:v>
                </c:pt>
                <c:pt idx="379">
                  <c:v>-66.269167316647867</c:v>
                </c:pt>
                <c:pt idx="380">
                  <c:v>-66.351106716375853</c:v>
                </c:pt>
                <c:pt idx="381">
                  <c:v>-66.432449647845147</c:v>
                </c:pt>
                <c:pt idx="382">
                  <c:v>-66.513203182719025</c:v>
                </c:pt>
                <c:pt idx="383">
                  <c:v>-66.593374278165157</c:v>
                </c:pt>
                <c:pt idx="384">
                  <c:v>-66.672969779297702</c:v>
                </c:pt>
                <c:pt idx="385">
                  <c:v>-66.75199642155286</c:v>
                </c:pt>
                <c:pt idx="386">
                  <c:v>-66.83046083299979</c:v>
                </c:pt>
                <c:pt idx="387">
                  <c:v>-66.908369536589433</c:v>
                </c:pt>
                <c:pt idx="388">
                  <c:v>-66.985728952342967</c:v>
                </c:pt>
                <c:pt idx="389">
                  <c:v>-67.062545399482019</c:v>
                </c:pt>
                <c:pt idx="390">
                  <c:v>-67.138825098502565</c:v>
                </c:pt>
                <c:pt idx="391">
                  <c:v>-67.214574173194194</c:v>
                </c:pt>
                <c:pt idx="392">
                  <c:v>-67.289798652606706</c:v>
                </c:pt>
                <c:pt idx="393">
                  <c:v>-67.364504472965521</c:v>
                </c:pt>
                <c:pt idx="394">
                  <c:v>-67.43869747953768</c:v>
                </c:pt>
                <c:pt idx="395">
                  <c:v>-67.512383428449922</c:v>
                </c:pt>
                <c:pt idx="396">
                  <c:v>-67.585567988460426</c:v>
                </c:pt>
                <c:pt idx="397">
                  <c:v>-67.658256742685538</c:v>
                </c:pt>
                <c:pt idx="398">
                  <c:v>-67.730455190283081</c:v>
                </c:pt>
                <c:pt idx="399">
                  <c:v>-67.802168748093365</c:v>
                </c:pt>
                <c:pt idx="400">
                  <c:v>-67.873402752239372</c:v>
                </c:pt>
                <c:pt idx="401">
                  <c:v>-67.944162459687291</c:v>
                </c:pt>
                <c:pt idx="402">
                  <c:v>-68.014453049768704</c:v>
                </c:pt>
                <c:pt idx="403">
                  <c:v>-68.084279625665374</c:v>
                </c:pt>
                <c:pt idx="404">
                  <c:v>-68.153647215857973</c:v>
                </c:pt>
                <c:pt idx="405">
                  <c:v>-68.222560775539833</c:v>
                </c:pt>
                <c:pt idx="406">
                  <c:v>-68.291025187996482</c:v>
                </c:pt>
                <c:pt idx="407">
                  <c:v>-68.359045265952417</c:v>
                </c:pt>
                <c:pt idx="408">
                  <c:v>-68.426625752885641</c:v>
                </c:pt>
                <c:pt idx="409">
                  <c:v>-68.493771324311268</c:v>
                </c:pt>
                <c:pt idx="410">
                  <c:v>-68.560486589034781</c:v>
                </c:pt>
                <c:pt idx="411">
                  <c:v>-68.626776090376225</c:v>
                </c:pt>
                <c:pt idx="412">
                  <c:v>-68.692644307365597</c:v>
                </c:pt>
                <c:pt idx="413">
                  <c:v>-68.758095655910893</c:v>
                </c:pt>
                <c:pt idx="414">
                  <c:v>-68.82313448993915</c:v>
                </c:pt>
                <c:pt idx="415">
                  <c:v>-68.887765102511395</c:v>
                </c:pt>
                <c:pt idx="416">
                  <c:v>-68.95199172691224</c:v>
                </c:pt>
                <c:pt idx="417">
                  <c:v>-69.015818537714878</c:v>
                </c:pt>
                <c:pt idx="418">
                  <c:v>-69.079249651822025</c:v>
                </c:pt>
                <c:pt idx="419">
                  <c:v>-69.142289129483615</c:v>
                </c:pt>
                <c:pt idx="420">
                  <c:v>-69.204940975291919</c:v>
                </c:pt>
                <c:pt idx="421">
                  <c:v>-69.267209139154403</c:v>
                </c:pt>
                <c:pt idx="422">
                  <c:v>-69.329097517245472</c:v>
                </c:pt>
                <c:pt idx="423">
                  <c:v>-69.390609952937069</c:v>
                </c:pt>
                <c:pt idx="424">
                  <c:v>-69.451750237709163</c:v>
                </c:pt>
                <c:pt idx="425">
                  <c:v>-69.512522112040472</c:v>
                </c:pt>
                <c:pt idx="426">
                  <c:v>-69.572929266279942</c:v>
                </c:pt>
                <c:pt idx="427">
                  <c:v>-69.632975341499559</c:v>
                </c:pt>
                <c:pt idx="428">
                  <c:v>-69.692663930328877</c:v>
                </c:pt>
                <c:pt idx="429">
                  <c:v>-69.751998577771971</c:v>
                </c:pt>
                <c:pt idx="430">
                  <c:v>-69.81098278200696</c:v>
                </c:pt>
                <c:pt idx="431">
                  <c:v>-69.869619995168875</c:v>
                </c:pt>
                <c:pt idx="432">
                  <c:v>-69.927913624115973</c:v>
                </c:pt>
                <c:pt idx="433">
                  <c:v>-69.985867031180334</c:v>
                </c:pt>
                <c:pt idx="434">
                  <c:v>-70.043483534902649</c:v>
                </c:pt>
                <c:pt idx="435">
                  <c:v>-70.100766410752072</c:v>
                </c:pt>
                <c:pt idx="436">
                  <c:v>-70.157718891831209</c:v>
                </c:pt>
                <c:pt idx="437">
                  <c:v>-70.214344169566701</c:v>
                </c:pt>
                <c:pt idx="438">
                  <c:v>-70.270645394385895</c:v>
                </c:pt>
                <c:pt idx="439">
                  <c:v>-70.326625676379663</c:v>
                </c:pt>
                <c:pt idx="440">
                  <c:v>-70.382288085952041</c:v>
                </c:pt>
                <c:pt idx="441">
                  <c:v>-70.437635654456798</c:v>
                </c:pt>
                <c:pt idx="442">
                  <c:v>-70.492671374821285</c:v>
                </c:pt>
                <c:pt idx="443">
                  <c:v>-70.547398202157964</c:v>
                </c:pt>
                <c:pt idx="444">
                  <c:v>-70.601819054363858</c:v>
                </c:pt>
                <c:pt idx="445">
                  <c:v>-70.655936812708205</c:v>
                </c:pt>
                <c:pt idx="446">
                  <c:v>-70.709754322408543</c:v>
                </c:pt>
                <c:pt idx="447">
                  <c:v>-70.763274393195772</c:v>
                </c:pt>
                <c:pt idx="448">
                  <c:v>-70.816499799868055</c:v>
                </c:pt>
                <c:pt idx="449">
                  <c:v>-70.869433282834166</c:v>
                </c:pt>
                <c:pt idx="450">
                  <c:v>-70.922077548646286</c:v>
                </c:pt>
                <c:pt idx="451">
                  <c:v>-70.974435270522719</c:v>
                </c:pt>
                <c:pt idx="452">
                  <c:v>-71.026509088860635</c:v>
                </c:pt>
                <c:pt idx="453">
                  <c:v>-71.078301611738979</c:v>
                </c:pt>
                <c:pt idx="454">
                  <c:v>-71.129815415412054</c:v>
                </c:pt>
                <c:pt idx="455">
                  <c:v>-71.181053044793686</c:v>
                </c:pt>
                <c:pt idx="456">
                  <c:v>-71.232017013932449</c:v>
                </c:pt>
                <c:pt idx="457">
                  <c:v>-71.282709806477897</c:v>
                </c:pt>
                <c:pt idx="458">
                  <c:v>-71.333133876138291</c:v>
                </c:pt>
                <c:pt idx="459">
                  <c:v>-71.383291647129752</c:v>
                </c:pt>
                <c:pt idx="460">
                  <c:v>-71.433185514617207</c:v>
                </c:pt>
                <c:pt idx="461">
                  <c:v>-71.482817845147267</c:v>
                </c:pt>
                <c:pt idx="462">
                  <c:v>-71.532190977073142</c:v>
                </c:pt>
                <c:pt idx="463">
                  <c:v>-71.581307220971922</c:v>
                </c:pt>
                <c:pt idx="464">
                  <c:v>-71.630168860054198</c:v>
                </c:pt>
                <c:pt idx="465">
                  <c:v>-71.678778150566401</c:v>
                </c:pt>
                <c:pt idx="466">
                  <c:v>-71.727137322185868</c:v>
                </c:pt>
                <c:pt idx="467">
                  <c:v>-71.775248578408849</c:v>
                </c:pt>
                <c:pt idx="468">
                  <c:v>-71.823114096931548</c:v>
                </c:pt>
                <c:pt idx="469">
                  <c:v>-71.870736030024574</c:v>
                </c:pt>
                <c:pt idx="470">
                  <c:v>-71.91811650490051</c:v>
                </c:pt>
                <c:pt idx="471">
                  <c:v>-71.965257624075264</c:v>
                </c:pt>
                <c:pt idx="472">
                  <c:v>-72.012161465722954</c:v>
                </c:pt>
                <c:pt idx="473">
                  <c:v>-72.058830084024578</c:v>
                </c:pt>
                <c:pt idx="474">
                  <c:v>-72.105265509510687</c:v>
                </c:pt>
                <c:pt idx="475">
                  <c:v>-72.151469749398061</c:v>
                </c:pt>
                <c:pt idx="476">
                  <c:v>-72.197444787920574</c:v>
                </c:pt>
                <c:pt idx="477">
                  <c:v>-72.243192586654445</c:v>
                </c:pt>
                <c:pt idx="478">
                  <c:v>-72.288715084837747</c:v>
                </c:pt>
                <c:pt idx="479">
                  <c:v>-72.334014199684617</c:v>
                </c:pt>
                <c:pt idx="480">
                  <c:v>-72.379091826694065</c:v>
                </c:pt>
                <c:pt idx="481">
                  <c:v>-72.42394983995348</c:v>
                </c:pt>
                <c:pt idx="482">
                  <c:v>-72.468590092437083</c:v>
                </c:pt>
                <c:pt idx="483">
                  <c:v>-72.513014416299384</c:v>
                </c:pt>
                <c:pt idx="484">
                  <c:v>-72.557224623163577</c:v>
                </c:pt>
                <c:pt idx="485">
                  <c:v>-72.601222504405214</c:v>
                </c:pt>
                <c:pt idx="486">
                  <c:v>-72.64500983143121</c:v>
                </c:pt>
                <c:pt idx="487">
                  <c:v>-72.688588355954025</c:v>
                </c:pt>
                <c:pt idx="488">
                  <c:v>-72.7319598102615</c:v>
                </c:pt>
                <c:pt idx="489">
                  <c:v>-72.775125907482135</c:v>
                </c:pt>
                <c:pt idx="490">
                  <c:v>-72.818088341846021</c:v>
                </c:pt>
                <c:pt idx="491">
                  <c:v>-72.860848788941524</c:v>
                </c:pt>
                <c:pt idx="492">
                  <c:v>-72.90340890596778</c:v>
                </c:pt>
                <c:pt idx="493">
                  <c:v>-72.945770331983013</c:v>
                </c:pt>
                <c:pt idx="494">
                  <c:v>-72.987934688148911</c:v>
                </c:pt>
                <c:pt idx="495">
                  <c:v>-73.029903577971027</c:v>
                </c:pt>
                <c:pt idx="496">
                  <c:v>-73.071678587535246</c:v>
                </c:pt>
                <c:pt idx="497">
                  <c:v>-73.113261285740535</c:v>
                </c:pt>
                <c:pt idx="498">
                  <c:v>-73.154653224527891</c:v>
                </c:pt>
                <c:pt idx="499">
                  <c:v>-73.195855939105755</c:v>
                </c:pt>
                <c:pt idx="500">
                  <c:v>-73.236870948171671</c:v>
                </c:pt>
                <c:pt idx="501">
                  <c:v>-73.277699754130538</c:v>
                </c:pt>
                <c:pt idx="502">
                  <c:v>-73.318343843309407</c:v>
                </c:pt>
                <c:pt idx="503">
                  <c:v>-73.358804686168867</c:v>
                </c:pt>
                <c:pt idx="504">
                  <c:v>-73.399083737511077</c:v>
                </c:pt>
                <c:pt idx="505">
                  <c:v>-73.439182436684661</c:v>
                </c:pt>
                <c:pt idx="506">
                  <c:v>-73.479102207786184</c:v>
                </c:pt>
                <c:pt idx="507">
                  <c:v>-73.518844459858769</c:v>
                </c:pt>
                <c:pt idx="508">
                  <c:v>-73.558410587087366</c:v>
                </c:pt>
                <c:pt idx="509">
                  <c:v>-73.597801968991192</c:v>
                </c:pt>
                <c:pt idx="510">
                  <c:v>-73.637019970613025</c:v>
                </c:pt>
                <c:pt idx="511">
                  <c:v>-73.676065942705833</c:v>
                </c:pt>
                <c:pt idx="512">
                  <c:v>-73.714941221916234</c:v>
                </c:pt>
                <c:pt idx="513">
                  <c:v>-73.753647130965405</c:v>
                </c:pt>
                <c:pt idx="514">
                  <c:v>-73.792184978827066</c:v>
                </c:pt>
                <c:pt idx="515">
                  <c:v>-73.830556060902865</c:v>
                </c:pt>
                <c:pt idx="516">
                  <c:v>-73.868761659195016</c:v>
                </c:pt>
                <c:pt idx="517">
                  <c:v>-73.906803042476398</c:v>
                </c:pt>
                <c:pt idx="518">
                  <c:v>-73.944681466458007</c:v>
                </c:pt>
                <c:pt idx="519">
                  <c:v>-73.982398173953953</c:v>
                </c:pt>
                <c:pt idx="520">
                  <c:v>-74.019954395044039</c:v>
                </c:pt>
                <c:pt idx="521">
                  <c:v>-74.057351347233691</c:v>
                </c:pt>
                <c:pt idx="522">
                  <c:v>-74.094590235611705</c:v>
                </c:pt>
                <c:pt idx="523">
                  <c:v>-74.131672253005661</c:v>
                </c:pt>
                <c:pt idx="524">
                  <c:v>-74.168598580134812</c:v>
                </c:pt>
                <c:pt idx="525">
                  <c:v>-74.205370385760958</c:v>
                </c:pt>
                <c:pt idx="526">
                  <c:v>-74.241988826836916</c:v>
                </c:pt>
                <c:pt idx="527">
                  <c:v>-74.278455048652901</c:v>
                </c:pt>
                <c:pt idx="528">
                  <c:v>-74.314770184980745</c:v>
                </c:pt>
                <c:pt idx="529">
                  <c:v>-74.350935358215949</c:v>
                </c:pt>
                <c:pt idx="530">
                  <c:v>-74.386951679517722</c:v>
                </c:pt>
                <c:pt idx="531">
                  <c:v>-74.422820248946934</c:v>
                </c:pt>
                <c:pt idx="532">
                  <c:v>-74.458542155602146</c:v>
                </c:pt>
                <c:pt idx="533">
                  <c:v>-74.494118477753489</c:v>
                </c:pt>
                <c:pt idx="534">
                  <c:v>-74.529550282974839</c:v>
                </c:pt>
                <c:pt idx="535">
                  <c:v>-74.56483862827389</c:v>
                </c:pt>
                <c:pt idx="536">
                  <c:v>-74.59998456022052</c:v>
                </c:pt>
                <c:pt idx="537">
                  <c:v>-74.634989115073139</c:v>
                </c:pt>
                <c:pt idx="538">
                  <c:v>-74.669853318903364</c:v>
                </c:pt>
                <c:pt idx="539">
                  <c:v>-74.704578187718894</c:v>
                </c:pt>
                <c:pt idx="540">
                  <c:v>-74.739164727584551</c:v>
                </c:pt>
                <c:pt idx="541">
                  <c:v>-74.773613934741689</c:v>
                </c:pt>
                <c:pt idx="542">
                  <c:v>-74.807926795725905</c:v>
                </c:pt>
                <c:pt idx="543">
                  <c:v>-74.842104287483011</c:v>
                </c:pt>
                <c:pt idx="544">
                  <c:v>-74.876147377483449</c:v>
                </c:pt>
                <c:pt idx="545">
                  <c:v>-74.910057023835066</c:v>
                </c:pt>
                <c:pt idx="546">
                  <c:v>-74.943834175394272</c:v>
                </c:pt>
                <c:pt idx="547">
                  <c:v>-74.977479771875736</c:v>
                </c:pt>
                <c:pt idx="548">
                  <c:v>-75.010994743960396</c:v>
                </c:pt>
                <c:pt idx="549">
                  <c:v>-75.044380013402133</c:v>
                </c:pt>
                <c:pt idx="550">
                  <c:v>-75.077636493132857</c:v>
                </c:pt>
                <c:pt idx="551">
                  <c:v>-75.110765087366133</c:v>
                </c:pt>
                <c:pt idx="552">
                  <c:v>-75.143766691699398</c:v>
                </c:pt>
                <c:pt idx="553">
                  <c:v>-75.176642193214803</c:v>
                </c:pt>
                <c:pt idx="554">
                  <c:v>-75.209392470578607</c:v>
                </c:pt>
                <c:pt idx="555">
                  <c:v>-75.24201839413918</c:v>
                </c:pt>
                <c:pt idx="556">
                  <c:v>-75.274520826023789</c:v>
                </c:pt>
                <c:pt idx="557">
                  <c:v>-75.30690062023389</c:v>
                </c:pt>
                <c:pt idx="558">
                  <c:v>-75.339158622739248</c:v>
                </c:pt>
                <c:pt idx="559">
                  <c:v>-75.371295671570692</c:v>
                </c:pt>
                <c:pt idx="560">
                  <c:v>-75.403312596911732</c:v>
                </c:pt>
                <c:pt idx="561">
                  <c:v>-75.435210221188697</c:v>
                </c:pt>
                <c:pt idx="562">
                  <c:v>-75.466989359159953</c:v>
                </c:pt>
                <c:pt idx="563">
                  <c:v>-75.49865081800364</c:v>
                </c:pt>
                <c:pt idx="564">
                  <c:v>-75.530195397404412</c:v>
                </c:pt>
                <c:pt idx="565">
                  <c:v>-75.561623889638966</c:v>
                </c:pt>
                <c:pt idx="566">
                  <c:v>-75.592937079660331</c:v>
                </c:pt>
                <c:pt idx="567">
                  <c:v>-75.62413574518115</c:v>
                </c:pt>
                <c:pt idx="568">
                  <c:v>-75.655220656755773</c:v>
                </c:pt>
                <c:pt idx="569">
                  <c:v>-75.686192577861306</c:v>
                </c:pt>
                <c:pt idx="570">
                  <c:v>-75.717052264977568</c:v>
                </c:pt>
                <c:pt idx="571">
                  <c:v>-75.747800467665883</c:v>
                </c:pt>
                <c:pt idx="572">
                  <c:v>-75.778437928647008</c:v>
                </c:pt>
                <c:pt idx="573">
                  <c:v>-75.808965383877947</c:v>
                </c:pt>
                <c:pt idx="574">
                  <c:v>-75.839383562627646</c:v>
                </c:pt>
                <c:pt idx="575">
                  <c:v>-75.869693187551889</c:v>
                </c:pt>
                <c:pt idx="576">
                  <c:v>-75.899894974767051</c:v>
                </c:pt>
                <c:pt idx="577">
                  <c:v>-75.929989633922958</c:v>
                </c:pt>
                <c:pt idx="578">
                  <c:v>-75.959977868274763</c:v>
                </c:pt>
                <c:pt idx="579">
                  <c:v>-75.98986037475396</c:v>
                </c:pt>
                <c:pt idx="580">
                  <c:v>-76.019637844038286</c:v>
                </c:pt>
                <c:pt idx="581">
                  <c:v>-76.049310960620929</c:v>
                </c:pt>
                <c:pt idx="582">
                  <c:v>-76.078880402878738</c:v>
                </c:pt>
                <c:pt idx="583">
                  <c:v>-76.1083468431395</c:v>
                </c:pt>
                <c:pt idx="584">
                  <c:v>-76.137710947748445</c:v>
                </c:pt>
                <c:pt idx="585">
                  <c:v>-76.166973377133843</c:v>
                </c:pt>
                <c:pt idx="586">
                  <c:v>-76.196134785871749</c:v>
                </c:pt>
                <c:pt idx="587">
                  <c:v>-76.225195822749896</c:v>
                </c:pt>
                <c:pt idx="588">
                  <c:v>-76.25415713083089</c:v>
                </c:pt>
                <c:pt idx="589">
                  <c:v>-76.283019347514411</c:v>
                </c:pt>
                <c:pt idx="590">
                  <c:v>-76.31178310459876</c:v>
                </c:pt>
                <c:pt idx="591">
                  <c:v>-76.340449028341538</c:v>
                </c:pt>
                <c:pt idx="592">
                  <c:v>-76.369017739519649</c:v>
                </c:pt>
                <c:pt idx="593">
                  <c:v>-76.397489853488409</c:v>
                </c:pt>
                <c:pt idx="594">
                  <c:v>-76.425865980240019</c:v>
                </c:pt>
                <c:pt idx="595">
                  <c:v>-76.454146724461239</c:v>
                </c:pt>
                <c:pt idx="596">
                  <c:v>-76.482332685590322</c:v>
                </c:pt>
                <c:pt idx="597">
                  <c:v>-76.510424457873327</c:v>
                </c:pt>
                <c:pt idx="598">
                  <c:v>-76.538422630419575</c:v>
                </c:pt>
                <c:pt idx="599">
                  <c:v>-76.566327787256526</c:v>
                </c:pt>
                <c:pt idx="600">
                  <c:v>-76.594140507383898</c:v>
                </c:pt>
                <c:pt idx="601">
                  <c:v>-76.621861364827183</c:v>
                </c:pt>
                <c:pt idx="602">
                  <c:v>-76.649490928690383</c:v>
                </c:pt>
                <c:pt idx="603">
                  <c:v>-76.677029763208225</c:v>
                </c:pt>
                <c:pt idx="604">
                  <c:v>-76.704478427797611</c:v>
                </c:pt>
                <c:pt idx="605">
                  <c:v>-76.731837477108471</c:v>
                </c:pt>
                <c:pt idx="606">
                  <c:v>-77.996536543595994</c:v>
                </c:pt>
                <c:pt idx="607">
                  <c:v>-79.093174715855412</c:v>
                </c:pt>
                <c:pt idx="608">
                  <c:v>-80.060365695425034</c:v>
                </c:pt>
                <c:pt idx="609">
                  <c:v>-80.925190342049262</c:v>
                </c:pt>
                <c:pt idx="610">
                  <c:v>-81.707237853785074</c:v>
                </c:pt>
                <c:pt idx="611">
                  <c:v>-82.421065072492638</c:v>
                </c:pt>
                <c:pt idx="612">
                  <c:v>-83.077746866741307</c:v>
                </c:pt>
                <c:pt idx="613">
                  <c:v>-83.685884694325836</c:v>
                </c:pt>
                <c:pt idx="614">
                  <c:v>-84.252281416001807</c:v>
                </c:pt>
                <c:pt idx="615">
                  <c:v>-84.782404372153223</c:v>
                </c:pt>
                <c:pt idx="616">
                  <c:v>-85.280710494451142</c:v>
                </c:pt>
                <c:pt idx="617">
                  <c:v>-85.750879315290348</c:v>
                </c:pt>
                <c:pt idx="618">
                  <c:v>-85.931773894991963</c:v>
                </c:pt>
                <c:pt idx="619">
                  <c:v>-86.108837092190385</c:v>
                </c:pt>
                <c:pt idx="620">
                  <c:v>-86.282231427565449</c:v>
                </c:pt>
                <c:pt idx="621">
                  <c:v>-86.452109199745223</c:v>
                </c:pt>
                <c:pt idx="622">
                  <c:v>-86.618613325207605</c:v>
                </c:pt>
                <c:pt idx="623">
                  <c:v>-86.781878094111576</c:v>
                </c:pt>
                <c:pt idx="624">
                  <c:v>-86.942029851872405</c:v>
                </c:pt>
                <c:pt idx="625">
                  <c:v>-87.099187614997703</c:v>
                </c:pt>
                <c:pt idx="626">
                  <c:v>-87.253463628593181</c:v>
                </c:pt>
                <c:pt idx="627">
                  <c:v>-87.404963872000408</c:v>
                </c:pt>
                <c:pt idx="628">
                  <c:v>-87.553788518215057</c:v>
                </c:pt>
                <c:pt idx="629">
                  <c:v>-87.700032352035819</c:v>
                </c:pt>
                <c:pt idx="630">
                  <c:v>-87.843785151290717</c:v>
                </c:pt>
                <c:pt idx="631">
                  <c:v>-87.985132034966568</c:v>
                </c:pt>
                <c:pt idx="632">
                  <c:v>-88.124153781616144</c:v>
                </c:pt>
                <c:pt idx="633">
                  <c:v>-88.260927121024793</c:v>
                </c:pt>
                <c:pt idx="634">
                  <c:v>-88.395525001778012</c:v>
                </c:pt>
                <c:pt idx="635">
                  <c:v>-88.528016837072641</c:v>
                </c:pt>
                <c:pt idx="636">
                  <c:v>-88.658468730855162</c:v>
                </c:pt>
                <c:pt idx="637">
                  <c:v>-88.786943686141996</c:v>
                </c:pt>
                <c:pt idx="638">
                  <c:v>-88.913501797177162</c:v>
                </c:pt>
                <c:pt idx="639">
                  <c:v>-89.038200426906286</c:v>
                </c:pt>
                <c:pt idx="640">
                  <c:v>-89.161094371091536</c:v>
                </c:pt>
                <c:pt idx="641">
                  <c:v>-89.282236010254522</c:v>
                </c:pt>
                <c:pt idx="642">
                  <c:v>-89.401675450514361</c:v>
                </c:pt>
                <c:pt idx="643">
                  <c:v>-89.519460654279627</c:v>
                </c:pt>
                <c:pt idx="644">
                  <c:v>-89.635637561659038</c:v>
                </c:pt>
                <c:pt idx="645">
                  <c:v>-89.750250203370484</c:v>
                </c:pt>
                <c:pt idx="646">
                  <c:v>-89.863340805852928</c:v>
                </c:pt>
                <c:pt idx="647">
                  <c:v>-89.974949889219175</c:v>
                </c:pt>
                <c:pt idx="648">
                  <c:v>-90.085116358626522</c:v>
                </c:pt>
                <c:pt idx="649">
                  <c:v>-90.19387758958986</c:v>
                </c:pt>
                <c:pt idx="650">
                  <c:v>-90.301269507713258</c:v>
                </c:pt>
                <c:pt idx="651">
                  <c:v>-90.407326663272698</c:v>
                </c:pt>
                <c:pt idx="652">
                  <c:v>-90.512082301044941</c:v>
                </c:pt>
                <c:pt idx="653">
                  <c:v>-90.615568425741657</c:v>
                </c:pt>
                <c:pt idx="654">
                  <c:v>-90.717815863377339</c:v>
                </c:pt>
                <c:pt idx="655">
                  <c:v>-90.818854318870819</c:v>
                </c:pt>
                <c:pt idx="656">
                  <c:v>-90.918712430155466</c:v>
                </c:pt>
                <c:pt idx="657">
                  <c:v>-91.017417819048617</c:v>
                </c:pt>
                <c:pt idx="658">
                  <c:v>-91.114997139111779</c:v>
                </c:pt>
                <c:pt idx="659">
                  <c:v>-91.211476120712547</c:v>
                </c:pt>
                <c:pt idx="660">
                  <c:v>-91.306879613483162</c:v>
                </c:pt>
                <c:pt idx="661">
                  <c:v>-91.401231626354345</c:v>
                </c:pt>
                <c:pt idx="662">
                  <c:v>-91.494555365329177</c:v>
                </c:pt>
                <c:pt idx="663">
                  <c:v>-91.586873269148882</c:v>
                </c:pt>
                <c:pt idx="664">
                  <c:v>-91.678207042990579</c:v>
                </c:pt>
                <c:pt idx="665">
                  <c:v>-91.768577690325785</c:v>
                </c:pt>
                <c:pt idx="666">
                  <c:v>-91.858005543059974</c:v>
                </c:pt>
                <c:pt idx="667">
                  <c:v>-91.94651029006296</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-4.8808419331999075E-3</c:v>
                </c:pt>
                <c:pt idx="1">
                  <c:v>-9.7616852582167735E-3</c:v>
                </c:pt>
                <c:pt idx="2">
                  <c:v>-1.4642531366868796E-2</c:v>
                </c:pt>
                <c:pt idx="3">
                  <c:v>-1.9523381650976647E-2</c:v>
                </c:pt>
                <c:pt idx="4">
                  <c:v>-2.4404237502364732E-2</c:v>
                </c:pt>
                <c:pt idx="5">
                  <c:v>-2.9285100312862425E-2</c:v>
                </c:pt>
                <c:pt idx="6">
                  <c:v>-3.4165971474305279E-2</c:v>
                </c:pt>
                <c:pt idx="7">
                  <c:v>-3.9046852378536293E-2</c:v>
                </c:pt>
                <c:pt idx="8">
                  <c:v>-4.3927744417407176E-2</c:v>
                </c:pt>
                <c:pt idx="9">
                  <c:v>-4.8808648982779548E-2</c:v>
                </c:pt>
                <c:pt idx="10">
                  <c:v>-9.7618689813219903E-2</c:v>
                </c:pt>
                <c:pt idx="11">
                  <c:v>-0.14643151446304101</c:v>
                </c:pt>
                <c:pt idx="12">
                  <c:v>-0.19524851515210295</c:v>
                </c:pt>
                <c:pt idx="13">
                  <c:v>-0.24407108447253059</c:v>
                </c:pt>
                <c:pt idx="14">
                  <c:v>-0.29290061551290364</c:v>
                </c:pt>
                <c:pt idx="15">
                  <c:v>-0.34173850198253414</c:v>
                </c:pt>
                <c:pt idx="16">
                  <c:v>-0.39058613833585309</c:v>
                </c:pt>
                <c:pt idx="17">
                  <c:v>-0.43944491989692841</c:v>
                </c:pt>
                <c:pt idx="18">
                  <c:v>-0.48831624298413551</c:v>
                </c:pt>
                <c:pt idx="19">
                  <c:v>-0.97802740937568844</c:v>
                </c:pt>
                <c:pt idx="20">
                  <c:v>-1.4705409007936312</c:v>
                </c:pt>
                <c:pt idx="21">
                  <c:v>-1.9672892960134056</c:v>
                </c:pt>
                <c:pt idx="22">
                  <c:v>-2.4697434975818524</c:v>
                </c:pt>
                <c:pt idx="23">
                  <c:v>-2.9794265656837506</c:v>
                </c:pt>
                <c:pt idx="24">
                  <c:v>-3.4979284984155732</c:v>
                </c:pt>
                <c:pt idx="25">
                  <c:v>-4.0269222448829796</c:v>
                </c:pt>
                <c:pt idx="26">
                  <c:v>-4.5681812735478813</c:v>
                </c:pt>
                <c:pt idx="27">
                  <c:v>-5.1235990644190901</c:v>
                </c:pt>
                <c:pt idx="28">
                  <c:v>-8.1907558386622785</c:v>
                </c:pt>
                <c:pt idx="29">
                  <c:v>-12.013576461489359</c:v>
                </c:pt>
                <c:pt idx="30">
                  <c:v>-17.180842807771786</c:v>
                </c:pt>
                <c:pt idx="31">
                  <c:v>-24.823923834014781</c:v>
                </c:pt>
                <c:pt idx="32">
                  <c:v>-37.267601730035288</c:v>
                </c:pt>
                <c:pt idx="33">
                  <c:v>-58.705985814020906</c:v>
                </c:pt>
                <c:pt idx="34">
                  <c:v>-90.208565180834185</c:v>
                </c:pt>
                <c:pt idx="35">
                  <c:v>-118.7246345039427</c:v>
                </c:pt>
                <c:pt idx="36">
                  <c:v>-136.20395901690742</c:v>
                </c:pt>
                <c:pt idx="37">
                  <c:v>-146.3096483799215</c:v>
                </c:pt>
                <c:pt idx="38">
                  <c:v>-152.5759653694073</c:v>
                </c:pt>
                <c:pt idx="39">
                  <c:v>-156.77457330059866</c:v>
                </c:pt>
                <c:pt idx="40">
                  <c:v>-159.76919248269371</c:v>
                </c:pt>
                <c:pt idx="41">
                  <c:v>-162.01033434924764</c:v>
                </c:pt>
                <c:pt idx="42">
                  <c:v>-163.7511184656656</c:v>
                </c:pt>
                <c:pt idx="43">
                  <c:v>-165.14332227538884</c:v>
                </c:pt>
                <c:pt idx="44">
                  <c:v>-166.2830455501651</c:v>
                </c:pt>
                <c:pt idx="45">
                  <c:v>-167.23395170642291</c:v>
                </c:pt>
                <c:pt idx="46">
                  <c:v>-168.03984309942254</c:v>
                </c:pt>
                <c:pt idx="47">
                  <c:v>-168.73183594503291</c:v>
                </c:pt>
                <c:pt idx="48">
                  <c:v>-169.33264535476226</c:v>
                </c:pt>
                <c:pt idx="49">
                  <c:v>-169.85924735850728</c:v>
                </c:pt>
                <c:pt idx="50">
                  <c:v>-170.3245902115157</c:v>
                </c:pt>
                <c:pt idx="51">
                  <c:v>-170.73872790946714</c:v>
                </c:pt>
                <c:pt idx="52">
                  <c:v>-171.10959100160102</c:v>
                </c:pt>
                <c:pt idx="53">
                  <c:v>-171.44352311135736</c:v>
                </c:pt>
                <c:pt idx="54">
                  <c:v>-171.74566221037742</c:v>
                </c:pt>
                <c:pt idx="55">
                  <c:v>-172.0202166540966</c:v>
                </c:pt>
                <c:pt idx="56">
                  <c:v>-172.27066840291374</c:v>
                </c:pt>
                <c:pt idx="57">
                  <c:v>-172.49992492244016</c:v>
                </c:pt>
                <c:pt idx="58">
                  <c:v>-172.71043429934366</c:v>
                </c:pt>
                <c:pt idx="59">
                  <c:v>-172.90427358524454</c:v>
                </c:pt>
                <c:pt idx="60">
                  <c:v>-173.08321738100236</c:v>
                </c:pt>
                <c:pt idx="61">
                  <c:v>-173.24879164823389</c:v>
                </c:pt>
                <c:pt idx="62">
                  <c:v>-173.40231634470635</c:v>
                </c:pt>
                <c:pt idx="63">
                  <c:v>-173.5449395115061</c:v>
                </c:pt>
                <c:pt idx="64">
                  <c:v>-173.67766475528444</c:v>
                </c:pt>
                <c:pt idx="65">
                  <c:v>-173.80137357875608</c:v>
                </c:pt>
                <c:pt idx="66">
                  <c:v>-173.91684365745857</c:v>
                </c:pt>
                <c:pt idx="67">
                  <c:v>-174.0247639004956</c:v>
                </c:pt>
                <c:pt idx="68">
                  <c:v>-174.12574694021788</c:v>
                </c:pt>
                <c:pt idx="69">
                  <c:v>-174.22033955161851</c:v>
                </c:pt>
                <c:pt idx="70">
                  <c:v>-174.30903139337852</c:v>
                </c:pt>
                <c:pt idx="71">
                  <c:v>-174.39226237962615</c:v>
                </c:pt>
                <c:pt idx="72">
                  <c:v>-174.47042892784387</c:v>
                </c:pt>
                <c:pt idx="73">
                  <c:v>-174.54388927913644</c:v>
                </c:pt>
                <c:pt idx="74">
                  <c:v>-174.61296804870878</c:v>
                </c:pt>
                <c:pt idx="75">
                  <c:v>-174.67796013430259</c:v>
                </c:pt>
                <c:pt idx="76">
                  <c:v>-174.73913408656276</c:v>
                </c:pt>
                <c:pt idx="77">
                  <c:v>-174.79673502640861</c:v>
                </c:pt>
                <c:pt idx="78">
                  <c:v>-174.85098717938016</c:v>
                </c:pt>
                <c:pt idx="79">
                  <c:v>-174.90209608478187</c:v>
                </c:pt>
                <c:pt idx="80">
                  <c:v>-174.95025052763441</c:v>
                </c:pt>
                <c:pt idx="81">
                  <c:v>-174.99562423346887</c:v>
                </c:pt>
                <c:pt idx="82">
                  <c:v>-175.03837735949011</c:v>
                </c:pt>
                <c:pt idx="83">
                  <c:v>-175.07865781029795</c:v>
                </c:pt>
                <c:pt idx="84">
                  <c:v>-175.11660240195891</c:v>
                </c:pt>
                <c:pt idx="85">
                  <c:v>-175.15233789458279</c:v>
                </c:pt>
                <c:pt idx="86">
                  <c:v>-175.18598191053934</c:v>
                </c:pt>
                <c:pt idx="87">
                  <c:v>-175.21764375292966</c:v>
                </c:pt>
                <c:pt idx="88">
                  <c:v>-175.24742513682003</c:v>
                </c:pt>
                <c:pt idx="89">
                  <c:v>-175.27542084397501</c:v>
                </c:pt>
                <c:pt idx="90">
                  <c:v>-175.30171931033351</c:v>
                </c:pt>
                <c:pt idx="91">
                  <c:v>-175.32640315421071</c:v>
                </c:pt>
                <c:pt idx="92">
                  <c:v>-175.34954965213691</c:v>
                </c:pt>
                <c:pt idx="93">
                  <c:v>-175.37123116833405</c:v>
                </c:pt>
                <c:pt idx="94">
                  <c:v>-175.3915155430528</c:v>
                </c:pt>
                <c:pt idx="95">
                  <c:v>-175.41046644432743</c:v>
                </c:pt>
                <c:pt idx="96">
                  <c:v>-175.42814368713516</c:v>
                </c:pt>
                <c:pt idx="97">
                  <c:v>-175.44460352345413</c:v>
                </c:pt>
                <c:pt idx="98">
                  <c:v>-175.45989890629053</c:v>
                </c:pt>
                <c:pt idx="99">
                  <c:v>-175.47407973037926</c:v>
                </c:pt>
                <c:pt idx="100">
                  <c:v>-175.48719305194302</c:v>
                </c:pt>
                <c:pt idx="101">
                  <c:v>-175.49928328962</c:v>
                </c:pt>
                <c:pt idx="102">
                  <c:v>-175.51039240842763</c:v>
                </c:pt>
                <c:pt idx="103">
                  <c:v>-175.52056008842271</c:v>
                </c:pt>
                <c:pt idx="104">
                  <c:v>-175.5298238795308</c:v>
                </c:pt>
                <c:pt idx="105">
                  <c:v>-175.53821934386005</c:v>
                </c:pt>
                <c:pt idx="106">
                  <c:v>-175.5457801866707</c:v>
                </c:pt>
                <c:pt idx="107">
                  <c:v>-175.55253837704871</c:v>
                </c:pt>
                <c:pt idx="108">
                  <c:v>-175.55852425922114</c:v>
                </c:pt>
                <c:pt idx="109">
                  <c:v>-175.56376665535413</c:v>
                </c:pt>
                <c:pt idx="110">
                  <c:v>-175.56829296058979</c:v>
                </c:pt>
                <c:pt idx="111">
                  <c:v>-175.57212923100008</c:v>
                </c:pt>
                <c:pt idx="112">
                  <c:v>-175.5753002650705</c:v>
                </c:pt>
                <c:pt idx="113">
                  <c:v>-175.57782967926516</c:v>
                </c:pt>
                <c:pt idx="114">
                  <c:v>-175.57973997817172</c:v>
                </c:pt>
                <c:pt idx="115">
                  <c:v>-175.58105261967694</c:v>
                </c:pt>
                <c:pt idx="116">
                  <c:v>-175.58178807558116</c:v>
                </c:pt>
                <c:pt idx="117">
                  <c:v>-175.58196588802224</c:v>
                </c:pt>
                <c:pt idx="118">
                  <c:v>-175.58160472204443</c:v>
                </c:pt>
                <c:pt idx="119">
                  <c:v>-175.5807224146179</c:v>
                </c:pt>
                <c:pt idx="120">
                  <c:v>-175.57933602038722</c:v>
                </c:pt>
                <c:pt idx="121">
                  <c:v>-175.57746185440175</c:v>
                </c:pt>
                <c:pt idx="122">
                  <c:v>-175.57511553205862</c:v>
                </c:pt>
                <c:pt idx="123">
                  <c:v>-175.57231200647001</c:v>
                </c:pt>
                <c:pt idx="124">
                  <c:v>-175.56906560344703</c:v>
                </c:pt>
                <c:pt idx="125">
                  <c:v>-175.56539005427618</c:v>
                </c:pt>
                <c:pt idx="126">
                  <c:v>-175.561298526451</c:v>
                </c:pt>
                <c:pt idx="127">
                  <c:v>-175.55680365250598</c:v>
                </c:pt>
                <c:pt idx="128">
                  <c:v>-175.55191755708964</c:v>
                </c:pt>
                <c:pt idx="129">
                  <c:v>-175.54665188240043</c:v>
                </c:pt>
                <c:pt idx="130">
                  <c:v>-175.54101781210179</c:v>
                </c:pt>
                <c:pt idx="131">
                  <c:v>-175.53502609382048</c:v>
                </c:pt>
                <c:pt idx="132">
                  <c:v>-175.52868706032683</c:v>
                </c:pt>
                <c:pt idx="133">
                  <c:v>-175.52201064948557</c:v>
                </c:pt>
                <c:pt idx="134">
                  <c:v>-175.51500642306073</c:v>
                </c:pt>
                <c:pt idx="135">
                  <c:v>-175.5076835844508</c:v>
                </c:pt>
                <c:pt idx="136">
                  <c:v>-175.5000509954248</c:v>
                </c:pt>
                <c:pt idx="137">
                  <c:v>-175.49211719192428</c:v>
                </c:pt>
                <c:pt idx="138">
                  <c:v>-175.48389039899266</c:v>
                </c:pt>
                <c:pt idx="139">
                  <c:v>-175.47537854488678</c:v>
                </c:pt>
                <c:pt idx="140">
                  <c:v>-175.46658927442343</c:v>
                </c:pt>
                <c:pt idx="141">
                  <c:v>-175.45752996160877</c:v>
                </c:pt>
                <c:pt idx="142">
                  <c:v>-175.44820772159548</c:v>
                </c:pt>
                <c:pt idx="143">
                  <c:v>-175.43862942200857</c:v>
                </c:pt>
                <c:pt idx="144">
                  <c:v>-175.42880169368001</c:v>
                </c:pt>
                <c:pt idx="145">
                  <c:v>-175.41873094082612</c:v>
                </c:pt>
                <c:pt idx="146">
                  <c:v>-175.40842335070309</c:v>
                </c:pt>
                <c:pt idx="147">
                  <c:v>-175.39788490277033</c:v>
                </c:pt>
                <c:pt idx="148">
                  <c:v>-175.38712137739159</c:v>
                </c:pt>
                <c:pt idx="149">
                  <c:v>-175.37613836410088</c:v>
                </c:pt>
                <c:pt idx="150">
                  <c:v>-175.36494126945783</c:v>
                </c:pt>
                <c:pt idx="151">
                  <c:v>-175.35353532451717</c:v>
                </c:pt>
                <c:pt idx="152">
                  <c:v>-175.34192559193335</c:v>
                </c:pt>
                <c:pt idx="153">
                  <c:v>-175.3301169727217</c:v>
                </c:pt>
                <c:pt idx="154">
                  <c:v>-175.31811421269529</c:v>
                </c:pt>
                <c:pt idx="155">
                  <c:v>-175.305921908595</c:v>
                </c:pt>
                <c:pt idx="156">
                  <c:v>-175.29354451393078</c:v>
                </c:pt>
                <c:pt idx="157">
                  <c:v>-175.28098634454906</c:v>
                </c:pt>
                <c:pt idx="158">
                  <c:v>-175.26825158394138</c:v>
                </c:pt>
                <c:pt idx="159">
                  <c:v>-175.25534428830872</c:v>
                </c:pt>
                <c:pt idx="160">
                  <c:v>-175.24226839139402</c:v>
                </c:pt>
                <c:pt idx="161">
                  <c:v>-175.22902770909536</c:v>
                </c:pt>
                <c:pt idx="162">
                  <c:v>-175.21562594387166</c:v>
                </c:pt>
                <c:pt idx="163">
                  <c:v>-175.20206668895102</c:v>
                </c:pt>
                <c:pt idx="164">
                  <c:v>-175.18835343235324</c:v>
                </c:pt>
                <c:pt idx="165">
                  <c:v>-175.17448956073457</c:v>
                </c:pt>
                <c:pt idx="166">
                  <c:v>-175.1604783630647</c:v>
                </c:pt>
                <c:pt idx="167">
                  <c:v>-175.14632303414464</c:v>
                </c:pt>
                <c:pt idx="168">
                  <c:v>-175.13202667797276</c:v>
                </c:pt>
                <c:pt idx="169">
                  <c:v>-175.11759231096704</c:v>
                </c:pt>
                <c:pt idx="170">
                  <c:v>-175.10302286505109</c:v>
                </c:pt>
                <c:pt idx="171">
                  <c:v>-175.08832119060955</c:v>
                </c:pt>
                <c:pt idx="172">
                  <c:v>-175.07349005932031</c:v>
                </c:pt>
                <c:pt idx="173">
                  <c:v>-175.05853216686901</c:v>
                </c:pt>
                <c:pt idx="174">
                  <c:v>-175.04345013555181</c:v>
                </c:pt>
                <c:pt idx="175">
                  <c:v>-175.02824651677099</c:v>
                </c:pt>
                <c:pt idx="176">
                  <c:v>-175.01292379343016</c:v>
                </c:pt>
                <c:pt idx="177">
                  <c:v>-174.99748438223148</c:v>
                </c:pt>
                <c:pt idx="178">
                  <c:v>-174.98193063588178</c:v>
                </c:pt>
                <c:pt idx="179">
                  <c:v>-174.96626484521025</c:v>
                </c:pt>
                <c:pt idx="180">
                  <c:v>-174.95048924120249</c:v>
                </c:pt>
                <c:pt idx="181">
                  <c:v>-174.93460599695467</c:v>
                </c:pt>
                <c:pt idx="182">
                  <c:v>-174.91861722955142</c:v>
                </c:pt>
                <c:pt idx="183">
                  <c:v>-174.90252500187049</c:v>
                </c:pt>
                <c:pt idx="184">
                  <c:v>-174.88633132431869</c:v>
                </c:pt>
                <c:pt idx="185">
                  <c:v>-174.87003815650056</c:v>
                </c:pt>
                <c:pt idx="186">
                  <c:v>-174.85364740882406</c:v>
                </c:pt>
                <c:pt idx="187">
                  <c:v>-174.83716094404528</c:v>
                </c:pt>
                <c:pt idx="188">
                  <c:v>-174.82058057875551</c:v>
                </c:pt>
                <c:pt idx="189">
                  <c:v>-174.80390808481249</c:v>
                </c:pt>
                <c:pt idx="190">
                  <c:v>-174.78714519071895</c:v>
                </c:pt>
                <c:pt idx="191">
                  <c:v>-174.77029358294959</c:v>
                </c:pt>
                <c:pt idx="192">
                  <c:v>-174.75335490723086</c:v>
                </c:pt>
                <c:pt idx="193">
                  <c:v>-174.73633076977259</c:v>
                </c:pt>
                <c:pt idx="194">
                  <c:v>-174.71922273845624</c:v>
                </c:pt>
                <c:pt idx="195">
                  <c:v>-174.70203234397982</c:v>
                </c:pt>
                <c:pt idx="196">
                  <c:v>-174.68476108096232</c:v>
                </c:pt>
                <c:pt idx="197">
                  <c:v>-174.66741040900851</c:v>
                </c:pt>
                <c:pt idx="198">
                  <c:v>-174.6499817537364</c:v>
                </c:pt>
                <c:pt idx="199">
                  <c:v>-174.63247650776864</c:v>
                </c:pt>
                <c:pt idx="200">
                  <c:v>-174.61489603168917</c:v>
                </c:pt>
                <c:pt idx="201">
                  <c:v>-174.59724165496712</c:v>
                </c:pt>
                <c:pt idx="202">
                  <c:v>-174.57951467684813</c:v>
                </c:pt>
                <c:pt idx="203">
                  <c:v>-174.56171636721584</c:v>
                </c:pt>
                <c:pt idx="204">
                  <c:v>-174.54384796742363</c:v>
                </c:pt>
                <c:pt idx="205">
                  <c:v>-174.52591069109829</c:v>
                </c:pt>
                <c:pt idx="206">
                  <c:v>-174.50790572491647</c:v>
                </c:pt>
                <c:pt idx="207">
                  <c:v>-174.48983422935558</c:v>
                </c:pt>
                <c:pt idx="208">
                  <c:v>-174.47169733941891</c:v>
                </c:pt>
                <c:pt idx="209">
                  <c:v>-174.45349616533744</c:v>
                </c:pt>
                <c:pt idx="210">
                  <c:v>-174.43523179324822</c:v>
                </c:pt>
                <c:pt idx="211">
                  <c:v>-174.4169052858505</c:v>
                </c:pt>
                <c:pt idx="212">
                  <c:v>-174.39851768304064</c:v>
                </c:pt>
                <c:pt idx="213">
                  <c:v>-174.38007000252622</c:v>
                </c:pt>
                <c:pt idx="214">
                  <c:v>-174.36156324042062</c:v>
                </c:pt>
                <c:pt idx="215">
                  <c:v>-174.34299837181837</c:v>
                </c:pt>
                <c:pt idx="216">
                  <c:v>-174.32437635135236</c:v>
                </c:pt>
                <c:pt idx="217">
                  <c:v>-174.305698113733</c:v>
                </c:pt>
                <c:pt idx="218">
                  <c:v>-174.28696457427077</c:v>
                </c:pt>
                <c:pt idx="219">
                  <c:v>-174.26817662938222</c:v>
                </c:pt>
                <c:pt idx="220">
                  <c:v>-174.2493351570802</c:v>
                </c:pt>
                <c:pt idx="221">
                  <c:v>-174.23044101744878</c:v>
                </c:pt>
                <c:pt idx="222">
                  <c:v>-174.21149505310365</c:v>
                </c:pt>
                <c:pt idx="223">
                  <c:v>-174.19249808963835</c:v>
                </c:pt>
                <c:pt idx="224">
                  <c:v>-174.17345093605681</c:v>
                </c:pt>
                <c:pt idx="225">
                  <c:v>-174.15435438519262</c:v>
                </c:pt>
                <c:pt idx="226">
                  <c:v>-173.96083566663327</c:v>
                </c:pt>
                <c:pt idx="227">
                  <c:v>-173.76314349168052</c:v>
                </c:pt>
                <c:pt idx="228">
                  <c:v>-173.56185763408226</c:v>
                </c:pt>
                <c:pt idx="229">
                  <c:v>-173.35746189376491</c:v>
                </c:pt>
                <c:pt idx="230">
                  <c:v>-173.15036343836564</c:v>
                </c:pt>
                <c:pt idx="231">
                  <c:v>-172.94090764118107</c:v>
                </c:pt>
                <c:pt idx="232">
                  <c:v>-172.72938959430721</c:v>
                </c:pt>
                <c:pt idx="233">
                  <c:v>-172.51606313554296</c:v>
                </c:pt>
                <c:pt idx="234">
                  <c:v>-172.30114799412564</c:v>
                </c:pt>
                <c:pt idx="235">
                  <c:v>-172.08483549760419</c:v>
                </c:pt>
                <c:pt idx="236">
                  <c:v>-171.86729316708283</c:v>
                </c:pt>
                <c:pt idx="237">
                  <c:v>-171.64866844563394</c:v>
                </c:pt>
                <c:pt idx="238">
                  <c:v>-171.42909174491237</c:v>
                </c:pt>
                <c:pt idx="239">
                  <c:v>-171.20867895117232</c:v>
                </c:pt>
                <c:pt idx="240">
                  <c:v>-170.98753349941131</c:v>
                </c:pt>
                <c:pt idx="241">
                  <c:v>-170.76574810005999</c:v>
                </c:pt>
                <c:pt idx="242">
                  <c:v>-170.54340618428313</c:v>
                </c:pt>
                <c:pt idx="243">
                  <c:v>-170.32058311997233</c:v>
                </c:pt>
                <c:pt idx="244">
                  <c:v>-170.09734723977749</c:v>
                </c:pt>
                <c:pt idx="245">
                  <c:v>-169.87376071421215</c:v>
                </c:pt>
                <c:pt idx="246">
                  <c:v>-169.64988029639471</c:v>
                </c:pt>
                <c:pt idx="247">
                  <c:v>-169.42575795990655</c:v>
                </c:pt>
                <c:pt idx="248">
                  <c:v>-169.20144144723344</c:v>
                </c:pt>
                <c:pt idx="249">
                  <c:v>-168.97697474307088</c:v>
                </c:pt>
                <c:pt idx="250">
                  <c:v>-168.75239848422413</c:v>
                </c:pt>
                <c:pt idx="251">
                  <c:v>-168.5277503157869</c:v>
                </c:pt>
                <c:pt idx="252">
                  <c:v>-168.30306520162927</c:v>
                </c:pt>
                <c:pt idx="253">
                  <c:v>-168.07837569588114</c:v>
                </c:pt>
                <c:pt idx="254">
                  <c:v>-167.85371218100474</c:v>
                </c:pt>
                <c:pt idx="255">
                  <c:v>-167.62910307714961</c:v>
                </c:pt>
                <c:pt idx="256">
                  <c:v>-167.40457502674715</c:v>
                </c:pt>
                <c:pt idx="257">
                  <c:v>-167.18015305769021</c:v>
                </c:pt>
                <c:pt idx="258">
                  <c:v>-166.95586072793708</c:v>
                </c:pt>
                <c:pt idx="259">
                  <c:v>-166.73172025395829</c:v>
                </c:pt>
                <c:pt idx="260">
                  <c:v>-166.50775262509029</c:v>
                </c:pt>
                <c:pt idx="261">
                  <c:v>-166.28397770556694</c:v>
                </c:pt>
                <c:pt idx="262">
                  <c:v>-166.06041432574756</c:v>
                </c:pt>
                <c:pt idx="263">
                  <c:v>-165.83708036385363</c:v>
                </c:pt>
                <c:pt idx="264">
                  <c:v>-165.61399281934513</c:v>
                </c:pt>
                <c:pt idx="265">
                  <c:v>-165.39116787891788</c:v>
                </c:pt>
                <c:pt idx="266">
                  <c:v>-165.16862097597388</c:v>
                </c:pt>
                <c:pt idx="267">
                  <c:v>-164.94636684430674</c:v>
                </c:pt>
                <c:pt idx="268">
                  <c:v>-164.72441956664883</c:v>
                </c:pt>
                <c:pt idx="269">
                  <c:v>-164.50279261864756</c:v>
                </c:pt>
                <c:pt idx="270">
                  <c:v>-164.28149890876603</c:v>
                </c:pt>
                <c:pt idx="271">
                  <c:v>-164.06055081454528</c:v>
                </c:pt>
                <c:pt idx="272">
                  <c:v>-163.83996021561114</c:v>
                </c:pt>
                <c:pt idx="273">
                  <c:v>-163.61973852376502</c:v>
                </c:pt>
                <c:pt idx="274">
                  <c:v>-163.39989671045777</c:v>
                </c:pt>
                <c:pt idx="275">
                  <c:v>-163.18044533191068</c:v>
                </c:pt>
                <c:pt idx="276">
                  <c:v>-162.96139455212059</c:v>
                </c:pt>
                <c:pt idx="277">
                  <c:v>-162.74275416395551</c:v>
                </c:pt>
                <c:pt idx="278">
                  <c:v>-162.52453360852886</c:v>
                </c:pt>
                <c:pt idx="279">
                  <c:v>-162.30674199301612</c:v>
                </c:pt>
                <c:pt idx="280">
                  <c:v>-162.08938810706371</c:v>
                </c:pt>
                <c:pt idx="281">
                  <c:v>-161.8724804379203</c:v>
                </c:pt>
                <c:pt idx="282">
                  <c:v>-161.65602718441102</c:v>
                </c:pt>
                <c:pt idx="283">
                  <c:v>-161.44003626985926</c:v>
                </c:pt>
                <c:pt idx="284">
                  <c:v>-161.22451535405284</c:v>
                </c:pt>
                <c:pt idx="285">
                  <c:v>-161.00947184433915</c:v>
                </c:pt>
                <c:pt idx="286">
                  <c:v>-160.79491290592733</c:v>
                </c:pt>
                <c:pt idx="287">
                  <c:v>-160.580845471467</c:v>
                </c:pt>
                <c:pt idx="288">
                  <c:v>-160.36727624996635</c:v>
                </c:pt>
                <c:pt idx="289">
                  <c:v>-160.15421173510663</c:v>
                </c:pt>
                <c:pt idx="290">
                  <c:v>-159.94165821300402</c:v>
                </c:pt>
                <c:pt idx="291">
                  <c:v>-159.72962176946641</c:v>
                </c:pt>
                <c:pt idx="292">
                  <c:v>-159.51810829678612</c:v>
                </c:pt>
                <c:pt idx="293">
                  <c:v>-159.30712350010825</c:v>
                </c:pt>
                <c:pt idx="294">
                  <c:v>-159.09667290340821</c:v>
                </c:pt>
                <c:pt idx="295">
                  <c:v>-158.88676185511142</c:v>
                </c:pt>
                <c:pt idx="296">
                  <c:v>-158.67739553338296</c:v>
                </c:pt>
                <c:pt idx="297">
                  <c:v>-158.46857895111421</c:v>
                </c:pt>
                <c:pt idx="298">
                  <c:v>-158.26031696063004</c:v>
                </c:pt>
                <c:pt idx="299">
                  <c:v>-158.05261425813868</c:v>
                </c:pt>
                <c:pt idx="300">
                  <c:v>-157.84547538794436</c:v>
                </c:pt>
                <c:pt idx="301">
                  <c:v>-157.63890474644069</c:v>
                </c:pt>
                <c:pt idx="302">
                  <c:v>-157.43290658590163</c:v>
                </c:pt>
                <c:pt idx="303">
                  <c:v>-157.22748501808579</c:v>
                </c:pt>
                <c:pt idx="304">
                  <c:v>-157.0226440176674</c:v>
                </c:pt>
                <c:pt idx="305">
                  <c:v>-156.81838742550718</c:v>
                </c:pt>
                <c:pt idx="306">
                  <c:v>-156.61471895177536</c:v>
                </c:pt>
                <c:pt idx="307">
                  <c:v>-156.41164217893663</c:v>
                </c:pt>
                <c:pt idx="308">
                  <c:v>-156.20916056460797</c:v>
                </c:pt>
                <c:pt idx="309">
                  <c:v>-156.00727744429801</c:v>
                </c:pt>
                <c:pt idx="310">
                  <c:v>-155.8059960340365</c:v>
                </c:pt>
                <c:pt idx="311">
                  <c:v>-155.60531943290144</c:v>
                </c:pt>
                <c:pt idx="312">
                  <c:v>-155.40525062545134</c:v>
                </c:pt>
                <c:pt idx="313">
                  <c:v>-155.2057924840687</c:v>
                </c:pt>
                <c:pt idx="314">
                  <c:v>-155.00694777122132</c:v>
                </c:pt>
                <c:pt idx="315">
                  <c:v>-154.80871914164621</c:v>
                </c:pt>
                <c:pt idx="316">
                  <c:v>-154.6111091444622</c:v>
                </c:pt>
                <c:pt idx="317">
                  <c:v>-154.41412022521524</c:v>
                </c:pt>
                <c:pt idx="318">
                  <c:v>-154.21775472786106</c:v>
                </c:pt>
                <c:pt idx="319">
                  <c:v>-154.02201489668892</c:v>
                </c:pt>
                <c:pt idx="320">
                  <c:v>-153.82690287819074</c:v>
                </c:pt>
                <c:pt idx="321">
                  <c:v>-153.63242072287863</c:v>
                </c:pt>
                <c:pt idx="322">
                  <c:v>-153.43857038705386</c:v>
                </c:pt>
                <c:pt idx="323">
                  <c:v>-153.24535373453043</c:v>
                </c:pt>
                <c:pt idx="324">
                  <c:v>-153.05277253831611</c:v>
                </c:pt>
                <c:pt idx="325">
                  <c:v>-152.86082848225288</c:v>
                </c:pt>
                <c:pt idx="326">
                  <c:v>-152.6695231626199</c:v>
                </c:pt>
                <c:pt idx="327">
                  <c:v>-152.47885808970008</c:v>
                </c:pt>
                <c:pt idx="328">
                  <c:v>-152.28883468931326</c:v>
                </c:pt>
                <c:pt idx="329">
                  <c:v>-152.09945430431722</c:v>
                </c:pt>
                <c:pt idx="330">
                  <c:v>-151.91071819607834</c:v>
                </c:pt>
                <c:pt idx="331">
                  <c:v>-151.72262754591321</c:v>
                </c:pt>
                <c:pt idx="332">
                  <c:v>-151.53518345650355</c:v>
                </c:pt>
                <c:pt idx="333">
                  <c:v>-151.34838695328426</c:v>
                </c:pt>
                <c:pt idx="334">
                  <c:v>-151.16223898580733</c:v>
                </c:pt>
                <c:pt idx="335">
                  <c:v>-150.97674042908181</c:v>
                </c:pt>
                <c:pt idx="336">
                  <c:v>-150.79189208489092</c:v>
                </c:pt>
                <c:pt idx="337">
                  <c:v>-150.60769468308817</c:v>
                </c:pt>
                <c:pt idx="338">
                  <c:v>-150.42414888287195</c:v>
                </c:pt>
                <c:pt idx="339">
                  <c:v>-150.24125527404087</c:v>
                </c:pt>
                <c:pt idx="340">
                  <c:v>-150.05901437822928</c:v>
                </c:pt>
                <c:pt idx="341">
                  <c:v>-149.87742665012496</c:v>
                </c:pt>
                <c:pt idx="342">
                  <c:v>-149.69649247866857</c:v>
                </c:pt>
                <c:pt idx="343">
                  <c:v>-149.51621218823612</c:v>
                </c:pt>
                <c:pt idx="344">
                  <c:v>-149.33658603980462</c:v>
                </c:pt>
                <c:pt idx="345">
                  <c:v>-149.15761423210182</c:v>
                </c:pt>
                <c:pt idx="346">
                  <c:v>-148.97929690274015</c:v>
                </c:pt>
                <c:pt idx="347">
                  <c:v>-148.80163412933544</c:v>
                </c:pt>
                <c:pt idx="348">
                  <c:v>-148.62462593061088</c:v>
                </c:pt>
                <c:pt idx="349">
                  <c:v>-148.44827226748657</c:v>
                </c:pt>
                <c:pt idx="350">
                  <c:v>-148.27257304415508</c:v>
                </c:pt>
                <c:pt idx="351">
                  <c:v>-148.09752810914284</c:v>
                </c:pt>
                <c:pt idx="352">
                  <c:v>-147.92313725635879</c:v>
                </c:pt>
                <c:pt idx="353">
                  <c:v>-147.74940022612907</c:v>
                </c:pt>
                <c:pt idx="354">
                  <c:v>-147.57631670621925</c:v>
                </c:pt>
                <c:pt idx="355">
                  <c:v>-147.40388633284383</c:v>
                </c:pt>
                <c:pt idx="356">
                  <c:v>-147.23210869166314</c:v>
                </c:pt>
                <c:pt idx="357">
                  <c:v>-147.06098331876802</c:v>
                </c:pt>
                <c:pt idx="358">
                  <c:v>-146.89050970165232</c:v>
                </c:pt>
                <c:pt idx="359">
                  <c:v>-146.72068728017373</c:v>
                </c:pt>
                <c:pt idx="360">
                  <c:v>-146.55151544750265</c:v>
                </c:pt>
                <c:pt idx="361">
                  <c:v>-146.38299355105951</c:v>
                </c:pt>
                <c:pt idx="362">
                  <c:v>-146.21512089344083</c:v>
                </c:pt>
                <c:pt idx="363">
                  <c:v>-146.04789673333354</c:v>
                </c:pt>
                <c:pt idx="364">
                  <c:v>-145.88132028641854</c:v>
                </c:pt>
                <c:pt idx="365">
                  <c:v>-145.71539072626308</c:v>
                </c:pt>
                <c:pt idx="366">
                  <c:v>-145.55010718520191</c:v>
                </c:pt>
                <c:pt idx="367">
                  <c:v>-145.38546875520788</c:v>
                </c:pt>
                <c:pt idx="368">
                  <c:v>-145.22147448875171</c:v>
                </c:pt>
                <c:pt idx="369">
                  <c:v>-145.05812339965078</c:v>
                </c:pt>
                <c:pt idx="370">
                  <c:v>-144.895414463908</c:v>
                </c:pt>
                <c:pt idx="371">
                  <c:v>-144.73334662053941</c:v>
                </c:pt>
                <c:pt idx="372">
                  <c:v>-144.5719187723918</c:v>
                </c:pt>
                <c:pt idx="373">
                  <c:v>-144.41112978695011</c:v>
                </c:pt>
                <c:pt idx="374">
                  <c:v>-144.25097849713399</c:v>
                </c:pt>
                <c:pt idx="375">
                  <c:v>-144.09146370208495</c:v>
                </c:pt>
                <c:pt idx="376">
                  <c:v>-143.93258416794254</c:v>
                </c:pt>
                <c:pt idx="377">
                  <c:v>-143.77433862861133</c:v>
                </c:pt>
                <c:pt idx="378">
                  <c:v>-143.61672578651704</c:v>
                </c:pt>
                <c:pt idx="379">
                  <c:v>-143.45974431335347</c:v>
                </c:pt>
                <c:pt idx="380">
                  <c:v>-143.30339285081917</c:v>
                </c:pt>
                <c:pt idx="381">
                  <c:v>-143.1476700113443</c:v>
                </c:pt>
                <c:pt idx="382">
                  <c:v>-142.99257437880811</c:v>
                </c:pt>
                <c:pt idx="383">
                  <c:v>-142.83810450924602</c:v>
                </c:pt>
                <c:pt idx="384">
                  <c:v>-142.68425893154819</c:v>
                </c:pt>
                <c:pt idx="385">
                  <c:v>-142.53103614814734</c:v>
                </c:pt>
                <c:pt idx="386">
                  <c:v>-142.37843463569794</c:v>
                </c:pt>
                <c:pt idx="387">
                  <c:v>-142.22645284574557</c:v>
                </c:pt>
                <c:pt idx="388">
                  <c:v>-142.07508920538697</c:v>
                </c:pt>
                <c:pt idx="389">
                  <c:v>-141.92434211792084</c:v>
                </c:pt>
                <c:pt idx="390">
                  <c:v>-141.77420996348945</c:v>
                </c:pt>
                <c:pt idx="391">
                  <c:v>-141.62469109971082</c:v>
                </c:pt>
                <c:pt idx="392">
                  <c:v>-141.47578386230199</c:v>
                </c:pt>
                <c:pt idx="393">
                  <c:v>-141.32748656569325</c:v>
                </c:pt>
                <c:pt idx="394">
                  <c:v>-141.17979750363313</c:v>
                </c:pt>
                <c:pt idx="395">
                  <c:v>-141.03271494978472</c:v>
                </c:pt>
                <c:pt idx="396">
                  <c:v>-140.88623715831301</c:v>
                </c:pt>
                <c:pt idx="397">
                  <c:v>-140.74036236446335</c:v>
                </c:pt>
                <c:pt idx="398">
                  <c:v>-140.59508878513122</c:v>
                </c:pt>
                <c:pt idx="399">
                  <c:v>-140.45041461942355</c:v>
                </c:pt>
                <c:pt idx="400">
                  <c:v>-140.30633804921092</c:v>
                </c:pt>
                <c:pt idx="401">
                  <c:v>-140.16285723967161</c:v>
                </c:pt>
                <c:pt idx="402">
                  <c:v>-140.01997033982727</c:v>
                </c:pt>
                <c:pt idx="403">
                  <c:v>-139.87767548306974</c:v>
                </c:pt>
                <c:pt idx="404">
                  <c:v>-139.73597078767989</c:v>
                </c:pt>
                <c:pt idx="405">
                  <c:v>-139.59485435733805</c:v>
                </c:pt>
                <c:pt idx="406">
                  <c:v>-139.4543242816263</c:v>
                </c:pt>
                <c:pt idx="407">
                  <c:v>-139.31437863652258</c:v>
                </c:pt>
                <c:pt idx="408">
                  <c:v>-139.17501548488676</c:v>
                </c:pt>
                <c:pt idx="409">
                  <c:v>-139.03623287693873</c:v>
                </c:pt>
                <c:pt idx="410">
                  <c:v>-138.89802885072856</c:v>
                </c:pt>
                <c:pt idx="411">
                  <c:v>-138.7604014325988</c:v>
                </c:pt>
                <c:pt idx="412">
                  <c:v>-138.62334863763905</c:v>
                </c:pt>
                <c:pt idx="413">
                  <c:v>-138.48686847013295</c:v>
                </c:pt>
                <c:pt idx="414">
                  <c:v>-138.3509589239971</c:v>
                </c:pt>
                <c:pt idx="415">
                  <c:v>-138.21561798321318</c:v>
                </c:pt>
                <c:pt idx="416">
                  <c:v>-138.08084362225179</c:v>
                </c:pt>
                <c:pt idx="417">
                  <c:v>-137.94663380648944</c:v>
                </c:pt>
                <c:pt idx="418">
                  <c:v>-137.81298649261808</c:v>
                </c:pt>
                <c:pt idx="419">
                  <c:v>-137.67989962904727</c:v>
                </c:pt>
                <c:pt idx="420">
                  <c:v>-137.54737115629933</c:v>
                </c:pt>
                <c:pt idx="421">
                  <c:v>-137.41539900739724</c:v>
                </c:pt>
                <c:pt idx="422">
                  <c:v>-137.28398110824565</c:v>
                </c:pt>
                <c:pt idx="423">
                  <c:v>-137.15311537800505</c:v>
                </c:pt>
                <c:pt idx="424">
                  <c:v>-137.0227997294586</c:v>
                </c:pt>
                <c:pt idx="425">
                  <c:v>-136.89303206937291</c:v>
                </c:pt>
                <c:pt idx="426">
                  <c:v>-136.76381029885138</c:v>
                </c:pt>
                <c:pt idx="427">
                  <c:v>-136.63513231368134</c:v>
                </c:pt>
                <c:pt idx="428">
                  <c:v>-136.5069960046747</c:v>
                </c:pt>
                <c:pt idx="429">
                  <c:v>-136.37939925800157</c:v>
                </c:pt>
                <c:pt idx="430">
                  <c:v>-136.25233995551821</c:v>
                </c:pt>
                <c:pt idx="431">
                  <c:v>-136.12581597508816</c:v>
                </c:pt>
                <c:pt idx="432">
                  <c:v>-135.99982519089716</c:v>
                </c:pt>
                <c:pt idx="433">
                  <c:v>-135.87436547376211</c:v>
                </c:pt>
                <c:pt idx="434">
                  <c:v>-135.74943469143389</c:v>
                </c:pt>
                <c:pt idx="435">
                  <c:v>-135.62503070889392</c:v>
                </c:pt>
                <c:pt idx="436">
                  <c:v>-135.50115138864504</c:v>
                </c:pt>
                <c:pt idx="437">
                  <c:v>-135.37779459099647</c:v>
                </c:pt>
                <c:pt idx="438">
                  <c:v>-135.25495817434287</c:v>
                </c:pt>
                <c:pt idx="439">
                  <c:v>-135.13263999543781</c:v>
                </c:pt>
                <c:pt idx="440">
                  <c:v>-135.01083790966146</c:v>
                </c:pt>
                <c:pt idx="441">
                  <c:v>-134.88954977128301</c:v>
                </c:pt>
                <c:pt idx="442">
                  <c:v>-134.76877343371723</c:v>
                </c:pt>
                <c:pt idx="443">
                  <c:v>-134.64850674977578</c:v>
                </c:pt>
                <c:pt idx="444">
                  <c:v>-134.52874757191324</c:v>
                </c:pt>
                <c:pt idx="445">
                  <c:v>-134.40949375246785</c:v>
                </c:pt>
                <c:pt idx="446">
                  <c:v>-134.29074314389703</c:v>
                </c:pt>
                <c:pt idx="447">
                  <c:v>-134.17249359900768</c:v>
                </c:pt>
                <c:pt idx="448">
                  <c:v>-134.05474297118161</c:v>
                </c:pt>
                <c:pt idx="449">
                  <c:v>-133.93748911459593</c:v>
                </c:pt>
                <c:pt idx="450">
                  <c:v>-133.82072988443841</c:v>
                </c:pt>
                <c:pt idx="451">
                  <c:v>-133.70446313711832</c:v>
                </c:pt>
                <c:pt idx="452">
                  <c:v>-133.58868673047218</c:v>
                </c:pt>
                <c:pt idx="453">
                  <c:v>-133.47339852396487</c:v>
                </c:pt>
                <c:pt idx="454">
                  <c:v>-133.35859637888652</c:v>
                </c:pt>
                <c:pt idx="455">
                  <c:v>-133.24427815854415</c:v>
                </c:pt>
                <c:pt idx="456">
                  <c:v>-133.1304417284494</c:v>
                </c:pt>
                <c:pt idx="457">
                  <c:v>-133.01708495650183</c:v>
                </c:pt>
                <c:pt idx="458">
                  <c:v>-132.9042057131673</c:v>
                </c:pt>
                <c:pt idx="459">
                  <c:v>-132.79180187165275</c:v>
                </c:pt>
                <c:pt idx="460">
                  <c:v>-132.67987130807657</c:v>
                </c:pt>
                <c:pt idx="461">
                  <c:v>-132.56841190163451</c:v>
                </c:pt>
                <c:pt idx="462">
                  <c:v>-132.45742153476183</c:v>
                </c:pt>
                <c:pt idx="463">
                  <c:v>-132.34689809329146</c:v>
                </c:pt>
                <c:pt idx="464">
                  <c:v>-132.23683946660799</c:v>
                </c:pt>
                <c:pt idx="465">
                  <c:v>-132.12724354779789</c:v>
                </c:pt>
                <c:pt idx="466">
                  <c:v>-132.01810823379594</c:v>
                </c:pt>
                <c:pt idx="467">
                  <c:v>-131.90943142552791</c:v>
                </c:pt>
                <c:pt idx="468">
                  <c:v>-131.80121102804938</c:v>
                </c:pt>
                <c:pt idx="469">
                  <c:v>-131.69344495068106</c:v>
                </c:pt>
                <c:pt idx="470">
                  <c:v>-131.58613110714052</c:v>
                </c:pt>
                <c:pt idx="471">
                  <c:v>-131.47926741567045</c:v>
                </c:pt>
                <c:pt idx="472">
                  <c:v>-131.37285179916339</c:v>
                </c:pt>
                <c:pt idx="473">
                  <c:v>-131.2668821852829</c:v>
                </c:pt>
                <c:pt idx="474">
                  <c:v>-131.16135650658168</c:v>
                </c:pt>
                <c:pt idx="475">
                  <c:v>-131.05627270061646</c:v>
                </c:pt>
                <c:pt idx="476">
                  <c:v>-130.95162871005917</c:v>
                </c:pt>
                <c:pt idx="477">
                  <c:v>-130.8474224828054</c:v>
                </c:pt>
                <c:pt idx="478">
                  <c:v>-130.74365197207968</c:v>
                </c:pt>
                <c:pt idx="479">
                  <c:v>-130.64031513653745</c:v>
                </c:pt>
                <c:pt idx="480">
                  <c:v>-130.53740994036434</c:v>
                </c:pt>
                <c:pt idx="481">
                  <c:v>-130.4349343533724</c:v>
                </c:pt>
                <c:pt idx="482">
                  <c:v>-130.33288635109304</c:v>
                </c:pt>
                <c:pt idx="483">
                  <c:v>-130.23126391486792</c:v>
                </c:pt>
                <c:pt idx="484">
                  <c:v>-130.13006503193628</c:v>
                </c:pt>
                <c:pt idx="485">
                  <c:v>-130.02928769551991</c:v>
                </c:pt>
                <c:pt idx="486">
                  <c:v>-129.92892990490543</c:v>
                </c:pt>
                <c:pt idx="487">
                  <c:v>-129.82898966552361</c:v>
                </c:pt>
                <c:pt idx="488">
                  <c:v>-129.7294649890267</c:v>
                </c:pt>
                <c:pt idx="489">
                  <c:v>-129.63035389336247</c:v>
                </c:pt>
                <c:pt idx="490">
                  <c:v>-129.5316544028463</c:v>
                </c:pt>
                <c:pt idx="491">
                  <c:v>-129.43336454823063</c:v>
                </c:pt>
                <c:pt idx="492">
                  <c:v>-129.33548236677203</c:v>
                </c:pt>
                <c:pt idx="493">
                  <c:v>-129.2380059022957</c:v>
                </c:pt>
                <c:pt idx="494">
                  <c:v>-129.14093320525811</c:v>
                </c:pt>
                <c:pt idx="495">
                  <c:v>-129.04426233280688</c:v>
                </c:pt>
                <c:pt idx="496">
                  <c:v>-128.9479913488388</c:v>
                </c:pt>
                <c:pt idx="497">
                  <c:v>-128.85211832405543</c:v>
                </c:pt>
                <c:pt idx="498">
                  <c:v>-128.75664133601671</c:v>
                </c:pt>
                <c:pt idx="499">
                  <c:v>-128.66155846919233</c:v>
                </c:pt>
                <c:pt idx="500">
                  <c:v>-128.56686781501119</c:v>
                </c:pt>
                <c:pt idx="501">
                  <c:v>-128.47256747190875</c:v>
                </c:pt>
                <c:pt idx="502">
                  <c:v>-128.37865554537251</c:v>
                </c:pt>
                <c:pt idx="503">
                  <c:v>-128.28513014798526</c:v>
                </c:pt>
                <c:pt idx="504">
                  <c:v>-128.19198939946685</c:v>
                </c:pt>
                <c:pt idx="505">
                  <c:v>-128.09923142671386</c:v>
                </c:pt>
                <c:pt idx="506">
                  <c:v>-128.00685436383733</c:v>
                </c:pt>
                <c:pt idx="507">
                  <c:v>-127.9148563521991</c:v>
                </c:pt>
                <c:pt idx="508">
                  <c:v>-127.82323554044602</c:v>
                </c:pt>
                <c:pt idx="509">
                  <c:v>-127.73199008454255</c:v>
                </c:pt>
                <c:pt idx="510">
                  <c:v>-127.64111814780188</c:v>
                </c:pt>
                <c:pt idx="511">
                  <c:v>-127.55061790091511</c:v>
                </c:pt>
                <c:pt idx="512">
                  <c:v>-127.4604875219791</c:v>
                </c:pt>
                <c:pt idx="513">
                  <c:v>-127.3707251965225</c:v>
                </c:pt>
                <c:pt idx="514">
                  <c:v>-127.28132911753046</c:v>
                </c:pt>
                <c:pt idx="515">
                  <c:v>-127.19229748546768</c:v>
                </c:pt>
                <c:pt idx="516">
                  <c:v>-127.10362850830006</c:v>
                </c:pt>
                <c:pt idx="517">
                  <c:v>-127.01532040151498</c:v>
                </c:pt>
                <c:pt idx="518">
                  <c:v>-126.92737138813996</c:v>
                </c:pt>
                <c:pt idx="519">
                  <c:v>-126.83977969876011</c:v>
                </c:pt>
                <c:pt idx="520">
                  <c:v>-126.75254357153426</c:v>
                </c:pt>
                <c:pt idx="521">
                  <c:v>-126.66566125220963</c:v>
                </c:pt>
                <c:pt idx="522">
                  <c:v>-126.57913099413528</c:v>
                </c:pt>
                <c:pt idx="523">
                  <c:v>-126.4929510582744</c:v>
                </c:pt>
                <c:pt idx="524">
                  <c:v>-126.40711971321511</c:v>
                </c:pt>
                <c:pt idx="525">
                  <c:v>-126.32163523518041</c:v>
                </c:pt>
                <c:pt idx="526">
                  <c:v>-126.23649590803667</c:v>
                </c:pt>
                <c:pt idx="527">
                  <c:v>-126.15170002330102</c:v>
                </c:pt>
                <c:pt idx="528">
                  <c:v>-126.06724588014772</c:v>
                </c:pt>
                <c:pt idx="529">
                  <c:v>-125.98313178541346</c:v>
                </c:pt>
                <c:pt idx="530">
                  <c:v>-125.89935605360128</c:v>
                </c:pt>
                <c:pt idx="531">
                  <c:v>-125.81591700688389</c:v>
                </c:pt>
                <c:pt idx="532">
                  <c:v>-125.73281297510577</c:v>
                </c:pt>
                <c:pt idx="533">
                  <c:v>-125.65004229578395</c:v>
                </c:pt>
                <c:pt idx="534">
                  <c:v>-125.5676033141085</c:v>
                </c:pt>
                <c:pt idx="535">
                  <c:v>-125.48549438294138</c:v>
                </c:pt>
                <c:pt idx="536">
                  <c:v>-125.40371386281498</c:v>
                </c:pt>
                <c:pt idx="537">
                  <c:v>-125.32226012192922</c:v>
                </c:pt>
                <c:pt idx="538">
                  <c:v>-125.24113153614799</c:v>
                </c:pt>
                <c:pt idx="539">
                  <c:v>-125.16032648899488</c:v>
                </c:pt>
                <c:pt idx="540">
                  <c:v>-125.079843371648</c:v>
                </c:pt>
                <c:pt idx="541">
                  <c:v>-124.99968058293361</c:v>
                </c:pt>
                <c:pt idx="542">
                  <c:v>-124.91983652931953</c:v>
                </c:pt>
                <c:pt idx="543">
                  <c:v>-124.84030962490745</c:v>
                </c:pt>
                <c:pt idx="544">
                  <c:v>-124.76109829142445</c:v>
                </c:pt>
                <c:pt idx="545">
                  <c:v>-124.68220095821394</c:v>
                </c:pt>
                <c:pt idx="546">
                  <c:v>-124.60361606222591</c:v>
                </c:pt>
                <c:pt idx="547">
                  <c:v>-124.52534204800619</c:v>
                </c:pt>
                <c:pt idx="548">
                  <c:v>-124.44737736768528</c:v>
                </c:pt>
                <c:pt idx="549">
                  <c:v>-124.36972048096662</c:v>
                </c:pt>
                <c:pt idx="550">
                  <c:v>-124.29236985511389</c:v>
                </c:pt>
                <c:pt idx="551">
                  <c:v>-124.21532396493788</c:v>
                </c:pt>
                <c:pt idx="552">
                  <c:v>-124.13858129278279</c:v>
                </c:pt>
                <c:pt idx="553">
                  <c:v>-124.06214032851183</c:v>
                </c:pt>
                <c:pt idx="554">
                  <c:v>-123.98599956949229</c:v>
                </c:pt>
                <c:pt idx="555">
                  <c:v>-123.91015752058</c:v>
                </c:pt>
                <c:pt idx="556">
                  <c:v>-123.83461269410341</c:v>
                </c:pt>
                <c:pt idx="557">
                  <c:v>-123.7593636098469</c:v>
                </c:pt>
                <c:pt idx="558">
                  <c:v>-123.68440879503368</c:v>
                </c:pt>
                <c:pt idx="559">
                  <c:v>-123.60974678430843</c:v>
                </c:pt>
                <c:pt idx="560">
                  <c:v>-123.53537611971893</c:v>
                </c:pt>
                <c:pt idx="561">
                  <c:v>-123.46129535069768</c:v>
                </c:pt>
                <c:pt idx="562">
                  <c:v>-123.38750303404305</c:v>
                </c:pt>
                <c:pt idx="563">
                  <c:v>-123.3139977338995</c:v>
                </c:pt>
                <c:pt idx="564">
                  <c:v>-123.240778021738</c:v>
                </c:pt>
                <c:pt idx="565">
                  <c:v>-123.16784247633578</c:v>
                </c:pt>
                <c:pt idx="566">
                  <c:v>-123.09518968375535</c:v>
                </c:pt>
                <c:pt idx="567">
                  <c:v>-123.02281823732372</c:v>
                </c:pt>
                <c:pt idx="568">
                  <c:v>-122.95072673761096</c:v>
                </c:pt>
                <c:pt idx="569">
                  <c:v>-122.87891379240816</c:v>
                </c:pt>
                <c:pt idx="570">
                  <c:v>-122.80737801670548</c:v>
                </c:pt>
                <c:pt idx="571">
                  <c:v>-122.73611803266952</c:v>
                </c:pt>
                <c:pt idx="572">
                  <c:v>-122.66513246962059</c:v>
                </c:pt>
                <c:pt idx="573">
                  <c:v>-122.59441996400953</c:v>
                </c:pt>
                <c:pt idx="574">
                  <c:v>-122.5239791593942</c:v>
                </c:pt>
                <c:pt idx="575">
                  <c:v>-122.45380870641583</c:v>
                </c:pt>
                <c:pt idx="576">
                  <c:v>-122.38390726277481</c:v>
                </c:pt>
                <c:pt idx="577">
                  <c:v>-122.31427349320654</c:v>
                </c:pt>
                <c:pt idx="578">
                  <c:v>-122.24490606945683</c:v>
                </c:pt>
                <c:pt idx="579">
                  <c:v>-122.17580367025704</c:v>
                </c:pt>
                <c:pt idx="580">
                  <c:v>-122.10696498129884</c:v>
                </c:pt>
                <c:pt idx="581">
                  <c:v>-122.03838869520928</c:v>
                </c:pt>
                <c:pt idx="582">
                  <c:v>-121.97007351152479</c:v>
                </c:pt>
                <c:pt idx="583">
                  <c:v>-121.90201813666576</c:v>
                </c:pt>
                <c:pt idx="584">
                  <c:v>-121.83422128391037</c:v>
                </c:pt>
                <c:pt idx="585">
                  <c:v>-121.76668167336859</c:v>
                </c:pt>
                <c:pt idx="586">
                  <c:v>-121.69939803195565</c:v>
                </c:pt>
                <c:pt idx="587">
                  <c:v>-121.63236909336557</c:v>
                </c:pt>
                <c:pt idx="588">
                  <c:v>-121.56559359804447</c:v>
                </c:pt>
                <c:pt idx="589">
                  <c:v>-121.49907029316363</c:v>
                </c:pt>
                <c:pt idx="590">
                  <c:v>-121.43279793259235</c:v>
                </c:pt>
                <c:pt idx="591">
                  <c:v>-121.36677527687105</c:v>
                </c:pt>
                <c:pt idx="592">
                  <c:v>-121.3010010931836</c:v>
                </c:pt>
                <c:pt idx="593">
                  <c:v>-121.23547415532998</c:v>
                </c:pt>
                <c:pt idx="594">
                  <c:v>-121.17019324369865</c:v>
                </c:pt>
                <c:pt idx="595">
                  <c:v>-121.10515714523889</c:v>
                </c:pt>
                <c:pt idx="596">
                  <c:v>-121.04036465343275</c:v>
                </c:pt>
                <c:pt idx="597">
                  <c:v>-120.9758145682674</c:v>
                </c:pt>
                <c:pt idx="598">
                  <c:v>-120.91150569620669</c:v>
                </c:pt>
                <c:pt idx="599">
                  <c:v>-120.84743685016329</c:v>
                </c:pt>
                <c:pt idx="600">
                  <c:v>-120.78360684947033</c:v>
                </c:pt>
                <c:pt idx="601">
                  <c:v>-120.720014519853</c:v>
                </c:pt>
                <c:pt idx="602">
                  <c:v>-120.6566586934002</c:v>
                </c:pt>
                <c:pt idx="603">
                  <c:v>-120.59353820853616</c:v>
                </c:pt>
                <c:pt idx="604">
                  <c:v>-120.53065190999158</c:v>
                </c:pt>
                <c:pt idx="605">
                  <c:v>-120.46799864877541</c:v>
                </c:pt>
                <c:pt idx="606">
                  <c:v>-117.60881263728689</c:v>
                </c:pt>
                <c:pt idx="607">
                  <c:v>-115.20735447595651</c:v>
                </c:pt>
                <c:pt idx="608">
                  <c:v>-113.16862834557055</c:v>
                </c:pt>
                <c:pt idx="609">
                  <c:v>-111.42041623578822</c:v>
                </c:pt>
                <c:pt idx="610">
                  <c:v>-109.90742715408362</c:v>
                </c:pt>
                <c:pt idx="611">
                  <c:v>-108.58693221769958</c:v>
                </c:pt>
                <c:pt idx="612">
                  <c:v>-107.42556938995097</c:v>
                </c:pt>
                <c:pt idx="613">
                  <c:v>-106.39701579751906</c:v>
                </c:pt>
                <c:pt idx="614">
                  <c:v>-105.48028801875508</c:v>
                </c:pt>
                <c:pt idx="615">
                  <c:v>-104.65849318263693</c:v>
                </c:pt>
                <c:pt idx="616">
                  <c:v>-103.91790373593616</c:v>
                </c:pt>
                <c:pt idx="617">
                  <c:v>-103.24726567064535</c:v>
                </c:pt>
                <c:pt idx="618">
                  <c:v>-102.9964571851952</c:v>
                </c:pt>
                <c:pt idx="619">
                  <c:v>-102.75481394221121</c:v>
                </c:pt>
                <c:pt idx="620">
                  <c:v>-102.52185075524025</c:v>
                </c:pt>
                <c:pt idx="621">
                  <c:v>-102.29711552239132</c:v>
                </c:pt>
                <c:pt idx="622">
                  <c:v>-102.08018650223963</c:v>
                </c:pt>
                <c:pt idx="623">
                  <c:v>-101.8706698495745</c:v>
                </c:pt>
                <c:pt idx="624">
                  <c:v>-101.66819738310947</c:v>
                </c:pt>
                <c:pt idx="625">
                  <c:v>-101.47242456056152</c:v>
                </c:pt>
                <c:pt idx="626">
                  <c:v>-101.28302863937884</c:v>
                </c:pt>
                <c:pt idx="627">
                  <c:v>-101.09970700390471</c:v>
                </c:pt>
                <c:pt idx="628">
                  <c:v>-100.92217564196073</c:v>
                </c:pt>
                <c:pt idx="629">
                  <c:v>-100.75016775575575</c:v>
                </c:pt>
                <c:pt idx="630">
                  <c:v>-100.58343249371403</c:v>
                </c:pt>
                <c:pt idx="631">
                  <c:v>-100.4217337912979</c:v>
                </c:pt>
                <c:pt idx="632">
                  <c:v>-100.26484931020499</c:v>
                </c:pt>
                <c:pt idx="633">
                  <c:v>-100.11256946646716</c:v>
                </c:pt>
                <c:pt idx="634">
                  <c:v>-99.964696538992555</c:v>
                </c:pt>
                <c:pt idx="635">
                  <c:v>-99.821043850985561</c:v>
                </c:pt>
                <c:pt idx="636">
                  <c:v>-99.681435017471856</c:v>
                </c:pt>
                <c:pt idx="637">
                  <c:v>-99.54570325285566</c:v>
                </c:pt>
                <c:pt idx="638">
                  <c:v>-99.413690733057962</c:v>
                </c:pt>
                <c:pt idx="639">
                  <c:v>-99.285248007335966</c:v>
                </c:pt>
                <c:pt idx="640">
                  <c:v>-99.160233455375334</c:v>
                </c:pt>
                <c:pt idx="641">
                  <c:v>-99.038512785681391</c:v>
                </c:pt>
                <c:pt idx="642">
                  <c:v>-98.919958571687715</c:v>
                </c:pt>
                <c:pt idx="643">
                  <c:v>-98.804449822344409</c:v>
                </c:pt>
                <c:pt idx="644">
                  <c:v>-98.691871584261307</c:v>
                </c:pt>
                <c:pt idx="645">
                  <c:v>-98.582114572757732</c:v>
                </c:pt>
                <c:pt idx="646">
                  <c:v>-98.475074829418929</c:v>
                </c:pt>
                <c:pt idx="647">
                  <c:v>-98.370653403982502</c:v>
                </c:pt>
                <c:pt idx="648">
                  <c:v>-98.268756058578916</c:v>
                </c:pt>
                <c:pt idx="649">
                  <c:v>-98.169292992528383</c:v>
                </c:pt>
                <c:pt idx="650">
                  <c:v>-98.07217858605982</c:v>
                </c:pt>
                <c:pt idx="651">
                  <c:v>-97.977331161462772</c:v>
                </c:pt>
                <c:pt idx="652">
                  <c:v>-97.884672760313862</c:v>
                </c:pt>
                <c:pt idx="653">
                  <c:v>-97.794128935539391</c:v>
                </c:pt>
                <c:pt idx="654">
                  <c:v>-97.705628557181427</c:v>
                </c:pt>
                <c:pt idx="655">
                  <c:v>-97.619103630832868</c:v>
                </c:pt>
                <c:pt idx="656">
                  <c:v>-97.53448912779379</c:v>
                </c:pt>
                <c:pt idx="657">
                  <c:v>-97.451722826081465</c:v>
                </c:pt>
                <c:pt idx="658">
                  <c:v>-97.370745161498576</c:v>
                </c:pt>
                <c:pt idx="659">
                  <c:v>-97.291499088029383</c:v>
                </c:pt>
                <c:pt idx="660">
                  <c:v>-97.213929946893558</c:v>
                </c:pt>
                <c:pt idx="661">
                  <c:v>-97.137985343641063</c:v>
                </c:pt>
                <c:pt idx="662">
                  <c:v>-97.063615032721373</c:v>
                </c:pt>
                <c:pt idx="663">
                  <c:v>-96.99077080900507</c:v>
                </c:pt>
                <c:pt idx="664">
                  <c:v>-96.919406405776385</c:v>
                </c:pt>
                <c:pt idx="665">
                  <c:v>-96.849477398753677</c:v>
                </c:pt>
                <c:pt idx="666">
                  <c:v>-96.780941115728012</c:v>
                </c:pt>
                <c:pt idx="667">
                  <c:v>-96.713756551442486</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62.589644952165727</c:v>
                </c:pt>
                <c:pt idx="1">
                  <c:v>60.069201942433928</c:v>
                </c:pt>
                <c:pt idx="2">
                  <c:v>57.679132432588531</c:v>
                </c:pt>
                <c:pt idx="3">
                  <c:v>55.658231734654279</c:v>
                </c:pt>
                <c:pt idx="4">
                  <c:v>53.960379273183293</c:v>
                </c:pt>
                <c:pt idx="5">
                  <c:v>52.513115486278743</c:v>
                </c:pt>
                <c:pt idx="6">
                  <c:v>51.258522548299013</c:v>
                </c:pt>
                <c:pt idx="7">
                  <c:v>50.154318633398667</c:v>
                </c:pt>
                <c:pt idx="8">
                  <c:v>49.169830974905572</c:v>
                </c:pt>
                <c:pt idx="9">
                  <c:v>48.282480142425598</c:v>
                </c:pt>
                <c:pt idx="10">
                  <c:v>42.352107620465908</c:v>
                </c:pt>
                <c:pt idx="11">
                  <c:v>38.847442464841173</c:v>
                </c:pt>
                <c:pt idx="12">
                  <c:v>36.354977885223327</c:v>
                </c:pt>
                <c:pt idx="13">
                  <c:v>34.420017671967543</c:v>
                </c:pt>
                <c:pt idx="14">
                  <c:v>32.838489375344921</c:v>
                </c:pt>
                <c:pt idx="15">
                  <c:v>31.50116793618168</c:v>
                </c:pt>
                <c:pt idx="16">
                  <c:v>30.342737448664593</c:v>
                </c:pt>
                <c:pt idx="17">
                  <c:v>29.321021619529869</c:v>
                </c:pt>
                <c:pt idx="18">
                  <c:v>28.407202152713541</c:v>
                </c:pt>
                <c:pt idx="19">
                  <c:v>22.403978571193388</c:v>
                </c:pt>
                <c:pt idx="20">
                  <c:v>18.909668269016471</c:v>
                </c:pt>
                <c:pt idx="21">
                  <c:v>16.449052498248278</c:v>
                </c:pt>
                <c:pt idx="22">
                  <c:v>14.559553922539552</c:v>
                </c:pt>
                <c:pt idx="23">
                  <c:v>13.03496707536164</c:v>
                </c:pt>
                <c:pt idx="24">
                  <c:v>11.765144567422944</c:v>
                </c:pt>
                <c:pt idx="25">
                  <c:v>10.684191299631191</c:v>
                </c:pt>
                <c:pt idx="26">
                  <c:v>9.7494615979900665</c:v>
                </c:pt>
                <c:pt idx="27">
                  <c:v>8.9317016258025923</c:v>
                </c:pt>
                <c:pt idx="28">
                  <c:v>6.0187104697795597</c:v>
                </c:pt>
                <c:pt idx="29">
                  <c:v>4.2928871562548023</c:v>
                </c:pt>
                <c:pt idx="30">
                  <c:v>3.2409047975328056</c:v>
                </c:pt>
                <c:pt idx="31">
                  <c:v>2.6141046328087225</c:v>
                </c:pt>
                <c:pt idx="32">
                  <c:v>2.2700132288178314</c:v>
                </c:pt>
                <c:pt idx="33">
                  <c:v>2.1195566616456647</c:v>
                </c:pt>
                <c:pt idx="34">
                  <c:v>2.1041450646491362</c:v>
                </c:pt>
                <c:pt idx="35">
                  <c:v>2.1839342515330369</c:v>
                </c:pt>
                <c:pt idx="36">
                  <c:v>2.3311701780732199</c:v>
                </c:pt>
                <c:pt idx="37">
                  <c:v>2.5261645424789365</c:v>
                </c:pt>
                <c:pt idx="38">
                  <c:v>2.7547510254005525</c:v>
                </c:pt>
                <c:pt idx="39">
                  <c:v>3.006622864260013</c:v>
                </c:pt>
                <c:pt idx="40">
                  <c:v>3.2742170434569839</c:v>
                </c:pt>
                <c:pt idx="41">
                  <c:v>3.5519487038437214</c:v>
                </c:pt>
                <c:pt idx="42">
                  <c:v>3.8356760645067984</c:v>
                </c:pt>
                <c:pt idx="43">
                  <c:v>4.1223205643099128</c:v>
                </c:pt>
                <c:pt idx="44">
                  <c:v>4.4095935766258556</c:v>
                </c:pt>
                <c:pt idx="45">
                  <c:v>4.6957975273875538</c:v>
                </c:pt>
                <c:pt idx="46">
                  <c:v>4.9796797094186527</c:v>
                </c:pt>
                <c:pt idx="47">
                  <c:v>5.2603238877060354</c:v>
                </c:pt>
                <c:pt idx="48">
                  <c:v>5.5370693041800259</c:v>
                </c:pt>
                <c:pt idx="49">
                  <c:v>5.8094497408798818</c:v>
                </c:pt>
                <c:pt idx="50">
                  <c:v>6.0771473945511616</c:v>
                </c:pt>
                <c:pt idx="51">
                  <c:v>6.3399577735552608</c:v>
                </c:pt>
                <c:pt idx="52">
                  <c:v>6.5977628553224754</c:v>
                </c:pt>
                <c:pt idx="53">
                  <c:v>6.8505104744783694</c:v>
                </c:pt>
                <c:pt idx="54">
                  <c:v>7.0981984382916439</c:v>
                </c:pt>
                <c:pt idx="55">
                  <c:v>7.340862248214993</c:v>
                </c:pt>
                <c:pt idx="56">
                  <c:v>7.5785655858581187</c:v>
                </c:pt>
                <c:pt idx="57">
                  <c:v>7.8113929277865299</c:v>
                </c:pt>
                <c:pt idx="58">
                  <c:v>8.0394438064570455</c:v>
                </c:pt>
                <c:pt idx="59">
                  <c:v>8.2628283488103875</c:v>
                </c:pt>
                <c:pt idx="60">
                  <c:v>8.4816638098531065</c:v>
                </c:pt>
                <c:pt idx="61">
                  <c:v>8.6960718833989397</c:v>
                </c:pt>
                <c:pt idx="62">
                  <c:v>8.906176621390534</c:v>
                </c:pt>
                <c:pt idx="63">
                  <c:v>9.1121028308201346</c:v>
                </c:pt>
                <c:pt idx="64">
                  <c:v>9.3139748461059249</c:v>
                </c:pt>
                <c:pt idx="65">
                  <c:v>9.5119155969982643</c:v>
                </c:pt>
                <c:pt idx="66">
                  <c:v>9.706045909280288</c:v>
                </c:pt>
                <c:pt idx="67">
                  <c:v>9.8964839888795364</c:v>
                </c:pt>
                <c:pt idx="68">
                  <c:v>10.083345050419075</c:v>
                </c:pt>
                <c:pt idx="69">
                  <c:v>10.266741059382603</c:v>
                </c:pt>
                <c:pt idx="70">
                  <c:v>10.446780563463813</c:v>
                </c:pt>
                <c:pt idx="71">
                  <c:v>10.623568593706956</c:v>
                </c:pt>
                <c:pt idx="72">
                  <c:v>10.797206620023388</c:v>
                </c:pt>
                <c:pt idx="73">
                  <c:v>10.967792548819348</c:v>
                </c:pt>
                <c:pt idx="74">
                  <c:v>11.135420752971232</c:v>
                </c:pt>
                <c:pt idx="75">
                  <c:v>11.300182126374478</c:v>
                </c:pt>
                <c:pt idx="76">
                  <c:v>11.46216415687924</c:v>
                </c:pt>
                <c:pt idx="77">
                  <c:v>11.62145101269304</c:v>
                </c:pt>
                <c:pt idx="78">
                  <c:v>11.778123638344864</c:v>
                </c:pt>
                <c:pt idx="79">
                  <c:v>11.932259857117151</c:v>
                </c:pt>
                <c:pt idx="80">
                  <c:v>12.083934477503689</c:v>
                </c:pt>
                <c:pt idx="81">
                  <c:v>12.233219401773942</c:v>
                </c:pt>
                <c:pt idx="82">
                  <c:v>12.380183735144179</c:v>
                </c:pt>
                <c:pt idx="83">
                  <c:v>12.524893894392775</c:v>
                </c:pt>
                <c:pt idx="84">
                  <c:v>12.667413715027308</c:v>
                </c:pt>
                <c:pt idx="85">
                  <c:v>12.807804556328508</c:v>
                </c:pt>
                <c:pt idx="86">
                  <c:v>12.946125403769507</c:v>
                </c:pt>
                <c:pt idx="87">
                  <c:v>13.08243296844822</c:v>
                </c:pt>
                <c:pt idx="88">
                  <c:v>13.2167817832814</c:v>
                </c:pt>
                <c:pt idx="89">
                  <c:v>13.349224295797038</c:v>
                </c:pt>
                <c:pt idx="90">
                  <c:v>13.479810957431893</c:v>
                </c:pt>
                <c:pt idx="91">
                  <c:v>13.608590309295387</c:v>
                </c:pt>
                <c:pt idx="92">
                  <c:v>13.735609064404466</c:v>
                </c:pt>
                <c:pt idx="93">
                  <c:v>13.860912186426971</c:v>
                </c:pt>
                <c:pt idx="94">
                  <c:v>13.984542964996509</c:v>
                </c:pt>
                <c:pt idx="95">
                  <c:v>14.106543087680954</c:v>
                </c:pt>
                <c:pt idx="96">
                  <c:v>14.226952708700516</c:v>
                </c:pt>
                <c:pt idx="97">
                  <c:v>14.345810514501405</c:v>
                </c:pt>
                <c:pt idx="98">
                  <c:v>14.463153786297644</c:v>
                </c:pt>
                <c:pt idx="99">
                  <c:v>14.579018459697654</c:v>
                </c:pt>
                <c:pt idx="100">
                  <c:v>14.693439181534195</c:v>
                </c:pt>
                <c:pt idx="101">
                  <c:v>14.806449364016732</c:v>
                </c:pt>
                <c:pt idx="102">
                  <c:v>14.918081236324216</c:v>
                </c:pt>
                <c:pt idx="103">
                  <c:v>15.028365893754676</c:v>
                </c:pt>
                <c:pt idx="104">
                  <c:v>15.137333344545034</c:v>
                </c:pt>
                <c:pt idx="105">
                  <c:v>15.24501255447192</c:v>
                </c:pt>
                <c:pt idx="106">
                  <c:v>15.351431489340257</c:v>
                </c:pt>
                <c:pt idx="107">
                  <c:v>15.456617155462828</c:v>
                </c:pt>
                <c:pt idx="108">
                  <c:v>15.560595638230064</c:v>
                </c:pt>
                <c:pt idx="109">
                  <c:v>15.663392138865092</c:v>
                </c:pt>
                <c:pt idx="110">
                  <c:v>15.765031009455102</c:v>
                </c:pt>
                <c:pt idx="111">
                  <c:v>15.865535786345898</c:v>
                </c:pt>
                <c:pt idx="112">
                  <c:v>15.964929221982583</c:v>
                </c:pt>
                <c:pt idx="113">
                  <c:v>16.063233315275177</c:v>
                </c:pt>
                <c:pt idx="114">
                  <c:v>16.160469340564461</c:v>
                </c:pt>
                <c:pt idx="115">
                  <c:v>16.256657875259137</c:v>
                </c:pt>
                <c:pt idx="116">
                  <c:v>16.35181882621227</c:v>
                </c:pt>
                <c:pt idx="117">
                  <c:v>16.445971454901201</c:v>
                </c:pt>
                <c:pt idx="118">
                  <c:v>16.539134401471927</c:v>
                </c:pt>
                <c:pt idx="119">
                  <c:v>16.631325707705745</c:v>
                </c:pt>
                <c:pt idx="120">
                  <c:v>16.722562838962979</c:v>
                </c:pt>
                <c:pt idx="121">
                  <c:v>16.812862705155659</c:v>
                </c:pt>
                <c:pt idx="122">
                  <c:v>16.902241680798287</c:v>
                </c:pt>
                <c:pt idx="123">
                  <c:v>16.990715624183231</c:v>
                </c:pt>
                <c:pt idx="124">
                  <c:v>17.078299895724907</c:v>
                </c:pt>
                <c:pt idx="125">
                  <c:v>17.165009375514327</c:v>
                </c:pt>
                <c:pt idx="126">
                  <c:v>17.2508584801237</c:v>
                </c:pt>
                <c:pt idx="127">
                  <c:v>17.335861178698273</c:v>
                </c:pt>
                <c:pt idx="128">
                  <c:v>17.420031008371033</c:v>
                </c:pt>
                <c:pt idx="129">
                  <c:v>17.503381089033681</c:v>
                </c:pt>
                <c:pt idx="130">
                  <c:v>17.585924137495592</c:v>
                </c:pt>
                <c:pt idx="131">
                  <c:v>17.667672481060997</c:v>
                </c:pt>
                <c:pt idx="132">
                  <c:v>17.748638070552659</c:v>
                </c:pt>
                <c:pt idx="133">
                  <c:v>17.828832492809145</c:v>
                </c:pt>
                <c:pt idx="134">
                  <c:v>17.908266982681273</c:v>
                </c:pt>
                <c:pt idx="135">
                  <c:v>17.986952434551814</c:v>
                </c:pt>
                <c:pt idx="136">
                  <c:v>18.064899413401545</c:v>
                </c:pt>
                <c:pt idx="137">
                  <c:v>18.142118165443357</c:v>
                </c:pt>
                <c:pt idx="138">
                  <c:v>18.218618628345006</c:v>
                </c:pt>
                <c:pt idx="139">
                  <c:v>18.294410441060165</c:v>
                </c:pt>
                <c:pt idx="140">
                  <c:v>18.369502953286212</c:v>
                </c:pt>
                <c:pt idx="141">
                  <c:v>18.443905234566483</c:v>
                </c:pt>
                <c:pt idx="142">
                  <c:v>18.517626083053575</c:v>
                </c:pt>
                <c:pt idx="143">
                  <c:v>18.590674033949668</c:v>
                </c:pt>
                <c:pt idx="144">
                  <c:v>18.663057367638835</c:v>
                </c:pt>
                <c:pt idx="145">
                  <c:v>18.734784117525663</c:v>
                </c:pt>
                <c:pt idx="146">
                  <c:v>18.805862077593737</c:v>
                </c:pt>
                <c:pt idx="147">
                  <c:v>18.876298809696955</c:v>
                </c:pt>
                <c:pt idx="148">
                  <c:v>18.946101650595818</c:v>
                </c:pt>
                <c:pt idx="149">
                  <c:v>19.015277718750426</c:v>
                </c:pt>
                <c:pt idx="150">
                  <c:v>19.083833920881229</c:v>
                </c:pt>
                <c:pt idx="151">
                  <c:v>19.151776958307995</c:v>
                </c:pt>
                <c:pt idx="152">
                  <c:v>19.219113333077125</c:v>
                </c:pt>
                <c:pt idx="153">
                  <c:v>19.285849353886693</c:v>
                </c:pt>
                <c:pt idx="154">
                  <c:v>19.351991141818392</c:v>
                </c:pt>
                <c:pt idx="155">
                  <c:v>19.417544635884912</c:v>
                </c:pt>
                <c:pt idx="156">
                  <c:v>19.48251559840099</c:v>
                </c:pt>
                <c:pt idx="157">
                  <c:v>19.546909620185925</c:v>
                </c:pt>
                <c:pt idx="158">
                  <c:v>19.610732125604979</c:v>
                </c:pt>
                <c:pt idx="159">
                  <c:v>19.673988377456759</c:v>
                </c:pt>
                <c:pt idx="160">
                  <c:v>19.736683481713261</c:v>
                </c:pt>
                <c:pt idx="161">
                  <c:v>19.798822392119082</c:v>
                </c:pt>
                <c:pt idx="162">
                  <c:v>19.860409914655744</c:v>
                </c:pt>
                <c:pt idx="163">
                  <c:v>19.921450711877124</c:v>
                </c:pt>
                <c:pt idx="164">
                  <c:v>19.98194930712144</c:v>
                </c:pt>
                <c:pt idx="165">
                  <c:v>20.041910088604983</c:v>
                </c:pt>
                <c:pt idx="166">
                  <c:v>20.101337313402791</c:v>
                </c:pt>
                <c:pt idx="167">
                  <c:v>20.160235111320944</c:v>
                </c:pt>
                <c:pt idx="168">
                  <c:v>20.218607488665011</c:v>
                </c:pt>
                <c:pt idx="169">
                  <c:v>20.276458331909023</c:v>
                </c:pt>
                <c:pt idx="170">
                  <c:v>20.333791411269196</c:v>
                </c:pt>
                <c:pt idx="171">
                  <c:v>20.390610384186104</c:v>
                </c:pt>
                <c:pt idx="172">
                  <c:v>20.446918798719295</c:v>
                </c:pt>
                <c:pt idx="173">
                  <c:v>20.50272009685775</c:v>
                </c:pt>
                <c:pt idx="174">
                  <c:v>20.558017617749659</c:v>
                </c:pt>
                <c:pt idx="175">
                  <c:v>20.612814600854691</c:v>
                </c:pt>
                <c:pt idx="176">
                  <c:v>20.667114189021834</c:v>
                </c:pt>
                <c:pt idx="177">
                  <c:v>20.72091943149578</c:v>
                </c:pt>
                <c:pt idx="178">
                  <c:v>20.774233286854535</c:v>
                </c:pt>
                <c:pt idx="179">
                  <c:v>20.827058625880966</c:v>
                </c:pt>
                <c:pt idx="180">
                  <c:v>20.87939823437074</c:v>
                </c:pt>
                <c:pt idx="181">
                  <c:v>20.931254815879058</c:v>
                </c:pt>
                <c:pt idx="182">
                  <c:v>20.982630994408417</c:v>
                </c:pt>
                <c:pt idx="183">
                  <c:v>21.033529317039587</c:v>
                </c:pt>
                <c:pt idx="184">
                  <c:v>21.083952256507725</c:v>
                </c:pt>
                <c:pt idx="185">
                  <c:v>21.133902213725676</c:v>
                </c:pt>
                <c:pt idx="186">
                  <c:v>21.18338152025618</c:v>
                </c:pt>
                <c:pt idx="187">
                  <c:v>21.232392440734703</c:v>
                </c:pt>
                <c:pt idx="188">
                  <c:v>21.280937175244595</c:v>
                </c:pt>
                <c:pt idx="189">
                  <c:v>21.32901786164604</c:v>
                </c:pt>
                <c:pt idx="190">
                  <c:v>21.376636577860218</c:v>
                </c:pt>
                <c:pt idx="191">
                  <c:v>21.423795344110133</c:v>
                </c:pt>
                <c:pt idx="192">
                  <c:v>21.470496125119251</c:v>
                </c:pt>
                <c:pt idx="193">
                  <c:v>21.516740832269299</c:v>
                </c:pt>
                <c:pt idx="194">
                  <c:v>21.562531325718261</c:v>
                </c:pt>
                <c:pt idx="195">
                  <c:v>21.607869416479563</c:v>
                </c:pt>
                <c:pt idx="196">
                  <c:v>21.652756868463658</c:v>
                </c:pt>
                <c:pt idx="197">
                  <c:v>21.697195400482656</c:v>
                </c:pt>
                <c:pt idx="198">
                  <c:v>21.741186688219074</c:v>
                </c:pt>
                <c:pt idx="199">
                  <c:v>21.784732366159346</c:v>
                </c:pt>
                <c:pt idx="200">
                  <c:v>21.827834029493008</c:v>
                </c:pt>
                <c:pt idx="201">
                  <c:v>21.870493235978039</c:v>
                </c:pt>
                <c:pt idx="202">
                  <c:v>21.912711507773146</c:v>
                </c:pt>
                <c:pt idx="203">
                  <c:v>21.954490333237537</c:v>
                </c:pt>
                <c:pt idx="204">
                  <c:v>21.995831168698601</c:v>
                </c:pt>
                <c:pt idx="205">
                  <c:v>22.036735440188231</c:v>
                </c:pt>
                <c:pt idx="206">
                  <c:v>22.077204545147953</c:v>
                </c:pt>
                <c:pt idx="207">
                  <c:v>22.117239854103424</c:v>
                </c:pt>
                <c:pt idx="208">
                  <c:v>22.156842712308649</c:v>
                </c:pt>
                <c:pt idx="209">
                  <c:v>22.196014441360205</c:v>
                </c:pt>
                <c:pt idx="210">
                  <c:v>22.234756340781733</c:v>
                </c:pt>
                <c:pt idx="211">
                  <c:v>22.273069689579025</c:v>
                </c:pt>
                <c:pt idx="212">
                  <c:v>22.310955747765906</c:v>
                </c:pt>
                <c:pt idx="213">
                  <c:v>22.348415757861027</c:v>
                </c:pt>
                <c:pt idx="214">
                  <c:v>22.38545094635581</c:v>
                </c:pt>
                <c:pt idx="215">
                  <c:v>22.422062525153731</c:v>
                </c:pt>
                <c:pt idx="216">
                  <c:v>22.458251692980863</c:v>
                </c:pt>
                <c:pt idx="217">
                  <c:v>22.494019636767991</c:v>
                </c:pt>
                <c:pt idx="218">
                  <c:v>22.529367533004233</c:v>
                </c:pt>
                <c:pt idx="219">
                  <c:v>22.564296549062203</c:v>
                </c:pt>
                <c:pt idx="220">
                  <c:v>22.598807844494885</c:v>
                </c:pt>
                <c:pt idx="221">
                  <c:v>22.63290257230404</c:v>
                </c:pt>
                <c:pt idx="222">
                  <c:v>22.666581880180345</c:v>
                </c:pt>
                <c:pt idx="223">
                  <c:v>22.699846911715056</c:v>
                </c:pt>
                <c:pt idx="224">
                  <c:v>22.732698807583361</c:v>
                </c:pt>
                <c:pt idx="225">
                  <c:v>22.765138706699226</c:v>
                </c:pt>
                <c:pt idx="226">
                  <c:v>23.067129347487295</c:v>
                </c:pt>
                <c:pt idx="227">
                  <c:v>23.329199720736401</c:v>
                </c:pt>
                <c:pt idx="228">
                  <c:v>23.552608910415408</c:v>
                </c:pt>
                <c:pt idx="229">
                  <c:v>23.738774792198662</c:v>
                </c:pt>
                <c:pt idx="230">
                  <c:v>23.88931053107197</c:v>
                </c:pt>
                <c:pt idx="231">
                  <c:v>24.006034439381558</c:v>
                </c:pt>
                <c:pt idx="232">
                  <c:v>24.090956691051847</c:v>
                </c:pt>
                <c:pt idx="233">
                  <c:v>24.146247820207599</c:v>
                </c:pt>
                <c:pt idx="234">
                  <c:v>24.174194804086181</c:v>
                </c:pt>
                <c:pt idx="235">
                  <c:v>24.177150683667954</c:v>
                </c:pt>
                <c:pt idx="236">
                  <c:v>24.157483144117005</c:v>
                </c:pt>
                <c:pt idx="237">
                  <c:v>24.117526438078269</c:v>
                </c:pt>
                <c:pt idx="238">
                  <c:v>24.059539733830743</c:v>
                </c:pt>
                <c:pt idx="239">
                  <c:v>23.985673647168401</c:v>
                </c:pt>
                <c:pt idx="240">
                  <c:v>23.897945553327343</c:v>
                </c:pt>
                <c:pt idx="241">
                  <c:v>23.798223377664428</c:v>
                </c:pt>
                <c:pt idx="242">
                  <c:v>23.688216961846372</c:v>
                </c:pt>
                <c:pt idx="243">
                  <c:v>23.569475772683045</c:v>
                </c:pt>
                <c:pt idx="244">
                  <c:v>23.443391609689023</c:v>
                </c:pt>
                <c:pt idx="245">
                  <c:v>23.311205011271102</c:v>
                </c:pt>
                <c:pt idx="246">
                  <c:v>23.174014198381698</c:v>
                </c:pt>
                <c:pt idx="247">
                  <c:v>23.032785580120297</c:v>
                </c:pt>
                <c:pt idx="248">
                  <c:v>22.88836504320178</c:v>
                </c:pt>
                <c:pt idx="249">
                  <c:v>22.741489434094994</c:v>
                </c:pt>
                <c:pt idx="250">
                  <c:v>22.592797806717289</c:v>
                </c:pt>
                <c:pt idx="251">
                  <c:v>22.442842144856815</c:v>
                </c:pt>
                <c:pt idx="252">
                  <c:v>22.292097376702262</c:v>
                </c:pt>
                <c:pt idx="253">
                  <c:v>22.140970581404495</c:v>
                </c:pt>
                <c:pt idx="254">
                  <c:v>21.989809348167057</c:v>
                </c:pt>
                <c:pt idx="255">
                  <c:v>21.838909291000746</c:v>
                </c:pt>
                <c:pt idx="256">
                  <c:v>21.688520750829952</c:v>
                </c:pt>
                <c:pt idx="257">
                  <c:v>21.538854734487657</c:v>
                </c:pt>
                <c:pt idx="258">
                  <c:v>21.390088150104081</c:v>
                </c:pt>
                <c:pt idx="259">
                  <c:v>21.242368402738609</c:v>
                </c:pt>
                <c:pt idx="260">
                  <c:v>21.095817414579496</c:v>
                </c:pt>
                <c:pt idx="261">
                  <c:v>20.95053513196277</c:v>
                </c:pt>
                <c:pt idx="262">
                  <c:v>20.806602577813983</c:v>
                </c:pt>
                <c:pt idx="263">
                  <c:v>20.664084503591976</c:v>
                </c:pt>
                <c:pt idx="264">
                  <c:v>20.523031689899543</c:v>
                </c:pt>
                <c:pt idx="265">
                  <c:v>20.383482939951282</c:v>
                </c:pt>
                <c:pt idx="266">
                  <c:v>20.245466805266823</c:v>
                </c:pt>
                <c:pt idx="267">
                  <c:v>20.109003078418596</c:v>
                </c:pt>
                <c:pt idx="268">
                  <c:v>19.974104083478423</c:v>
                </c:pt>
                <c:pt idx="269">
                  <c:v>19.840775791007282</c:v>
                </c:pt>
                <c:pt idx="270">
                  <c:v>19.709018781023431</c:v>
                </c:pt>
                <c:pt idx="271">
                  <c:v>19.578829074351006</c:v>
                </c:pt>
                <c:pt idx="272">
                  <c:v>19.450198850073555</c:v>
                </c:pt>
                <c:pt idx="273">
                  <c:v>19.323117064464483</c:v>
                </c:pt>
                <c:pt idx="274">
                  <c:v>19.197569984709716</c:v>
                </c:pt>
                <c:pt idx="275">
                  <c:v>19.073541648945419</c:v>
                </c:pt>
                <c:pt idx="276">
                  <c:v>18.951014262575857</c:v>
                </c:pt>
                <c:pt idx="277">
                  <c:v>18.829968539485417</c:v>
                </c:pt>
                <c:pt idx="278">
                  <c:v>18.710383995589407</c:v>
                </c:pt>
                <c:pt idx="279">
                  <c:v>18.592239201156541</c:v>
                </c:pt>
                <c:pt idx="280">
                  <c:v>18.475511997462174</c:v>
                </c:pt>
                <c:pt idx="281">
                  <c:v>18.360179682577105</c:v>
                </c:pt>
                <c:pt idx="282">
                  <c:v>18.246219170445169</c:v>
                </c:pt>
                <c:pt idx="283">
                  <c:v>18.133607126841341</c:v>
                </c:pt>
                <c:pt idx="284">
                  <c:v>18.022320085317045</c:v>
                </c:pt>
                <c:pt idx="285">
                  <c:v>17.91233454582105</c:v>
                </c:pt>
                <c:pt idx="286">
                  <c:v>17.803627058323276</c:v>
                </c:pt>
                <c:pt idx="287">
                  <c:v>17.696174293457204</c:v>
                </c:pt>
                <c:pt idx="288">
                  <c:v>17.589953101927307</c:v>
                </c:pt>
                <c:pt idx="289">
                  <c:v>17.484940564195306</c:v>
                </c:pt>
                <c:pt idx="290">
                  <c:v>17.381114031758141</c:v>
                </c:pt>
                <c:pt idx="291">
                  <c:v>17.278451161156603</c:v>
                </c:pt>
                <c:pt idx="292">
                  <c:v>17.176929941703062</c:v>
                </c:pt>
                <c:pt idx="293">
                  <c:v>17.076528717786619</c:v>
                </c:pt>
                <c:pt idx="294">
                  <c:v>16.977226206501083</c:v>
                </c:pt>
                <c:pt idx="295">
                  <c:v>16.879001511243285</c:v>
                </c:pt>
                <c:pt idx="296">
                  <c:v>16.781834131844629</c:v>
                </c:pt>
                <c:pt idx="297">
                  <c:v>16.685703971724923</c:v>
                </c:pt>
                <c:pt idx="298">
                  <c:v>16.590591342493735</c:v>
                </c:pt>
                <c:pt idx="299">
                  <c:v>16.49647696636897</c:v>
                </c:pt>
                <c:pt idx="300">
                  <c:v>16.403341976734065</c:v>
                </c:pt>
                <c:pt idx="301">
                  <c:v>16.311167917113149</c:v>
                </c:pt>
                <c:pt idx="302">
                  <c:v>16.219936738807089</c:v>
                </c:pt>
                <c:pt idx="303">
                  <c:v>16.129630797401386</c:v>
                </c:pt>
                <c:pt idx="304">
                  <c:v>16.040232848329318</c:v>
                </c:pt>
                <c:pt idx="305">
                  <c:v>15.951726041649401</c:v>
                </c:pt>
                <c:pt idx="306">
                  <c:v>15.864093916175346</c:v>
                </c:pt>
                <c:pt idx="307">
                  <c:v>15.777320393078231</c:v>
                </c:pt>
                <c:pt idx="308">
                  <c:v>15.691389769064619</c:v>
                </c:pt>
                <c:pt idx="309">
                  <c:v>15.606286709220367</c:v>
                </c:pt>
                <c:pt idx="310">
                  <c:v>15.521996239597728</c:v>
                </c:pt>
                <c:pt idx="311">
                  <c:v>15.438503739612555</c:v>
                </c:pt>
                <c:pt idx="312">
                  <c:v>15.355794934309317</c:v>
                </c:pt>
                <c:pt idx="313">
                  <c:v>15.2738558865434</c:v>
                </c:pt>
                <c:pt idx="314">
                  <c:v>15.192672989123077</c:v>
                </c:pt>
                <c:pt idx="315">
                  <c:v>15.112232956947405</c:v>
                </c:pt>
                <c:pt idx="316">
                  <c:v>15.032522819170913</c:v>
                </c:pt>
                <c:pt idx="317">
                  <c:v>14.953529911421157</c:v>
                </c:pt>
                <c:pt idx="318">
                  <c:v>14.875241868091223</c:v>
                </c:pt>
                <c:pt idx="319">
                  <c:v>14.797646614725647</c:v>
                </c:pt>
                <c:pt idx="320">
                  <c:v>14.720732360514992</c:v>
                </c:pt>
                <c:pt idx="321">
                  <c:v>14.644487590911847</c:v>
                </c:pt>
                <c:pt idx="322">
                  <c:v>14.568901060378391</c:v>
                </c:pt>
                <c:pt idx="323">
                  <c:v>14.493961785273846</c:v>
                </c:pt>
                <c:pt idx="324">
                  <c:v>14.419659036888184</c:v>
                </c:pt>
                <c:pt idx="325">
                  <c:v>14.345982334627077</c:v>
                </c:pt>
                <c:pt idx="326">
                  <c:v>14.272921439351581</c:v>
                </c:pt>
                <c:pt idx="327">
                  <c:v>14.200466346875068</c:v>
                </c:pt>
                <c:pt idx="328">
                  <c:v>14.128607281618814</c:v>
                </c:pt>
                <c:pt idx="329">
                  <c:v>14.057334690426819</c:v>
                </c:pt>
                <c:pt idx="330">
                  <c:v>13.986639236539791</c:v>
                </c:pt>
                <c:pt idx="331">
                  <c:v>13.91651179372751</c:v>
                </c:pt>
                <c:pt idx="332">
                  <c:v>13.846943440578336</c:v>
                </c:pt>
                <c:pt idx="333">
                  <c:v>13.777925454944118</c:v>
                </c:pt>
                <c:pt idx="334">
                  <c:v>13.709449308538478</c:v>
                </c:pt>
                <c:pt idx="335">
                  <c:v>13.641506661686071</c:v>
                </c:pt>
                <c:pt idx="336">
                  <c:v>13.574089358220181</c:v>
                </c:pt>
                <c:pt idx="337">
                  <c:v>13.507189420525856</c:v>
                </c:pt>
                <c:pt idx="338">
                  <c:v>13.440799044725518</c:v>
                </c:pt>
                <c:pt idx="339">
                  <c:v>13.374910596004028</c:v>
                </c:pt>
                <c:pt idx="340">
                  <c:v>13.309516604069895</c:v>
                </c:pt>
                <c:pt idx="341">
                  <c:v>13.244609758749423</c:v>
                </c:pt>
                <c:pt idx="342">
                  <c:v>13.180182905710378</c:v>
                </c:pt>
                <c:pt idx="343">
                  <c:v>13.116229042311954</c:v>
                </c:pt>
                <c:pt idx="344">
                  <c:v>13.052741313577521</c:v>
                </c:pt>
                <c:pt idx="345">
                  <c:v>12.989713008286973</c:v>
                </c:pt>
                <c:pt idx="346">
                  <c:v>12.927137555185206</c:v>
                </c:pt>
                <c:pt idx="347">
                  <c:v>12.865008519303478</c:v>
                </c:pt>
                <c:pt idx="348">
                  <c:v>12.803319598390443</c:v>
                </c:pt>
                <c:pt idx="349">
                  <c:v>12.742064619449572</c:v>
                </c:pt>
                <c:pt idx="350">
                  <c:v>12.681237535379813</c:v>
                </c:pt>
                <c:pt idx="351">
                  <c:v>12.620832421716464</c:v>
                </c:pt>
                <c:pt idx="352">
                  <c:v>12.560843473469133</c:v>
                </c:pt>
                <c:pt idx="353">
                  <c:v>12.501265002053861</c:v>
                </c:pt>
                <c:pt idx="354">
                  <c:v>12.442091432316493</c:v>
                </c:pt>
                <c:pt idx="355">
                  <c:v>12.38331729964451</c:v>
                </c:pt>
                <c:pt idx="356">
                  <c:v>12.32493724716446</c:v>
                </c:pt>
                <c:pt idx="357">
                  <c:v>12.266946023022429</c:v>
                </c:pt>
                <c:pt idx="358">
                  <c:v>12.209338477744851</c:v>
                </c:pt>
                <c:pt idx="359">
                  <c:v>12.152109561677136</c:v>
                </c:pt>
                <c:pt idx="360">
                  <c:v>12.095254322497668</c:v>
                </c:pt>
                <c:pt idx="361">
                  <c:v>12.038767902804757</c:v>
                </c:pt>
                <c:pt idx="362">
                  <c:v>11.982645537774236</c:v>
                </c:pt>
                <c:pt idx="363">
                  <c:v>11.926882552885406</c:v>
                </c:pt>
                <c:pt idx="364">
                  <c:v>11.871474361713235</c:v>
                </c:pt>
                <c:pt idx="365">
                  <c:v>11.816416463784575</c:v>
                </c:pt>
                <c:pt idx="366">
                  <c:v>11.761704442496461</c:v>
                </c:pt>
                <c:pt idx="367">
                  <c:v>11.707333963094392</c:v>
                </c:pt>
                <c:pt idx="368">
                  <c:v>11.653300770708805</c:v>
                </c:pt>
                <c:pt idx="369">
                  <c:v>11.599600688447735</c:v>
                </c:pt>
                <c:pt idx="370">
                  <c:v>11.546229615544005</c:v>
                </c:pt>
                <c:pt idx="371">
                  <c:v>11.493183525555082</c:v>
                </c:pt>
                <c:pt idx="372">
                  <c:v>11.440458464614</c:v>
                </c:pt>
                <c:pt idx="373">
                  <c:v>11.388050549729698</c:v>
                </c:pt>
                <c:pt idx="374">
                  <c:v>11.335955967135188</c:v>
                </c:pt>
                <c:pt idx="375">
                  <c:v>11.284170970682016</c:v>
                </c:pt>
                <c:pt idx="376">
                  <c:v>11.232691880279635</c:v>
                </c:pt>
                <c:pt idx="377">
                  <c:v>11.181515080378128</c:v>
                </c:pt>
                <c:pt idx="378">
                  <c:v>11.130637018493037</c:v>
                </c:pt>
                <c:pt idx="379">
                  <c:v>11.080054203770926</c:v>
                </c:pt>
                <c:pt idx="380">
                  <c:v>11.02976320559435</c:v>
                </c:pt>
                <c:pt idx="381">
                  <c:v>10.97976065222506</c:v>
                </c:pt>
                <c:pt idx="382">
                  <c:v>10.930043229484223</c:v>
                </c:pt>
                <c:pt idx="383">
                  <c:v>10.880607679468493</c:v>
                </c:pt>
                <c:pt idx="384">
                  <c:v>10.831450799300802</c:v>
                </c:pt>
                <c:pt idx="385">
                  <c:v>10.782569439914859</c:v>
                </c:pt>
                <c:pt idx="386">
                  <c:v>10.733960504872243</c:v>
                </c:pt>
                <c:pt idx="387">
                  <c:v>10.685620949211049</c:v>
                </c:pt>
                <c:pt idx="388">
                  <c:v>10.637547778325299</c:v>
                </c:pt>
                <c:pt idx="389">
                  <c:v>10.589738046873924</c:v>
                </c:pt>
                <c:pt idx="390">
                  <c:v>10.542188857718628</c:v>
                </c:pt>
                <c:pt idx="391">
                  <c:v>10.49489736088959</c:v>
                </c:pt>
                <c:pt idx="392">
                  <c:v>10.44786075257829</c:v>
                </c:pt>
                <c:pt idx="393">
                  <c:v>10.40107627415653</c:v>
                </c:pt>
                <c:pt idx="394">
                  <c:v>10.354541211220942</c:v>
                </c:pt>
                <c:pt idx="395">
                  <c:v>10.308252892662146</c:v>
                </c:pt>
                <c:pt idx="396">
                  <c:v>10.262208689757879</c:v>
                </c:pt>
                <c:pt idx="397">
                  <c:v>10.216406015289341</c:v>
                </c:pt>
                <c:pt idx="398">
                  <c:v>10.170842322680073</c:v>
                </c:pt>
                <c:pt idx="399">
                  <c:v>10.125515105156708</c:v>
                </c:pt>
                <c:pt idx="400">
                  <c:v>10.080421894930939</c:v>
                </c:pt>
                <c:pt idx="401">
                  <c:v>10.035560262402099</c:v>
                </c:pt>
                <c:pt idx="402">
                  <c:v>9.9909278153796812</c:v>
                </c:pt>
                <c:pt idx="403">
                  <c:v>9.9465221983253347</c:v>
                </c:pt>
                <c:pt idx="404">
                  <c:v>9.9023410916136534</c:v>
                </c:pt>
                <c:pt idx="405">
                  <c:v>9.8583822108112535</c:v>
                </c:pt>
                <c:pt idx="406">
                  <c:v>9.8146433059736644</c:v>
                </c:pt>
                <c:pt idx="407">
                  <c:v>9.7711221609594006</c:v>
                </c:pt>
                <c:pt idx="408">
                  <c:v>9.7278165927608509</c:v>
                </c:pt>
                <c:pt idx="409">
                  <c:v>9.6847244508513892</c:v>
                </c:pt>
                <c:pt idx="410">
                  <c:v>9.641843616548373</c:v>
                </c:pt>
                <c:pt idx="411">
                  <c:v>9.5991720023914215</c:v>
                </c:pt>
                <c:pt idx="412">
                  <c:v>9.5567075515356734</c:v>
                </c:pt>
                <c:pt idx="413">
                  <c:v>9.5144482371595434</c:v>
                </c:pt>
                <c:pt idx="414">
                  <c:v>9.4723920618865769</c:v>
                </c:pt>
                <c:pt idx="415">
                  <c:v>9.4305370572209988</c:v>
                </c:pt>
                <c:pt idx="416">
                  <c:v>9.3888812829966266</c:v>
                </c:pt>
                <c:pt idx="417">
                  <c:v>9.3474228268386774</c:v>
                </c:pt>
                <c:pt idx="418">
                  <c:v>9.306159803638236</c:v>
                </c:pt>
                <c:pt idx="419">
                  <c:v>9.2650903550389234</c:v>
                </c:pt>
                <c:pt idx="420">
                  <c:v>9.2242126489355094</c:v>
                </c:pt>
                <c:pt idx="421">
                  <c:v>9.1835248789840893</c:v>
                </c:pt>
                <c:pt idx="422">
                  <c:v>9.1430252641235672</c:v>
                </c:pt>
                <c:pt idx="423">
                  <c:v>9.1027120481080601</c:v>
                </c:pt>
                <c:pt idx="424">
                  <c:v>9.062583499050028</c:v>
                </c:pt>
                <c:pt idx="425">
                  <c:v>9.0226379089737225</c:v>
                </c:pt>
                <c:pt idx="426">
                  <c:v>8.9828735933788124</c:v>
                </c:pt>
                <c:pt idx="427">
                  <c:v>8.9432888908137915</c:v>
                </c:pt>
                <c:pt idx="428">
                  <c:v>8.9038821624589612</c:v>
                </c:pt>
                <c:pt idx="429">
                  <c:v>8.864651791718785</c:v>
                </c:pt>
                <c:pt idx="430">
                  <c:v>8.8255961838232526</c:v>
                </c:pt>
                <c:pt idx="431">
                  <c:v>8.786713765438126</c:v>
                </c:pt>
                <c:pt idx="432">
                  <c:v>8.7480029842837652</c:v>
                </c:pt>
                <c:pt idx="433">
                  <c:v>8.7094623087623315</c:v>
                </c:pt>
                <c:pt idx="434">
                  <c:v>8.6710902275931847</c:v>
                </c:pt>
                <c:pt idx="435">
                  <c:v>8.6328852494561836</c:v>
                </c:pt>
                <c:pt idx="436">
                  <c:v>8.5948459026427884</c:v>
                </c:pt>
                <c:pt idx="437">
                  <c:v>8.556970734714632</c:v>
                </c:pt>
                <c:pt idx="438">
                  <c:v>8.5192583121695424</c:v>
                </c:pt>
                <c:pt idx="439">
                  <c:v>8.4817072201146253</c:v>
                </c:pt>
                <c:pt idx="440">
                  <c:v>8.4443160619464379</c:v>
                </c:pt>
                <c:pt idx="441">
                  <c:v>8.4070834590378833</c:v>
                </c:pt>
                <c:pt idx="442">
                  <c:v>8.370008050431764</c:v>
                </c:pt>
                <c:pt idx="443">
                  <c:v>8.3330884925408544</c:v>
                </c:pt>
                <c:pt idx="444">
                  <c:v>8.2963234588541983</c:v>
                </c:pt>
                <c:pt idx="445">
                  <c:v>8.2597116396496268</c:v>
                </c:pt>
                <c:pt idx="446">
                  <c:v>8.2232517417122182</c:v>
                </c:pt>
                <c:pt idx="447">
                  <c:v>8.1869424880586603</c:v>
                </c:pt>
                <c:pt idx="448">
                  <c:v>8.1507826176672662</c:v>
                </c:pt>
                <c:pt idx="449">
                  <c:v>8.1147708852136038</c:v>
                </c:pt>
                <c:pt idx="450">
                  <c:v>8.0789060608114909</c:v>
                </c:pt>
                <c:pt idx="451">
                  <c:v>8.0431869297593774</c:v>
                </c:pt>
                <c:pt idx="452">
                  <c:v>8.0076122922917854</c:v>
                </c:pt>
                <c:pt idx="453">
                  <c:v>7.9721809633358962</c:v>
                </c:pt>
                <c:pt idx="454">
                  <c:v>7.9368917722729897</c:v>
                </c:pt>
                <c:pt idx="455">
                  <c:v>7.901743562704703</c:v>
                </c:pt>
                <c:pt idx="456">
                  <c:v>7.8667351922240094</c:v>
                </c:pt>
                <c:pt idx="457">
                  <c:v>7.8318655321907187</c:v>
                </c:pt>
                <c:pt idx="458">
                  <c:v>7.7971334675114932</c:v>
                </c:pt>
                <c:pt idx="459">
                  <c:v>7.7625378964242131</c:v>
                </c:pt>
                <c:pt idx="460">
                  <c:v>7.728077730286584</c:v>
                </c:pt>
                <c:pt idx="461">
                  <c:v>7.693751893368904</c:v>
                </c:pt>
                <c:pt idx="462">
                  <c:v>7.659559322650944</c:v>
                </c:pt>
                <c:pt idx="463">
                  <c:v>7.6254989676227227</c:v>
                </c:pt>
                <c:pt idx="464">
                  <c:v>7.5915697900892152</c:v>
                </c:pt>
                <c:pt idx="465">
                  <c:v>7.5577707639788025</c:v>
                </c:pt>
                <c:pt idx="466">
                  <c:v>7.5241008751554599</c:v>
                </c:pt>
                <c:pt idx="467">
                  <c:v>7.4905591212345266</c:v>
                </c:pt>
                <c:pt idx="468">
                  <c:v>7.457144511402034</c:v>
                </c:pt>
                <c:pt idx="469">
                  <c:v>7.4238560662374606</c:v>
                </c:pt>
                <c:pt idx="470">
                  <c:v>7.3906928175398647</c:v>
                </c:pt>
                <c:pt idx="471">
                  <c:v>7.3576538081573375</c:v>
                </c:pt>
                <c:pt idx="472">
                  <c:v>7.3247380918196185</c:v>
                </c:pt>
                <c:pt idx="473">
                  <c:v>7.2919447329739473</c:v>
                </c:pt>
                <c:pt idx="474">
                  <c:v>7.2592728066239118</c:v>
                </c:pt>
                <c:pt idx="475">
                  <c:v>7.2267213981713336</c:v>
                </c:pt>
                <c:pt idx="476">
                  <c:v>7.1942896032611392</c:v>
                </c:pt>
                <c:pt idx="477">
                  <c:v>7.161976527629025</c:v>
                </c:pt>
                <c:pt idx="478">
                  <c:v>7.1297812869520216</c:v>
                </c:pt>
                <c:pt idx="479">
                  <c:v>7.0977030067017397</c:v>
                </c:pt>
                <c:pt idx="480">
                  <c:v>7.0657408220003681</c:v>
                </c:pt>
                <c:pt idx="481">
                  <c:v>7.033893877479251</c:v>
                </c:pt>
                <c:pt idx="482">
                  <c:v>7.0021613271400671</c:v>
                </c:pt>
                <c:pt idx="483">
                  <c:v>6.9705423342185586</c:v>
                </c:pt>
                <c:pt idx="484">
                  <c:v>6.9390360710506469</c:v>
                </c:pt>
                <c:pt idx="485">
                  <c:v>6.9076417189410488</c:v>
                </c:pt>
                <c:pt idx="486">
                  <c:v>6.8763584680341738</c:v>
                </c:pt>
                <c:pt idx="487">
                  <c:v>6.8451855171874012</c:v>
                </c:pt>
                <c:pt idx="488">
                  <c:v>6.814122073846562</c:v>
                </c:pt>
                <c:pt idx="489">
                  <c:v>6.7831673539236617</c:v>
                </c:pt>
                <c:pt idx="490">
                  <c:v>6.7523205816767797</c:v>
                </c:pt>
                <c:pt idx="491">
                  <c:v>6.7215809895920433</c:v>
                </c:pt>
                <c:pt idx="492">
                  <c:v>6.6909478182677242</c:v>
                </c:pt>
                <c:pt idx="493">
                  <c:v>6.6604203163003453</c:v>
                </c:pt>
                <c:pt idx="494">
                  <c:v>6.629997740172775</c:v>
                </c:pt>
                <c:pt idx="495">
                  <c:v>6.5996793541442784</c:v>
                </c:pt>
                <c:pt idx="496">
                  <c:v>6.5694644301424754</c:v>
                </c:pt>
                <c:pt idx="497">
                  <c:v>6.5393522476571349</c:v>
                </c:pt>
                <c:pt idx="498">
                  <c:v>6.509342093635877</c:v>
                </c:pt>
                <c:pt idx="499">
                  <c:v>6.4794332623815567</c:v>
                </c:pt>
                <c:pt idx="500">
                  <c:v>6.4496250554515093</c:v>
                </c:pt>
                <c:pt idx="501">
                  <c:v>6.4199167815584435</c:v>
                </c:pt>
                <c:pt idx="502">
                  <c:v>6.3903077564730504</c:v>
                </c:pt>
                <c:pt idx="503">
                  <c:v>6.3607973029282503</c:v>
                </c:pt>
                <c:pt idx="504">
                  <c:v>6.3313847505250695</c:v>
                </c:pt>
                <c:pt idx="505">
                  <c:v>6.3020694356400817</c:v>
                </c:pt>
                <c:pt idx="506">
                  <c:v>6.2728507013344172</c:v>
                </c:pt>
                <c:pt idx="507">
                  <c:v>6.2437278972642982</c:v>
                </c:pt>
                <c:pt idx="508">
                  <c:v>6.2147003795930447</c:v>
                </c:pt>
                <c:pt idx="509">
                  <c:v>6.1857675109045465</c:v>
                </c:pt>
                <c:pt idx="510">
                  <c:v>6.1569286601182007</c:v>
                </c:pt>
                <c:pt idx="511">
                  <c:v>6.1281832024051939</c:v>
                </c:pt>
                <c:pt idx="512">
                  <c:v>6.0995305191062164</c:v>
                </c:pt>
                <c:pt idx="513">
                  <c:v>6.0709699976504883</c:v>
                </c:pt>
                <c:pt idx="514">
                  <c:v>6.0425010314761334</c:v>
                </c:pt>
                <c:pt idx="515">
                  <c:v>6.0141230199518318</c:v>
                </c:pt>
                <c:pt idx="516">
                  <c:v>5.9858353682997469</c:v>
                </c:pt>
                <c:pt idx="517">
                  <c:v>5.9576374875197313</c:v>
                </c:pt>
                <c:pt idx="518">
                  <c:v>5.9295287943146882</c:v>
                </c:pt>
                <c:pt idx="519">
                  <c:v>5.9015087110172084</c:v>
                </c:pt>
                <c:pt idx="520">
                  <c:v>5.87357666551733</c:v>
                </c:pt>
                <c:pt idx="521">
                  <c:v>5.8457320911914774</c:v>
                </c:pt>
                <c:pt idx="522">
                  <c:v>5.817974426832528</c:v>
                </c:pt>
                <c:pt idx="523">
                  <c:v>5.7903031165809722</c:v>
                </c:pt>
                <c:pt idx="524">
                  <c:v>5.7627176098572033</c:v>
                </c:pt>
                <c:pt idx="525">
                  <c:v>5.7352173612948176</c:v>
                </c:pt>
                <c:pt idx="526">
                  <c:v>5.7078018306750309</c:v>
                </c:pt>
                <c:pt idx="527">
                  <c:v>5.6804704828620656</c:v>
                </c:pt>
                <c:pt idx="528">
                  <c:v>5.6532227877395682</c:v>
                </c:pt>
                <c:pt idx="529">
                  <c:v>5.6260582201480371</c:v>
                </c:pt>
                <c:pt idx="530">
                  <c:v>5.5989762598231998</c:v>
                </c:pt>
                <c:pt idx="531">
                  <c:v>5.5719763913353439</c:v>
                </c:pt>
                <c:pt idx="532">
                  <c:v>5.5450581040295885</c:v>
                </c:pt>
                <c:pt idx="533">
                  <c:v>5.5182208919670934</c:v>
                </c:pt>
                <c:pt idx="534">
                  <c:v>5.4914642538671448</c:v>
                </c:pt>
                <c:pt idx="535">
                  <c:v>5.4647876930501287</c:v>
                </c:pt>
                <c:pt idx="536">
                  <c:v>5.438190717381401</c:v>
                </c:pt>
                <c:pt idx="537">
                  <c:v>5.4116728392159787</c:v>
                </c:pt>
                <c:pt idx="538">
                  <c:v>5.3852335753440865</c:v>
                </c:pt>
                <c:pt idx="539">
                  <c:v>5.3588724469375313</c:v>
                </c:pt>
                <c:pt idx="540">
                  <c:v>5.3325889794968546</c:v>
                </c:pt>
                <c:pt idx="541">
                  <c:v>5.3063827027993362</c:v>
                </c:pt>
                <c:pt idx="542">
                  <c:v>5.280253150847706</c:v>
                </c:pt>
                <c:pt idx="543">
                  <c:v>5.2541998618196857</c:v>
                </c:pt>
                <c:pt idx="544">
                  <c:v>5.2282223780182324</c:v>
                </c:pt>
                <c:pt idx="545">
                  <c:v>5.2023202458225661</c:v>
                </c:pt>
                <c:pt idx="546">
                  <c:v>5.1764930156398723</c:v>
                </c:pt>
                <c:pt idx="547">
                  <c:v>5.1507402418577612</c:v>
                </c:pt>
                <c:pt idx="548">
                  <c:v>5.1250614827974008</c:v>
                </c:pt>
                <c:pt idx="549">
                  <c:v>5.0994563006673586</c:v>
                </c:pt>
                <c:pt idx="550">
                  <c:v>5.0739242615180835</c:v>
                </c:pt>
                <c:pt idx="551">
                  <c:v>5.0484649351970941</c:v>
                </c:pt>
                <c:pt idx="552">
                  <c:v>5.0230778953047972</c:v>
                </c:pt>
                <c:pt idx="553">
                  <c:v>4.9977627191509386</c:v>
                </c:pt>
                <c:pt idx="554">
                  <c:v>4.9725189877117026</c:v>
                </c:pt>
                <c:pt idx="555">
                  <c:v>4.9473462855874049</c:v>
                </c:pt>
                <c:pt idx="556">
                  <c:v>4.9222442009608445</c:v>
                </c:pt>
                <c:pt idx="557">
                  <c:v>4.8972123255561915</c:v>
                </c:pt>
                <c:pt idx="558">
                  <c:v>4.87225025459849</c:v>
                </c:pt>
                <c:pt idx="559">
                  <c:v>4.8473575867737475</c:v>
                </c:pt>
                <c:pt idx="560">
                  <c:v>4.822533924189595</c:v>
                </c:pt>
                <c:pt idx="561">
                  <c:v>4.7977788723364547</c:v>
                </c:pt>
                <c:pt idx="562">
                  <c:v>4.7730920400493373</c:v>
                </c:pt>
                <c:pt idx="563">
                  <c:v>4.7484730394701007</c:v>
                </c:pt>
                <c:pt idx="564">
                  <c:v>4.7239214860102985</c:v>
                </c:pt>
                <c:pt idx="565">
                  <c:v>4.6994369983145088</c:v>
                </c:pt>
                <c:pt idx="566">
                  <c:v>4.675019198224196</c:v>
                </c:pt>
                <c:pt idx="567">
                  <c:v>4.6506677107420753</c:v>
                </c:pt>
                <c:pt idx="568">
                  <c:v>4.6263821639969542</c:v>
                </c:pt>
                <c:pt idx="569">
                  <c:v>4.6021621892090963</c:v>
                </c:pt>
                <c:pt idx="570">
                  <c:v>4.5780074206560313</c:v>
                </c:pt>
                <c:pt idx="571">
                  <c:v>4.5539174956388457</c:v>
                </c:pt>
                <c:pt idx="572">
                  <c:v>4.5298920544489514</c:v>
                </c:pt>
                <c:pt idx="573">
                  <c:v>4.5059307403352831</c:v>
                </c:pt>
                <c:pt idx="574">
                  <c:v>4.482033199471978</c:v>
                </c:pt>
                <c:pt idx="575">
                  <c:v>4.4581990809264536</c:v>
                </c:pt>
                <c:pt idx="576">
                  <c:v>4.4344280366279794</c:v>
                </c:pt>
                <c:pt idx="577">
                  <c:v>4.4107197213365934</c:v>
                </c:pt>
                <c:pt idx="578">
                  <c:v>4.3870737926125187</c:v>
                </c:pt>
                <c:pt idx="579">
                  <c:v>4.3634899107859564</c:v>
                </c:pt>
                <c:pt idx="580">
                  <c:v>4.3399677389272648</c:v>
                </c:pt>
                <c:pt idx="581">
                  <c:v>4.3165069428175897</c:v>
                </c:pt>
                <c:pt idx="582">
                  <c:v>4.2931071909198266</c:v>
                </c:pt>
                <c:pt idx="583">
                  <c:v>4.2697681543500474</c:v>
                </c:pt>
                <c:pt idx="584">
                  <c:v>4.2464895068492083</c:v>
                </c:pt>
                <c:pt idx="585">
                  <c:v>4.2232709247553428</c:v>
                </c:pt>
                <c:pt idx="586">
                  <c:v>4.2001120869760262</c:v>
                </c:pt>
                <c:pt idx="587">
                  <c:v>4.1770126749612544</c:v>
                </c:pt>
                <c:pt idx="588">
                  <c:v>4.1539723726766988</c:v>
                </c:pt>
                <c:pt idx="589">
                  <c:v>4.1309908665772435</c:v>
                </c:pt>
                <c:pt idx="590">
                  <c:v>4.1080678455809441</c:v>
                </c:pt>
                <c:pt idx="591">
                  <c:v>4.0852030010432703</c:v>
                </c:pt>
                <c:pt idx="592">
                  <c:v>4.0623960267317107</c:v>
                </c:pt>
                <c:pt idx="593">
                  <c:v>4.0396466188007221</c:v>
                </c:pt>
                <c:pt idx="594">
                  <c:v>4.0169544757669664</c:v>
                </c:pt>
                <c:pt idx="595">
                  <c:v>3.9943192984848839</c:v>
                </c:pt>
                <c:pt idx="596">
                  <c:v>3.9717407901226043</c:v>
                </c:pt>
                <c:pt idx="597">
                  <c:v>3.9492186561381315</c:v>
                </c:pt>
                <c:pt idx="598">
                  <c:v>3.9267526042558472</c:v>
                </c:pt>
                <c:pt idx="599">
                  <c:v>3.9043423444433434</c:v>
                </c:pt>
                <c:pt idx="600">
                  <c:v>3.8819875888884887</c:v>
                </c:pt>
                <c:pt idx="601">
                  <c:v>3.8596880519768555</c:v>
                </c:pt>
                <c:pt idx="602">
                  <c:v>3.8374434502693839</c:v>
                </c:pt>
                <c:pt idx="603">
                  <c:v>3.8152535024803531</c:v>
                </c:pt>
                <c:pt idx="604">
                  <c:v>3.7931179294556188</c:v>
                </c:pt>
                <c:pt idx="605">
                  <c:v>3.7710364541511465</c:v>
                </c:pt>
                <c:pt idx="606">
                  <c:v>2.7303716439141508</c:v>
                </c:pt>
                <c:pt idx="607">
                  <c:v>1.7962261965578743</c:v>
                </c:pt>
                <c:pt idx="608">
                  <c:v>0.94786915642913483</c:v>
                </c:pt>
                <c:pt idx="609">
                  <c:v>0.17002079904196929</c:v>
                </c:pt>
                <c:pt idx="610">
                  <c:v>-0.5489034570104302</c:v>
                </c:pt>
                <c:pt idx="611">
                  <c:v>-1.2178940139877754</c:v>
                </c:pt>
                <c:pt idx="612">
                  <c:v>-1.8440660497552024</c:v>
                </c:pt>
                <c:pt idx="613">
                  <c:v>-2.433145307585197</c:v>
                </c:pt>
                <c:pt idx="614">
                  <c:v>-2.9898059982947922</c:v>
                </c:pt>
                <c:pt idx="615">
                  <c:v>-3.517911778807103</c:v>
                </c:pt>
                <c:pt idx="616">
                  <c:v>-4.0206913852300481</c:v>
                </c:pt>
                <c:pt idx="617">
                  <c:v>-4.500869108731508</c:v>
                </c:pt>
                <c:pt idx="618">
                  <c:v>-4.6856352253166005</c:v>
                </c:pt>
                <c:pt idx="619">
                  <c:v>-4.8672801224692739</c:v>
                </c:pt>
                <c:pt idx="620">
                  <c:v>-5.0459310949383296</c:v>
                </c:pt>
                <c:pt idx="621">
                  <c:v>-5.2217080421080961</c:v>
                </c:pt>
                <c:pt idx="622">
                  <c:v>-5.3947240197120667</c:v>
                </c:pt>
                <c:pt idx="623">
                  <c:v>-5.5650857409016075</c:v>
                </c:pt>
                <c:pt idx="624">
                  <c:v>-5.7328940321751753</c:v>
                </c:pt>
                <c:pt idx="625">
                  <c:v>-5.8982442489854243</c:v>
                </c:pt>
                <c:pt idx="626">
                  <c:v>-6.0612266552505387</c:v>
                </c:pt>
                <c:pt idx="627">
                  <c:v>-6.2219267704863679</c:v>
                </c:pt>
                <c:pt idx="628">
                  <c:v>-6.3804256878358707</c:v>
                </c:pt>
                <c:pt idx="629">
                  <c:v>-6.5368003658905538</c:v>
                </c:pt>
                <c:pt idx="630">
                  <c:v>-6.691123896867186</c:v>
                </c:pt>
                <c:pt idx="631">
                  <c:v>-6.8434657534142742</c:v>
                </c:pt>
                <c:pt idx="632">
                  <c:v>-6.9938920160707383</c:v>
                </c:pt>
                <c:pt idx="633">
                  <c:v>-7.1424655831786552</c:v>
                </c:pt>
                <c:pt idx="634">
                  <c:v>-7.2892463648583821</c:v>
                </c:pt>
                <c:pt idx="635">
                  <c:v>-7.4342914624844481</c:v>
                </c:pt>
                <c:pt idx="636">
                  <c:v>-7.5776553349508387</c:v>
                </c:pt>
                <c:pt idx="637">
                  <c:v>-7.719389952882052</c:v>
                </c:pt>
                <c:pt idx="638">
                  <c:v>-7.8595449418294905</c:v>
                </c:pt>
                <c:pt idx="639">
                  <c:v>-7.998167715389263</c:v>
                </c:pt>
                <c:pt idx="640">
                  <c:v>-8.1353035990855211</c:v>
                </c:pt>
                <c:pt idx="641">
                  <c:v>-8.2709959457816922</c:v>
                </c:pt>
                <c:pt idx="642">
                  <c:v>-8.405286243309396</c:v>
                </c:pt>
                <c:pt idx="643">
                  <c:v>-8.5382142149396607</c:v>
                </c:pt>
                <c:pt idx="644">
                  <c:v>-8.6698179132631736</c:v>
                </c:pt>
                <c:pt idx="645">
                  <c:v>-8.8001338079944507</c:v>
                </c:pt>
                <c:pt idx="646">
                  <c:v>-8.9291968681679688</c:v>
                </c:pt>
                <c:pt idx="647">
                  <c:v>-9.0570406391529108</c:v>
                </c:pt>
                <c:pt idx="648">
                  <c:v>-9.1836973148752268</c:v>
                </c:pt>
                <c:pt idx="649">
                  <c:v>-9.3091978056021762</c:v>
                </c:pt>
                <c:pt idx="650">
                  <c:v>-9.4335718016138088</c:v>
                </c:pt>
                <c:pt idx="651">
                  <c:v>-9.5568478330584679</c:v>
                </c:pt>
                <c:pt idx="652">
                  <c:v>-9.6790533262643983</c:v>
                </c:pt>
                <c:pt idx="653">
                  <c:v>-9.8002146567571078</c:v>
                </c:pt>
                <c:pt idx="654">
                  <c:v>-9.9203571992116224</c:v>
                </c:pt>
                <c:pt idx="655">
                  <c:v>-10.039505374550334</c:v>
                </c:pt>
                <c:pt idx="656">
                  <c:v>-10.157682694380298</c:v>
                </c:pt>
                <c:pt idx="657">
                  <c:v>-10.274911802948486</c:v>
                </c:pt>
                <c:pt idx="658">
                  <c:v>-10.391214516779657</c:v>
                </c:pt>
                <c:pt idx="659">
                  <c:v>-10.506611862148677</c:v>
                </c:pt>
                <c:pt idx="660">
                  <c:v>-10.621124110527758</c:v>
                </c:pt>
                <c:pt idx="661">
                  <c:v>-10.734770812138203</c:v>
                </c:pt>
                <c:pt idx="662">
                  <c:v>-10.847570827726882</c:v>
                </c:pt>
                <c:pt idx="663">
                  <c:v>-10.959542358678505</c:v>
                </c:pt>
                <c:pt idx="664">
                  <c:v>-11.070702975566922</c:v>
                </c:pt>
                <c:pt idx="665">
                  <c:v>-11.181069645241067</c:v>
                </c:pt>
                <c:pt idx="666">
                  <c:v>-11.290658756534359</c:v>
                </c:pt>
                <c:pt idx="667">
                  <c:v>-11.399486144680143</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-210.77510535626948</c:v>
                </c:pt>
                <c:pt idx="1">
                  <c:v>-229.95966375999546</c:v>
                </c:pt>
                <c:pt idx="2">
                  <c:v>-240.70791233358904</c:v>
                </c:pt>
                <c:pt idx="3">
                  <c:v>-247.14087702612335</c:v>
                </c:pt>
                <c:pt idx="4">
                  <c:v>-251.31875817712449</c:v>
                </c:pt>
                <c:pt idx="5">
                  <c:v>-254.21784085554282</c:v>
                </c:pt>
                <c:pt idx="6">
                  <c:v>-256.33419540563375</c:v>
                </c:pt>
                <c:pt idx="7">
                  <c:v>-257.94061376364965</c:v>
                </c:pt>
                <c:pt idx="8">
                  <c:v>-259.19778836376594</c:v>
                </c:pt>
                <c:pt idx="9">
                  <c:v>-260.20593308494301</c:v>
                </c:pt>
                <c:pt idx="10">
                  <c:v>-264.66166574227395</c:v>
                </c:pt>
                <c:pt idx="11">
                  <c:v>-265.98341679389921</c:v>
                </c:pt>
                <c:pt idx="12">
                  <c:v>-266.5102610545153</c:v>
                </c:pt>
                <c:pt idx="13">
                  <c:v>-266.71800795645288</c:v>
                </c:pt>
                <c:pt idx="14">
                  <c:v>-266.76598161454012</c:v>
                </c:pt>
                <c:pt idx="15">
                  <c:v>-266.7225993210634</c:v>
                </c:pt>
                <c:pt idx="16">
                  <c:v>-266.62210719136391</c:v>
                </c:pt>
                <c:pt idx="17">
                  <c:v>-266.48354445410217</c:v>
                </c:pt>
                <c:pt idx="18">
                  <c:v>-266.31834086294526</c:v>
                </c:pt>
                <c:pt idx="19">
                  <c:v>-264.08212636149136</c:v>
                </c:pt>
                <c:pt idx="20">
                  <c:v>-261.53364444185212</c:v>
                </c:pt>
                <c:pt idx="21">
                  <c:v>-258.91699830404286</c:v>
                </c:pt>
                <c:pt idx="22">
                  <c:v>-256.28401920229021</c:v>
                </c:pt>
                <c:pt idx="23">
                  <c:v>-253.65435125648762</c:v>
                </c:pt>
                <c:pt idx="24">
                  <c:v>-251.0382994214072</c:v>
                </c:pt>
                <c:pt idx="25">
                  <c:v>-248.4425231818127</c:v>
                </c:pt>
                <c:pt idx="26">
                  <c:v>-245.87192196652862</c:v>
                </c:pt>
                <c:pt idx="27">
                  <c:v>-243.330381783029</c:v>
                </c:pt>
                <c:pt idx="28">
                  <c:v>-231.15474708591935</c:v>
                </c:pt>
                <c:pt idx="29">
                  <c:v>-220.01739390157348</c:v>
                </c:pt>
                <c:pt idx="30">
                  <c:v>-209.99739462739166</c:v>
                </c:pt>
                <c:pt idx="31">
                  <c:v>-201.06912181888401</c:v>
                </c:pt>
                <c:pt idx="32">
                  <c:v>-193.15171245540975</c:v>
                </c:pt>
                <c:pt idx="33">
                  <c:v>-186.14215673313018</c:v>
                </c:pt>
                <c:pt idx="34">
                  <c:v>-179.93426097437418</c:v>
                </c:pt>
                <c:pt idx="35">
                  <c:v>-174.42801696430567</c:v>
                </c:pt>
                <c:pt idx="36">
                  <c:v>-169.53341782077561</c:v>
                </c:pt>
                <c:pt idx="37">
                  <c:v>-165.1713887393185</c:v>
                </c:pt>
                <c:pt idx="38">
                  <c:v>-161.27335557531902</c:v>
                </c:pt>
                <c:pt idx="39">
                  <c:v>-157.78025096029694</c:v>
                </c:pt>
                <c:pt idx="40">
                  <c:v>-154.6413542485401</c:v>
                </c:pt>
                <c:pt idx="41">
                  <c:v>-151.81315054861983</c:v>
                </c:pt>
                <c:pt idx="42">
                  <c:v>-149.2582876541835</c:v>
                </c:pt>
                <c:pt idx="43">
                  <c:v>-146.94465745896221</c:v>
                </c:pt>
                <c:pt idx="44">
                  <c:v>-144.84460368678032</c:v>
                </c:pt>
                <c:pt idx="45">
                  <c:v>-142.93424679037787</c:v>
                </c:pt>
                <c:pt idx="46">
                  <c:v>-141.19291273767152</c:v>
                </c:pt>
                <c:pt idx="47">
                  <c:v>-139.60265159965701</c:v>
                </c:pt>
                <c:pt idx="48">
                  <c:v>-138.14783259646839</c:v>
                </c:pt>
                <c:pt idx="49">
                  <c:v>-136.8148036403889</c:v>
                </c:pt>
                <c:pt idx="50">
                  <c:v>-135.59160498100579</c:v>
                </c:pt>
                <c:pt idx="51">
                  <c:v>-134.46772808673282</c:v>
                </c:pt>
                <c:pt idx="52">
                  <c:v>-133.43391228956224</c:v>
                </c:pt>
                <c:pt idx="53">
                  <c:v>-132.48197294068754</c:v>
                </c:pt>
                <c:pt idx="54">
                  <c:v>-131.6046558702908</c:v>
                </c:pt>
                <c:pt idx="55">
                  <c:v>-130.79551382734795</c:v>
                </c:pt>
                <c:pt idx="56">
                  <c:v>-130.04880131311373</c:v>
                </c:pt>
                <c:pt idx="57">
                  <c:v>-129.35938483491594</c:v>
                </c:pt>
                <c:pt idx="58">
                  <c:v>-128.722666114139</c:v>
                </c:pt>
                <c:pt idx="59">
                  <c:v>-128.13451620106224</c:v>
                </c:pt>
                <c:pt idx="60">
                  <c:v>-127.59121879458067</c:v>
                </c:pt>
                <c:pt idx="61">
                  <c:v>-127.08942134956273</c:v>
                </c:pt>
                <c:pt idx="62">
                  <c:v>-126.62609278943495</c:v>
                </c:pt>
                <c:pt idx="63">
                  <c:v>-126.19848683543945</c:v>
                </c:pt>
                <c:pt idx="64">
                  <c:v>-125.80411012424463</c:v>
                </c:pt>
                <c:pt idx="65">
                  <c:v>-125.44069441823854</c:v>
                </c:pt>
                <c:pt idx="66">
                  <c:v>-125.10617232285082</c:v>
                </c:pt>
                <c:pt idx="67">
                  <c:v>-124.79865601666748</c:v>
                </c:pt>
                <c:pt idx="68">
                  <c:v>-124.51641857623196</c:v>
                </c:pt>
                <c:pt idx="69">
                  <c:v>-124.2578775409585</c:v>
                </c:pt>
                <c:pt idx="70">
                  <c:v>-124.0215804167277</c:v>
                </c:pt>
                <c:pt idx="71">
                  <c:v>-123.80619186128564</c:v>
                </c:pt>
                <c:pt idx="72">
                  <c:v>-123.61048233200921</c:v>
                </c:pt>
                <c:pt idx="73">
                  <c:v>-123.43331800813385</c:v>
                </c:pt>
                <c:pt idx="74">
                  <c:v>-123.27365182616745</c:v>
                </c:pt>
                <c:pt idx="75">
                  <c:v>-123.13051548974316</c:v>
                </c:pt>
                <c:pt idx="76">
                  <c:v>-123.0030123342784</c:v>
                </c:pt>
                <c:pt idx="77">
                  <c:v>-122.89031094305412</c:v>
                </c:pt>
                <c:pt idx="78">
                  <c:v>-122.79163942517599</c:v>
                </c:pt>
                <c:pt idx="79">
                  <c:v>-122.70628027770294</c:v>
                </c:pt>
                <c:pt idx="80">
                  <c:v>-122.63356576435109</c:v>
                </c:pt>
                <c:pt idx="81">
                  <c:v>-122.57287375186188</c:v>
                </c:pt>
                <c:pt idx="82">
                  <c:v>-122.52362395258771</c:v>
                </c:pt>
                <c:pt idx="83">
                  <c:v>-122.48527452827804</c:v>
                </c:pt>
                <c:pt idx="84">
                  <c:v>-122.45731901559705</c:v>
                </c:pt>
                <c:pt idx="85">
                  <c:v>-122.43928353870731</c:v>
                </c:pt>
                <c:pt idx="86">
                  <c:v>-122.43072427841227</c:v>
                </c:pt>
                <c:pt idx="87">
                  <c:v>-122.43122517096506</c:v>
                </c:pt>
                <c:pt idx="88">
                  <c:v>-122.4403958127931</c:v>
                </c:pt>
                <c:pt idx="89">
                  <c:v>-122.45786955013021</c:v>
                </c:pt>
                <c:pt idx="90">
                  <c:v>-122.48330173493849</c:v>
                </c:pt>
                <c:pt idx="91">
                  <c:v>-122.5163681305967</c:v>
                </c:pt>
                <c:pt idx="92">
                  <c:v>-122.5567634526667</c:v>
                </c:pt>
                <c:pt idx="93">
                  <c:v>-122.60420003165879</c:v>
                </c:pt>
                <c:pt idx="94">
                  <c:v>-122.65840658613386</c:v>
                </c:pt>
                <c:pt idx="95">
                  <c:v>-122.71912709572665</c:v>
                </c:pt>
                <c:pt idx="96">
                  <c:v>-122.78611976477558</c:v>
                </c:pt>
                <c:pt idx="97">
                  <c:v>-122.85915606821607</c:v>
                </c:pt>
                <c:pt idx="98">
                  <c:v>-122.93801987225508</c:v>
                </c:pt>
                <c:pt idx="99">
                  <c:v>-123.02250662310684</c:v>
                </c:pt>
                <c:pt idx="100">
                  <c:v>-123.11242259774636</c:v>
                </c:pt>
                <c:pt idx="101">
                  <c:v>-123.20758421123952</c:v>
                </c:pt>
                <c:pt idx="102">
                  <c:v>-123.30781737574301</c:v>
                </c:pt>
                <c:pt idx="103">
                  <c:v>-123.41295690674546</c:v>
                </c:pt>
                <c:pt idx="104">
                  <c:v>-123.52284597254635</c:v>
                </c:pt>
                <c:pt idx="105">
                  <c:v>-123.637335583351</c:v>
                </c:pt>
                <c:pt idx="106">
                  <c:v>-123.75628411669935</c:v>
                </c:pt>
                <c:pt idx="107">
                  <c:v>-123.87955687625249</c:v>
                </c:pt>
                <c:pt idx="108">
                  <c:v>-124.00702568123413</c:v>
                </c:pt>
                <c:pt idx="109">
                  <c:v>-124.13856848407106</c:v>
                </c:pt>
                <c:pt idx="110">
                  <c:v>-124.27406901399617</c:v>
                </c:pt>
                <c:pt idx="111">
                  <c:v>-124.41341644457916</c:v>
                </c:pt>
                <c:pt idx="112">
                  <c:v>-124.55650508332701</c:v>
                </c:pt>
                <c:pt idx="113">
                  <c:v>-124.70323408166064</c:v>
                </c:pt>
                <c:pt idx="114">
                  <c:v>-124.8535071637187</c:v>
                </c:pt>
                <c:pt idx="115">
                  <c:v>-125.00723237257307</c:v>
                </c:pt>
                <c:pt idx="116">
                  <c:v>-125.16432183255947</c:v>
                </c:pt>
                <c:pt idx="117">
                  <c:v>-125.32469152653616</c:v>
                </c:pt>
                <c:pt idx="118">
                  <c:v>-125.48826108698145</c:v>
                </c:pt>
                <c:pt idx="119">
                  <c:v>-125.65495359993045</c:v>
                </c:pt>
                <c:pt idx="120">
                  <c:v>-125.82469542083302</c:v>
                </c:pt>
                <c:pt idx="121">
                  <c:v>-125.99741600148856</c:v>
                </c:pt>
                <c:pt idx="122">
                  <c:v>-126.1730477272808</c:v>
                </c:pt>
                <c:pt idx="123">
                  <c:v>-126.35152576399736</c:v>
                </c:pt>
                <c:pt idx="124">
                  <c:v>-126.53278791357438</c:v>
                </c:pt>
                <c:pt idx="125">
                  <c:v>-126.71677447815816</c:v>
                </c:pt>
                <c:pt idx="126">
                  <c:v>-126.90342813192277</c:v>
                </c:pt>
                <c:pt idx="127">
                  <c:v>-127.09269380012439</c:v>
                </c:pt>
                <c:pt idx="128">
                  <c:v>-127.28451854491341</c:v>
                </c:pt>
                <c:pt idx="129">
                  <c:v>-127.47885145746046</c:v>
                </c:pt>
                <c:pt idx="130">
                  <c:v>-127.67564355598608</c:v>
                </c:pt>
                <c:pt idx="131">
                  <c:v>-127.87484768931344</c:v>
                </c:pt>
                <c:pt idx="132">
                  <c:v>-128.07641844559163</c:v>
                </c:pt>
                <c:pt idx="133">
                  <c:v>-128.2803120658622</c:v>
                </c:pt>
                <c:pt idx="134">
                  <c:v>-128.48648636216586</c:v>
                </c:pt>
                <c:pt idx="135">
                  <c:v>-128.69490063990668</c:v>
                </c:pt>
                <c:pt idx="136">
                  <c:v>-128.90551562421226</c:v>
                </c:pt>
                <c:pt idx="137">
                  <c:v>-129.11829339004589</c:v>
                </c:pt>
                <c:pt idx="138">
                  <c:v>-129.33319729584431</c:v>
                </c:pt>
                <c:pt idx="139">
                  <c:v>-129.55019192046927</c:v>
                </c:pt>
                <c:pt idx="140">
                  <c:v>-129.76924300327715</c:v>
                </c:pt>
                <c:pt idx="141">
                  <c:v>-129.99031738712253</c:v>
                </c:pt>
                <c:pt idx="142">
                  <c:v>-130.21338296412551</c:v>
                </c:pt>
                <c:pt idx="143">
                  <c:v>-130.43840862404292</c:v>
                </c:pt>
                <c:pt idx="144">
                  <c:v>-130.66536420509459</c:v>
                </c:pt>
                <c:pt idx="145">
                  <c:v>-130.89422044710602</c:v>
                </c:pt>
                <c:pt idx="146">
                  <c:v>-131.12494894683709</c:v>
                </c:pt>
                <c:pt idx="147">
                  <c:v>-131.35752211537613</c:v>
                </c:pt>
                <c:pt idx="148">
                  <c:v>-131.59191313748491</c:v>
                </c:pt>
                <c:pt idx="149">
                  <c:v>-131.82809593278944</c:v>
                </c:pt>
                <c:pt idx="150">
                  <c:v>-132.06604511871586</c:v>
                </c:pt>
                <c:pt idx="151">
                  <c:v>-132.30573597507976</c:v>
                </c:pt>
                <c:pt idx="152">
                  <c:v>-132.54714441024078</c:v>
                </c:pt>
                <c:pt idx="153">
                  <c:v>-132.790246928741</c:v>
                </c:pt>
                <c:pt idx="154">
                  <c:v>-133.03502060035078</c:v>
                </c:pt>
                <c:pt idx="155">
                  <c:v>-133.28144303045028</c:v>
                </c:pt>
                <c:pt idx="156">
                  <c:v>-133.52949233167871</c:v>
                </c:pt>
                <c:pt idx="157">
                  <c:v>-133.7791470967889</c:v>
                </c:pt>
                <c:pt idx="158">
                  <c:v>-134.03038637264757</c:v>
                </c:pt>
                <c:pt idx="159">
                  <c:v>-134.2831896353253</c:v>
                </c:pt>
                <c:pt idx="160">
                  <c:v>-134.53753676622429</c:v>
                </c:pt>
                <c:pt idx="161">
                  <c:v>-134.79340802919498</c:v>
                </c:pt>
                <c:pt idx="162">
                  <c:v>-135.05078404859449</c:v>
                </c:pt>
                <c:pt idx="163">
                  <c:v>-135.30964578824464</c:v>
                </c:pt>
                <c:pt idx="164">
                  <c:v>-135.56997453124796</c:v>
                </c:pt>
                <c:pt idx="165">
                  <c:v>-135.83175186062363</c:v>
                </c:pt>
                <c:pt idx="166">
                  <c:v>-136.09495964072732</c:v>
                </c:pt>
                <c:pt idx="167">
                  <c:v>-136.35957999942087</c:v>
                </c:pt>
                <c:pt idx="168">
                  <c:v>-136.62559531096002</c:v>
                </c:pt>
                <c:pt idx="169">
                  <c:v>-136.89298817957047</c:v>
                </c:pt>
                <c:pt idx="170">
                  <c:v>-137.16174142368297</c:v>
                </c:pt>
                <c:pt idx="171">
                  <c:v>-137.43183806080231</c:v>
                </c:pt>
                <c:pt idx="172">
                  <c:v>-137.70326129298377</c:v>
                </c:pt>
                <c:pt idx="173">
                  <c:v>-137.97599449289464</c:v>
                </c:pt>
                <c:pt idx="174">
                  <c:v>-138.25002119043737</c:v>
                </c:pt>
                <c:pt idx="175">
                  <c:v>-138.52532505991468</c:v>
                </c:pt>
                <c:pt idx="176">
                  <c:v>-138.80188990771609</c:v>
                </c:pt>
                <c:pt idx="177">
                  <c:v>-139.07969966050726</c:v>
                </c:pt>
                <c:pt idx="178">
                  <c:v>-139.35873835390527</c:v>
                </c:pt>
                <c:pt idx="179">
                  <c:v>-139.63899012162258</c:v>
                </c:pt>
                <c:pt idx="180">
                  <c:v>-139.92043918506482</c:v>
                </c:pt>
                <c:pt idx="181">
                  <c:v>-140.20306984336668</c:v>
                </c:pt>
                <c:pt idx="182">
                  <c:v>-140.48686646385357</c:v>
                </c:pt>
                <c:pt idx="183">
                  <c:v>-140.77181347291437</c:v>
                </c:pt>
                <c:pt idx="184">
                  <c:v>-141.0578953472737</c:v>
                </c:pt>
                <c:pt idx="185">
                  <c:v>-141.34509660565243</c:v>
                </c:pt>
                <c:pt idx="186">
                  <c:v>-141.63340180080428</c:v>
                </c:pt>
                <c:pt idx="187">
                  <c:v>-141.92279551191896</c:v>
                </c:pt>
                <c:pt idx="188">
                  <c:v>-142.21326233738199</c:v>
                </c:pt>
                <c:pt idx="189">
                  <c:v>-142.50478688788093</c:v>
                </c:pt>
                <c:pt idx="190">
                  <c:v>-142.7973537798502</c:v>
                </c:pt>
                <c:pt idx="191">
                  <c:v>-143.09094762924559</c:v>
                </c:pt>
                <c:pt idx="192">
                  <c:v>-143.38555304564034</c:v>
                </c:pt>
                <c:pt idx="193">
                  <c:v>-143.68115462663553</c:v>
                </c:pt>
                <c:pt idx="194">
                  <c:v>-143.97773695257743</c:v>
                </c:pt>
                <c:pt idx="195">
                  <c:v>-144.27528458157457</c:v>
                </c:pt>
                <c:pt idx="196">
                  <c:v>-144.57378204480867</c:v>
                </c:pt>
                <c:pt idx="197">
                  <c:v>-144.87321384213251</c:v>
                </c:pt>
                <c:pt idx="198">
                  <c:v>-145.1735644379491</c:v>
                </c:pt>
                <c:pt idx="199">
                  <c:v>-145.47481825736583</c:v>
                </c:pt>
                <c:pt idx="200">
                  <c:v>-145.77695968261912</c:v>
                </c:pt>
                <c:pt idx="201">
                  <c:v>-146.07997304976331</c:v>
                </c:pt>
                <c:pt idx="202">
                  <c:v>-146.3838426456183</c:v>
                </c:pt>
                <c:pt idx="203">
                  <c:v>-146.68855270497281</c:v>
                </c:pt>
                <c:pt idx="204">
                  <c:v>-146.99408740803594</c:v>
                </c:pt>
                <c:pt idx="205">
                  <c:v>-147.30043087813453</c:v>
                </c:pt>
                <c:pt idx="206">
                  <c:v>-147.60756717965032</c:v>
                </c:pt>
                <c:pt idx="207">
                  <c:v>-147.91548031619297</c:v>
                </c:pt>
                <c:pt idx="208">
                  <c:v>-148.22415422900499</c:v>
                </c:pt>
                <c:pt idx="209">
                  <c:v>-148.53357279559316</c:v>
                </c:pt>
                <c:pt idx="210">
                  <c:v>-148.84371982858363</c:v>
                </c:pt>
                <c:pt idx="211">
                  <c:v>-149.15457907479544</c:v>
                </c:pt>
                <c:pt idx="212">
                  <c:v>-149.46613421452889</c:v>
                </c:pt>
                <c:pt idx="213">
                  <c:v>-149.77836886106445</c:v>
                </c:pt>
                <c:pt idx="214">
                  <c:v>-150.09126656036847</c:v>
                </c:pt>
                <c:pt idx="215">
                  <c:v>-150.4048107910013</c:v>
                </c:pt>
                <c:pt idx="216">
                  <c:v>-150.71898496422403</c:v>
                </c:pt>
                <c:pt idx="217">
                  <c:v>-151.03377242429983</c:v>
                </c:pt>
                <c:pt idx="218">
                  <c:v>-151.34915644898578</c:v>
                </c:pt>
                <c:pt idx="219">
                  <c:v>-151.66512025021115</c:v>
                </c:pt>
                <c:pt idx="220">
                  <c:v>-151.9816469749382</c:v>
                </c:pt>
                <c:pt idx="221">
                  <c:v>-152.29871970620167</c:v>
                </c:pt>
                <c:pt idx="222">
                  <c:v>-152.61632146432186</c:v>
                </c:pt>
                <c:pt idx="223">
                  <c:v>-152.93443520828848</c:v>
                </c:pt>
                <c:pt idx="224">
                  <c:v>-153.25304383731077</c:v>
                </c:pt>
                <c:pt idx="225">
                  <c:v>-153.57213019252842</c:v>
                </c:pt>
                <c:pt idx="226">
                  <c:v>-156.78545640395458</c:v>
                </c:pt>
                <c:pt idx="227">
                  <c:v>-160.02733949146003</c:v>
                </c:pt>
                <c:pt idx="228">
                  <c:v>-163.28008145753171</c:v>
                </c:pt>
                <c:pt idx="229">
                  <c:v>-166.52610744772687</c:v>
                </c:pt>
                <c:pt idx="230">
                  <c:v>-169.74839000220015</c:v>
                </c:pt>
                <c:pt idx="231">
                  <c:v>-172.93087756092561</c:v>
                </c:pt>
                <c:pt idx="232">
                  <c:v>-176.05888333276701</c:v>
                </c:pt>
                <c:pt idx="233">
                  <c:v>-179.11940010497685</c:v>
                </c:pt>
                <c:pt idx="234">
                  <c:v>-182.10131913348101</c:v>
                </c:pt>
                <c:pt idx="235">
                  <c:v>-184.99554473863355</c:v>
                </c:pt>
                <c:pt idx="236">
                  <c:v>-187.79500845588441</c:v>
                </c:pt>
                <c:pt idx="237">
                  <c:v>-190.49459594341022</c:v>
                </c:pt>
                <c:pt idx="238">
                  <c:v>-193.09100556670373</c:v>
                </c:pt>
                <c:pt idx="239">
                  <c:v>-195.58255972864987</c:v>
                </c:pt>
                <c:pt idx="240">
                  <c:v>-197.9689892519599</c:v>
                </c:pt>
                <c:pt idx="241">
                  <c:v>-200.25120839199457</c:v>
                </c:pt>
                <c:pt idx="242">
                  <c:v>-202.43109431492448</c:v>
                </c:pt>
                <c:pt idx="243">
                  <c:v>-204.51128090335678</c:v>
                </c:pt>
                <c:pt idx="244">
                  <c:v>-206.49497308969848</c:v>
                </c:pt>
                <c:pt idx="245">
                  <c:v>-208.38578486687101</c:v>
                </c:pt>
                <c:pt idx="246">
                  <c:v>-210.18760179391592</c:v>
                </c:pt>
                <c:pt idx="247">
                  <c:v>-211.90446717728921</c:v>
                </c:pt>
                <c:pt idx="248">
                  <c:v>-213.54049007086473</c:v>
                </c:pt>
                <c:pt idx="249">
                  <c:v>-215.09977267333352</c:v>
                </c:pt>
                <c:pt idx="250">
                  <c:v>-216.58635448481891</c:v>
                </c:pt>
                <c:pt idx="251">
                  <c:v>-218.00417060444209</c:v>
                </c:pt>
                <c:pt idx="252">
                  <c:v>-219.35702171827762</c:v>
                </c:pt>
                <c:pt idx="253">
                  <c:v>-220.64855357588957</c:v>
                </c:pt>
                <c:pt idx="254">
                  <c:v>-221.88224403643363</c:v>
                </c:pt>
                <c:pt idx="255">
                  <c:v>-223.06139605112355</c:v>
                </c:pt>
                <c:pt idx="256">
                  <c:v>-224.189135218768</c:v>
                </c:pt>
                <c:pt idx="257">
                  <c:v>-225.26841079484151</c:v>
                </c:pt>
                <c:pt idx="258">
                  <c:v>-226.30199924778591</c:v>
                </c:pt>
                <c:pt idx="259">
                  <c:v>-227.29250963835642</c:v>
                </c:pt>
                <c:pt idx="260">
                  <c:v>-228.242390250466</c:v>
                </c:pt>
                <c:pt idx="261">
                  <c:v>-229.1539360279792</c:v>
                </c:pt>
                <c:pt idx="262">
                  <c:v>-230.02929647458751</c:v>
                </c:pt>
                <c:pt idx="263">
                  <c:v>-230.87048375665651</c:v>
                </c:pt>
                <c:pt idx="264">
                  <c:v>-231.67938081497593</c:v>
                </c:pt>
                <c:pt idx="265">
                  <c:v>-232.45774934355995</c:v>
                </c:pt>
                <c:pt idx="266">
                  <c:v>-233.20723753456247</c:v>
                </c:pt>
                <c:pt idx="267">
                  <c:v>-233.92938752014589</c:v>
                </c:pt>
                <c:pt idx="268">
                  <c:v>-234.6256424665776</c:v>
                </c:pt>
                <c:pt idx="269">
                  <c:v>-235.29735329442263</c:v>
                </c:pt>
                <c:pt idx="270">
                  <c:v>-235.94578501267543</c:v>
                </c:pt>
                <c:pt idx="271">
                  <c:v>-236.57212266501674</c:v>
                </c:pt>
                <c:pt idx="272">
                  <c:v>-237.17747689389586</c:v>
                </c:pt>
                <c:pt idx="273">
                  <c:v>-237.76288913345482</c:v>
                </c:pt>
                <c:pt idx="274">
                  <c:v>-238.32933644594138</c:v>
                </c:pt>
                <c:pt idx="275">
                  <c:v>-238.8777360185974</c:v>
                </c:pt>
                <c:pt idx="276">
                  <c:v>-239.40894933937784</c:v>
                </c:pt>
                <c:pt idx="277">
                  <c:v>-239.92378607049403</c:v>
                </c:pt>
                <c:pt idx="278">
                  <c:v>-240.4230076388811</c:v>
                </c:pt>
                <c:pt idx="279">
                  <c:v>-240.90733056240538</c:v>
                </c:pt>
                <c:pt idx="280">
                  <c:v>-241.3774295300741</c:v>
                </c:pt>
                <c:pt idx="281">
                  <c:v>-241.83394025377007</c:v>
                </c:pt>
                <c:pt idx="282">
                  <c:v>-242.27746210817403</c:v>
                </c:pt>
                <c:pt idx="283">
                  <c:v>-242.70856057461333</c:v>
                </c:pt>
                <c:pt idx="284">
                  <c:v>-243.12776950361564</c:v>
                </c:pt>
                <c:pt idx="285">
                  <c:v>-243.53559320998565</c:v>
                </c:pt>
                <c:pt idx="286">
                  <c:v>-243.93250841327563</c:v>
                </c:pt>
                <c:pt idx="287">
                  <c:v>-244.31896603560472</c:v>
                </c:pt>
                <c:pt idx="288">
                  <c:v>-244.69539286790271</c:v>
                </c:pt>
                <c:pt idx="289">
                  <c:v>-245.0621931148201</c:v>
                </c:pt>
                <c:pt idx="290">
                  <c:v>-245.41974982776134</c:v>
                </c:pt>
                <c:pt idx="291">
                  <c:v>-245.76842623475972</c:v>
                </c:pt>
                <c:pt idx="292">
                  <c:v>-246.10856697522576</c:v>
                </c:pt>
                <c:pt idx="293">
                  <c:v>-246.44049924696253</c:v>
                </c:pt>
                <c:pt idx="294">
                  <c:v>-246.76453387224629</c:v>
                </c:pt>
                <c:pt idx="295">
                  <c:v>-247.08096628922701</c:v>
                </c:pt>
                <c:pt idx="296">
                  <c:v>-247.39007747439433</c:v>
                </c:pt>
                <c:pt idx="297">
                  <c:v>-247.69213480139214</c:v>
                </c:pt>
                <c:pt idx="298">
                  <c:v>-247.98739284103431</c:v>
                </c:pt>
                <c:pt idx="299">
                  <c:v>-248.27609410698287</c:v>
                </c:pt>
                <c:pt idx="300">
                  <c:v>-248.55846975118715</c:v>
                </c:pt>
                <c:pt idx="301">
                  <c:v>-248.83474021285201</c:v>
                </c:pt>
                <c:pt idx="302">
                  <c:v>-249.10511582439892</c:v>
                </c:pt>
                <c:pt idx="303">
                  <c:v>-249.36979737760549</c:v>
                </c:pt>
                <c:pt idx="304">
                  <c:v>-249.62897665285357</c:v>
                </c:pt>
                <c:pt idx="305">
                  <c:v>-249.88283691418218</c:v>
                </c:pt>
                <c:pt idx="306">
                  <c:v>-250.131553372627</c:v>
                </c:pt>
                <c:pt idx="307">
                  <c:v>-250.37529362013316</c:v>
                </c:pt>
                <c:pt idx="308">
                  <c:v>-250.61421803614522</c:v>
                </c:pt>
                <c:pt idx="309">
                  <c:v>-250.84848016881722</c:v>
                </c:pt>
                <c:pt idx="310">
                  <c:v>-251.07822709263093</c:v>
                </c:pt>
                <c:pt idx="311">
                  <c:v>-251.30359974407423</c:v>
                </c:pt>
                <c:pt idx="312">
                  <c:v>-251.52473323690356</c:v>
                </c:pt>
                <c:pt idx="313">
                  <c:v>-251.74175715839726</c:v>
                </c:pt>
                <c:pt idx="314">
                  <c:v>-251.95479584790127</c:v>
                </c:pt>
                <c:pt idx="315">
                  <c:v>-252.1639686588679</c:v>
                </c:pt>
                <c:pt idx="316">
                  <c:v>-252.36939020550093</c:v>
                </c:pt>
                <c:pt idx="317">
                  <c:v>-252.57117059503489</c:v>
                </c:pt>
                <c:pt idx="318">
                  <c:v>-252.76941564660211</c:v>
                </c:pt>
                <c:pt idx="319">
                  <c:v>-252.96422709756908</c:v>
                </c:pt>
                <c:pt idx="320">
                  <c:v>-253.1557027981616</c:v>
                </c:pt>
                <c:pt idx="321">
                  <c:v>-253.34393689513615</c:v>
                </c:pt>
                <c:pt idx="322">
                  <c:v>-253.52902000520231</c:v>
                </c:pt>
                <c:pt idx="323">
                  <c:v>-253.71103937884942</c:v>
                </c:pt>
                <c:pt idx="324">
                  <c:v>-253.89007905518483</c:v>
                </c:pt>
                <c:pt idx="325">
                  <c:v>-254.06622000834818</c:v>
                </c:pt>
                <c:pt idx="326">
                  <c:v>-254.23954028602623</c:v>
                </c:pt>
                <c:pt idx="327">
                  <c:v>-254.41011514055643</c:v>
                </c:pt>
                <c:pt idx="328">
                  <c:v>-254.57801715307409</c:v>
                </c:pt>
                <c:pt idx="329">
                  <c:v>-254.74331635112634</c:v>
                </c:pt>
                <c:pt idx="330">
                  <c:v>-254.90608032014711</c:v>
                </c:pt>
                <c:pt idx="331">
                  <c:v>-255.06637430916115</c:v>
                </c:pt>
                <c:pt idx="332">
                  <c:v>-255.22426133106052</c:v>
                </c:pt>
                <c:pt idx="333">
                  <c:v>-255.37980225777324</c:v>
                </c:pt>
                <c:pt idx="334">
                  <c:v>-255.53305591062352</c:v>
                </c:pt>
                <c:pt idx="335">
                  <c:v>-255.68407914616284</c:v>
                </c:pt>
                <c:pt idx="336">
                  <c:v>-255.8329269377333</c:v>
                </c:pt>
                <c:pt idx="337">
                  <c:v>-255.97965245300679</c:v>
                </c:pt>
                <c:pt idx="338">
                  <c:v>-256.12430712772971</c:v>
                </c:pt>
                <c:pt idx="339">
                  <c:v>-256.2669407358859</c:v>
                </c:pt>
                <c:pt idx="340">
                  <c:v>-256.40760145647891</c:v>
                </c:pt>
                <c:pt idx="341">
                  <c:v>-256.54633593712151</c:v>
                </c:pt>
                <c:pt idx="342">
                  <c:v>-256.68318935460775</c:v>
                </c:pt>
                <c:pt idx="343">
                  <c:v>-256.81820547263339</c:v>
                </c:pt>
                <c:pt idx="344">
                  <c:v>-256.951426696819</c:v>
                </c:pt>
                <c:pt idx="345">
                  <c:v>-257.0828941271817</c:v>
                </c:pt>
                <c:pt idx="346">
                  <c:v>-257.21264760819196</c:v>
                </c:pt>
                <c:pt idx="347">
                  <c:v>-257.34072577654342</c:v>
                </c:pt>
                <c:pt idx="348">
                  <c:v>-257.46716610675708</c:v>
                </c:pt>
                <c:pt idx="349">
                  <c:v>-257.59200495473249</c:v>
                </c:pt>
                <c:pt idx="350">
                  <c:v>-257.7152775993535</c:v>
                </c:pt>
                <c:pt idx="351">
                  <c:v>-257.83701828224872</c:v>
                </c:pt>
                <c:pt idx="352">
                  <c:v>-257.95726024580102</c:v>
                </c:pt>
                <c:pt idx="353">
                  <c:v>-258.07603576949572</c:v>
                </c:pt>
                <c:pt idx="354">
                  <c:v>-258.19337620469094</c:v>
                </c:pt>
                <c:pt idx="355">
                  <c:v>-258.30931200789024</c:v>
                </c:pt>
                <c:pt idx="356">
                  <c:v>-258.42387277259087</c:v>
                </c:pt>
                <c:pt idx="357">
                  <c:v>-258.53708725977964</c:v>
                </c:pt>
                <c:pt idx="358">
                  <c:v>-258.64898342714145</c:v>
                </c:pt>
                <c:pt idx="359">
                  <c:v>-258.75958845704503</c:v>
                </c:pt>
                <c:pt idx="360">
                  <c:v>-258.86892878336346</c:v>
                </c:pt>
                <c:pt idx="361">
                  <c:v>-258.97703011718721</c:v>
                </c:pt>
                <c:pt idx="362">
                  <c:v>-259.08391747148119</c:v>
                </c:pt>
                <c:pt idx="363">
                  <c:v>-259.1896151847377</c:v>
                </c:pt>
                <c:pt idx="364">
                  <c:v>-259.29414694367102</c:v>
                </c:pt>
                <c:pt idx="365">
                  <c:v>-259.39753580500002</c:v>
                </c:pt>
                <c:pt idx="366">
                  <c:v>-259.49980421636019</c:v>
                </c:pt>
                <c:pt idx="367">
                  <c:v>-259.60097403638645</c:v>
                </c:pt>
                <c:pt idx="368">
                  <c:v>-259.70106655400383</c:v>
                </c:pt>
                <c:pt idx="369">
                  <c:v>-259.80010250696307</c:v>
                </c:pt>
                <c:pt idx="370">
                  <c:v>-259.89810209965503</c:v>
                </c:pt>
                <c:pt idx="371">
                  <c:v>-259.99508502023667</c:v>
                </c:pt>
                <c:pt idx="372">
                  <c:v>-260.09107045709902</c:v>
                </c:pt>
                <c:pt idx="373">
                  <c:v>-260.18607711470725</c:v>
                </c:pt>
                <c:pt idx="374">
                  <c:v>-260.2801232288399</c:v>
                </c:pt>
                <c:pt idx="375">
                  <c:v>-260.37322658125407</c:v>
                </c:pt>
                <c:pt idx="376">
                  <c:v>-260.4654045138015</c:v>
                </c:pt>
                <c:pt idx="377">
                  <c:v>-260.55667394201976</c:v>
                </c:pt>
                <c:pt idx="378">
                  <c:v>-260.64705136822067</c:v>
                </c:pt>
                <c:pt idx="379">
                  <c:v>-260.73655289409828</c:v>
                </c:pt>
                <c:pt idx="380">
                  <c:v>-260.82519423287579</c:v>
                </c:pt>
                <c:pt idx="381">
                  <c:v>-260.91299072101236</c:v>
                </c:pt>
                <c:pt idx="382">
                  <c:v>-260.99995732948702</c:v>
                </c:pt>
                <c:pt idx="383">
                  <c:v>-261.08610867467854</c:v>
                </c:pt>
                <c:pt idx="384">
                  <c:v>-261.17145902885721</c:v>
                </c:pt>
                <c:pt idx="385">
                  <c:v>-261.25602233030526</c:v>
                </c:pt>
                <c:pt idx="386">
                  <c:v>-261.33981219308043</c:v>
                </c:pt>
                <c:pt idx="387">
                  <c:v>-261.42284191643836</c:v>
                </c:pt>
                <c:pt idx="388">
                  <c:v>-261.50512449392681</c:v>
                </c:pt>
                <c:pt idx="389">
                  <c:v>-261.586672622165</c:v>
                </c:pt>
                <c:pt idx="390">
                  <c:v>-261.66749870932176</c:v>
                </c:pt>
                <c:pt idx="391">
                  <c:v>-261.74761488330273</c:v>
                </c:pt>
                <c:pt idx="392">
                  <c:v>-261.82703299965999</c:v>
                </c:pt>
                <c:pt idx="393">
                  <c:v>-261.90576464923424</c:v>
                </c:pt>
                <c:pt idx="394">
                  <c:v>-261.98382116553978</c:v>
                </c:pt>
                <c:pt idx="395">
                  <c:v>-262.06121363190306</c:v>
                </c:pt>
                <c:pt idx="396">
                  <c:v>-262.13795288836337</c:v>
                </c:pt>
                <c:pt idx="397">
                  <c:v>-262.2140495383465</c:v>
                </c:pt>
                <c:pt idx="398">
                  <c:v>-262.2895139551182</c:v>
                </c:pt>
                <c:pt idx="399">
                  <c:v>-262.36435628802701</c:v>
                </c:pt>
                <c:pt idx="400">
                  <c:v>-262.4385864685446</c:v>
                </c:pt>
                <c:pt idx="401">
                  <c:v>-262.51221421611012</c:v>
                </c:pt>
                <c:pt idx="402">
                  <c:v>-262.58524904378737</c:v>
                </c:pt>
                <c:pt idx="403">
                  <c:v>-262.65770026374065</c:v>
                </c:pt>
                <c:pt idx="404">
                  <c:v>-262.72957699253698</c:v>
                </c:pt>
                <c:pt idx="405">
                  <c:v>-262.80088815627994</c:v>
                </c:pt>
                <c:pt idx="406">
                  <c:v>-262.87164249558271</c:v>
                </c:pt>
                <c:pt idx="407">
                  <c:v>-262.94184857038499</c:v>
                </c:pt>
                <c:pt idx="408">
                  <c:v>-263.0115147646203</c:v>
                </c:pt>
                <c:pt idx="409">
                  <c:v>-263.08064929073856</c:v>
                </c:pt>
                <c:pt idx="410">
                  <c:v>-263.14926019408966</c:v>
                </c:pt>
                <c:pt idx="411">
                  <c:v>-263.21735535717227</c:v>
                </c:pt>
                <c:pt idx="412">
                  <c:v>-263.28494250375365</c:v>
                </c:pt>
                <c:pt idx="413">
                  <c:v>-263.35202920286423</c:v>
                </c:pt>
                <c:pt idx="414">
                  <c:v>-263.41862287267162</c:v>
                </c:pt>
                <c:pt idx="415">
                  <c:v>-263.48473078423865</c:v>
                </c:pt>
                <c:pt idx="416">
                  <c:v>-263.550360065169</c:v>
                </c:pt>
                <c:pt idx="417">
                  <c:v>-263.61551770314463</c:v>
                </c:pt>
                <c:pt idx="418">
                  <c:v>-263.68021054935809</c:v>
                </c:pt>
                <c:pt idx="419">
                  <c:v>-263.74444532184498</c:v>
                </c:pt>
                <c:pt idx="420">
                  <c:v>-263.8082286087178</c:v>
                </c:pt>
                <c:pt idx="421">
                  <c:v>-263.87156687130624</c:v>
                </c:pt>
                <c:pt idx="422">
                  <c:v>-263.93446644720626</c:v>
                </c:pt>
                <c:pt idx="423">
                  <c:v>-263.99693355324132</c:v>
                </c:pt>
                <c:pt idx="424">
                  <c:v>-264.05897428833833</c:v>
                </c:pt>
                <c:pt idx="425">
                  <c:v>-264.12059463632232</c:v>
                </c:pt>
                <c:pt idx="426">
                  <c:v>-264.18180046863063</c:v>
                </c:pt>
                <c:pt idx="427">
                  <c:v>-264.24259754695089</c:v>
                </c:pt>
                <c:pt idx="428">
                  <c:v>-264.30299152578505</c:v>
                </c:pt>
                <c:pt idx="429">
                  <c:v>-264.36298795494071</c:v>
                </c:pt>
                <c:pt idx="430">
                  <c:v>-264.42259228195405</c:v>
                </c:pt>
                <c:pt idx="431">
                  <c:v>-264.4818098544448</c:v>
                </c:pt>
                <c:pt idx="432">
                  <c:v>-264.54064592240604</c:v>
                </c:pt>
                <c:pt idx="433">
                  <c:v>-264.59910564043219</c:v>
                </c:pt>
                <c:pt idx="434">
                  <c:v>-264.65719406988455</c:v>
                </c:pt>
                <c:pt idx="435">
                  <c:v>-264.7149161809989</c:v>
                </c:pt>
                <c:pt idx="436">
                  <c:v>-264.77227685493568</c:v>
                </c:pt>
                <c:pt idx="437">
                  <c:v>-264.82928088577472</c:v>
                </c:pt>
                <c:pt idx="438">
                  <c:v>-264.88593298245661</c:v>
                </c:pt>
                <c:pt idx="439">
                  <c:v>-264.94223777067208</c:v>
                </c:pt>
                <c:pt idx="440">
                  <c:v>-264.99819979470101</c:v>
                </c:pt>
                <c:pt idx="441">
                  <c:v>-265.05382351920264</c:v>
                </c:pt>
                <c:pt idx="442">
                  <c:v>-265.1091133309593</c:v>
                </c:pt>
                <c:pt idx="443">
                  <c:v>-265.16407354057293</c:v>
                </c:pt>
                <c:pt idx="444">
                  <c:v>-265.21870838411883</c:v>
                </c:pt>
                <c:pt idx="445">
                  <c:v>-265.27302202475522</c:v>
                </c:pt>
                <c:pt idx="446">
                  <c:v>-265.32701855429167</c:v>
                </c:pt>
                <c:pt idx="447">
                  <c:v>-265.38070199471684</c:v>
                </c:pt>
                <c:pt idx="448">
                  <c:v>-265.43407629968721</c:v>
                </c:pt>
                <c:pt idx="449">
                  <c:v>-265.4871453559773</c:v>
                </c:pt>
                <c:pt idx="450">
                  <c:v>-265.53991298489353</c:v>
                </c:pt>
                <c:pt idx="451">
                  <c:v>-265.5923829436519</c:v>
                </c:pt>
                <c:pt idx="452">
                  <c:v>-265.64455892672095</c:v>
                </c:pt>
                <c:pt idx="453">
                  <c:v>-265.69644456713081</c:v>
                </c:pt>
                <c:pt idx="454">
                  <c:v>-265.74804343775003</c:v>
                </c:pt>
                <c:pt idx="455">
                  <c:v>-265.79935905252978</c:v>
                </c:pt>
                <c:pt idx="456">
                  <c:v>-265.85039486771802</c:v>
                </c:pt>
                <c:pt idx="457">
                  <c:v>-265.90115428304301</c:v>
                </c:pt>
                <c:pt idx="458">
                  <c:v>-265.95164064286803</c:v>
                </c:pt>
                <c:pt idx="459">
                  <c:v>-266.00185723731772</c:v>
                </c:pt>
                <c:pt idx="460">
                  <c:v>-266.0518073033769</c:v>
                </c:pt>
                <c:pt idx="461">
                  <c:v>-266.10149402596289</c:v>
                </c:pt>
                <c:pt idx="462">
                  <c:v>-266.15092053897143</c:v>
                </c:pt>
                <c:pt idx="463">
                  <c:v>-266.20008992629812</c:v>
                </c:pt>
                <c:pt idx="464">
                  <c:v>-266.24900522283428</c:v>
                </c:pt>
                <c:pt idx="465">
                  <c:v>-266.29766941544028</c:v>
                </c:pt>
                <c:pt idx="466">
                  <c:v>-266.34608544389471</c:v>
                </c:pt>
                <c:pt idx="467">
                  <c:v>-266.39425620182118</c:v>
                </c:pt>
                <c:pt idx="468">
                  <c:v>-266.44218453759385</c:v>
                </c:pt>
                <c:pt idx="469">
                  <c:v>-266.48987325522108</c:v>
                </c:pt>
                <c:pt idx="470">
                  <c:v>-266.53732511520832</c:v>
                </c:pt>
                <c:pt idx="471">
                  <c:v>-266.58454283540135</c:v>
                </c:pt>
                <c:pt idx="472">
                  <c:v>-266.63152909180963</c:v>
                </c:pt>
                <c:pt idx="473">
                  <c:v>-266.67828651941028</c:v>
                </c:pt>
                <c:pt idx="474">
                  <c:v>-266.7248177129344</c:v>
                </c:pt>
                <c:pt idx="475">
                  <c:v>-266.77112522763417</c:v>
                </c:pt>
                <c:pt idx="476">
                  <c:v>-266.81721158003353</c:v>
                </c:pt>
                <c:pt idx="477">
                  <c:v>-266.86307924866082</c:v>
                </c:pt>
                <c:pt idx="478">
                  <c:v>-266.90873067476548</c:v>
                </c:pt>
                <c:pt idx="479">
                  <c:v>-266.95416826301795</c:v>
                </c:pt>
                <c:pt idx="480">
                  <c:v>-266.9993943821944</c:v>
                </c:pt>
                <c:pt idx="481">
                  <c:v>-267.04441136584558</c:v>
                </c:pt>
                <c:pt idx="482">
                  <c:v>-267.08922151295104</c:v>
                </c:pt>
                <c:pt idx="483">
                  <c:v>-267.13382708855863</c:v>
                </c:pt>
                <c:pt idx="484">
                  <c:v>-267.1782303244097</c:v>
                </c:pt>
                <c:pt idx="485">
                  <c:v>-267.2224334195509</c:v>
                </c:pt>
                <c:pt idx="486">
                  <c:v>-267.26643854093203</c:v>
                </c:pt>
                <c:pt idx="487">
                  <c:v>-267.31024782399084</c:v>
                </c:pt>
                <c:pt idx="488">
                  <c:v>-267.35386337322569</c:v>
                </c:pt>
                <c:pt idx="489">
                  <c:v>-267.3972872627545</c:v>
                </c:pt>
                <c:pt idx="490">
                  <c:v>-267.44052153686295</c:v>
                </c:pt>
                <c:pt idx="491">
                  <c:v>-267.48356821053977</c:v>
                </c:pt>
                <c:pt idx="492">
                  <c:v>-267.52642927000102</c:v>
                </c:pt>
                <c:pt idx="493">
                  <c:v>-267.5691066732029</c:v>
                </c:pt>
                <c:pt idx="494">
                  <c:v>-267.61160235034401</c:v>
                </c:pt>
                <c:pt idx="495">
                  <c:v>-267.65391820435627</c:v>
                </c:pt>
                <c:pt idx="496">
                  <c:v>-267.69605611138576</c:v>
                </c:pt>
                <c:pt idx="497">
                  <c:v>-267.73801792126363</c:v>
                </c:pt>
                <c:pt idx="498">
                  <c:v>-267.77980545796652</c:v>
                </c:pt>
                <c:pt idx="499">
                  <c:v>-267.8214205200677</c:v>
                </c:pt>
                <c:pt idx="500">
                  <c:v>-267.86286488117901</c:v>
                </c:pt>
                <c:pt idx="501">
                  <c:v>-267.90414029038254</c:v>
                </c:pt>
                <c:pt idx="502">
                  <c:v>-267.94524847265484</c:v>
                </c:pt>
                <c:pt idx="503">
                  <c:v>-267.98619112928117</c:v>
                </c:pt>
                <c:pt idx="504">
                  <c:v>-268.02696993826146</c:v>
                </c:pt>
                <c:pt idx="505">
                  <c:v>-268.06758655470856</c:v>
                </c:pt>
                <c:pt idx="506">
                  <c:v>-268.10804261123712</c:v>
                </c:pt>
                <c:pt idx="507">
                  <c:v>-268.14833971834605</c:v>
                </c:pt>
                <c:pt idx="508">
                  <c:v>-268.18847946479173</c:v>
                </c:pt>
                <c:pt idx="509">
                  <c:v>-268.22846341795446</c:v>
                </c:pt>
                <c:pt idx="510">
                  <c:v>-268.26829312419778</c:v>
                </c:pt>
                <c:pt idx="511">
                  <c:v>-268.30797010921947</c:v>
                </c:pt>
                <c:pt idx="512">
                  <c:v>-268.34749587839673</c:v>
                </c:pt>
                <c:pt idx="513">
                  <c:v>-268.38687191712347</c:v>
                </c:pt>
                <c:pt idx="514">
                  <c:v>-268.42609969114159</c:v>
                </c:pt>
                <c:pt idx="515">
                  <c:v>-268.46518064686518</c:v>
                </c:pt>
                <c:pt idx="516">
                  <c:v>-268.5041162116986</c:v>
                </c:pt>
                <c:pt idx="517">
                  <c:v>-268.54290779434825</c:v>
                </c:pt>
                <c:pt idx="518">
                  <c:v>-268.58155678512799</c:v>
                </c:pt>
                <c:pt idx="519">
                  <c:v>-268.62006455625874</c:v>
                </c:pt>
                <c:pt idx="520">
                  <c:v>-268.65843246216258</c:v>
                </c:pt>
                <c:pt idx="521">
                  <c:v>-268.69666183975005</c:v>
                </c:pt>
                <c:pt idx="522">
                  <c:v>-268.73475400870325</c:v>
                </c:pt>
                <c:pt idx="523">
                  <c:v>-268.77271027175243</c:v>
                </c:pt>
                <c:pt idx="524">
                  <c:v>-268.81053191494772</c:v>
                </c:pt>
                <c:pt idx="525">
                  <c:v>-268.84822020792552</c:v>
                </c:pt>
                <c:pt idx="526">
                  <c:v>-268.88577640416986</c:v>
                </c:pt>
                <c:pt idx="527">
                  <c:v>-268.92320174126849</c:v>
                </c:pt>
                <c:pt idx="528">
                  <c:v>-268.96049744116459</c:v>
                </c:pt>
                <c:pt idx="529">
                  <c:v>-268.99766471040323</c:v>
                </c:pt>
                <c:pt idx="530">
                  <c:v>-269.0347047403734</c:v>
                </c:pt>
                <c:pt idx="531">
                  <c:v>-269.07161870754544</c:v>
                </c:pt>
                <c:pt idx="532">
                  <c:v>-269.10840777370419</c:v>
                </c:pt>
                <c:pt idx="533">
                  <c:v>-269.14507308617726</c:v>
                </c:pt>
                <c:pt idx="534">
                  <c:v>-269.18161577805961</c:v>
                </c:pt>
                <c:pt idx="535">
                  <c:v>-269.21803696843364</c:v>
                </c:pt>
                <c:pt idx="536">
                  <c:v>-269.25433776258529</c:v>
                </c:pt>
                <c:pt idx="537">
                  <c:v>-269.29051925221609</c:v>
                </c:pt>
                <c:pt idx="538">
                  <c:v>-269.32658251565135</c:v>
                </c:pt>
                <c:pt idx="539">
                  <c:v>-269.36252861804456</c:v>
                </c:pt>
                <c:pt idx="540">
                  <c:v>-269.39835861157781</c:v>
                </c:pt>
                <c:pt idx="541">
                  <c:v>-269.43407353565885</c:v>
                </c:pt>
                <c:pt idx="542">
                  <c:v>-269.46967441711462</c:v>
                </c:pt>
                <c:pt idx="543">
                  <c:v>-269.50516227038059</c:v>
                </c:pt>
                <c:pt idx="544">
                  <c:v>-269.54053809768777</c:v>
                </c:pt>
                <c:pt idx="545">
                  <c:v>-269.57580288924532</c:v>
                </c:pt>
                <c:pt idx="546">
                  <c:v>-269.6109576234204</c:v>
                </c:pt>
                <c:pt idx="547">
                  <c:v>-269.64600326691482</c:v>
                </c:pt>
                <c:pt idx="548">
                  <c:v>-269.68094077493828</c:v>
                </c:pt>
                <c:pt idx="549">
                  <c:v>-269.71577109137866</c:v>
                </c:pt>
                <c:pt idx="550">
                  <c:v>-269.75049514896932</c:v>
                </c:pt>
                <c:pt idx="551">
                  <c:v>-269.78511386945331</c:v>
                </c:pt>
                <c:pt idx="552">
                  <c:v>-269.81962816374494</c:v>
                </c:pt>
                <c:pt idx="553">
                  <c:v>-269.85403893208797</c:v>
                </c:pt>
                <c:pt idx="554">
                  <c:v>-269.88834706421193</c:v>
                </c:pt>
                <c:pt idx="555">
                  <c:v>-269.92255343948443</c:v>
                </c:pt>
                <c:pt idx="556">
                  <c:v>-269.95665892706222</c:v>
                </c:pt>
                <c:pt idx="557">
                  <c:v>-269.99066438603847</c:v>
                </c:pt>
                <c:pt idx="558">
                  <c:v>-270.02457066558804</c:v>
                </c:pt>
                <c:pt idx="559">
                  <c:v>-270.05837860511048</c:v>
                </c:pt>
                <c:pt idx="560">
                  <c:v>-270.09208903436974</c:v>
                </c:pt>
                <c:pt idx="561">
                  <c:v>-270.12570277363216</c:v>
                </c:pt>
                <c:pt idx="562">
                  <c:v>-270.15922063380208</c:v>
                </c:pt>
                <c:pt idx="563">
                  <c:v>-270.19264341655486</c:v>
                </c:pt>
                <c:pt idx="564">
                  <c:v>-270.22597191446749</c:v>
                </c:pt>
                <c:pt idx="565">
                  <c:v>-270.25920691114749</c:v>
                </c:pt>
                <c:pt idx="566">
                  <c:v>-270.29234918135938</c:v>
                </c:pt>
                <c:pt idx="567">
                  <c:v>-270.32539949114869</c:v>
                </c:pt>
                <c:pt idx="568">
                  <c:v>-270.35835859796441</c:v>
                </c:pt>
                <c:pt idx="569">
                  <c:v>-270.39122725077902</c:v>
                </c:pt>
                <c:pt idx="570">
                  <c:v>-270.42400619020685</c:v>
                </c:pt>
                <c:pt idx="571">
                  <c:v>-270.45669614861993</c:v>
                </c:pt>
                <c:pt idx="572">
                  <c:v>-270.48929785026246</c:v>
                </c:pt>
                <c:pt idx="573">
                  <c:v>-270.52181201136295</c:v>
                </c:pt>
                <c:pt idx="574">
                  <c:v>-270.55423934024486</c:v>
                </c:pt>
                <c:pt idx="575">
                  <c:v>-270.58658053743511</c:v>
                </c:pt>
                <c:pt idx="576">
                  <c:v>-270.61883629577108</c:v>
                </c:pt>
                <c:pt idx="577">
                  <c:v>-270.65100730050557</c:v>
                </c:pt>
                <c:pt idx="578">
                  <c:v>-270.68309422941013</c:v>
                </c:pt>
                <c:pt idx="579">
                  <c:v>-270.715097752877</c:v>
                </c:pt>
                <c:pt idx="580">
                  <c:v>-270.74701853401888</c:v>
                </c:pt>
                <c:pt idx="581">
                  <c:v>-270.77885722876738</c:v>
                </c:pt>
                <c:pt idx="582">
                  <c:v>-270.81061448596984</c:v>
                </c:pt>
                <c:pt idx="583">
                  <c:v>-270.8422909474848</c:v>
                </c:pt>
                <c:pt idx="584">
                  <c:v>-270.87388724827525</c:v>
                </c:pt>
                <c:pt idx="585">
                  <c:v>-270.90540401650122</c:v>
                </c:pt>
                <c:pt idx="586">
                  <c:v>-270.93684187361032</c:v>
                </c:pt>
                <c:pt idx="587">
                  <c:v>-270.96820143442687</c:v>
                </c:pt>
                <c:pt idx="588">
                  <c:v>-270.99948330724033</c:v>
                </c:pt>
                <c:pt idx="589">
                  <c:v>-271.03068809389094</c:v>
                </c:pt>
                <c:pt idx="590">
                  <c:v>-271.06181638985532</c:v>
                </c:pt>
                <c:pt idx="591">
                  <c:v>-271.09286878433011</c:v>
                </c:pt>
                <c:pt idx="592">
                  <c:v>-271.12384586031442</c:v>
                </c:pt>
                <c:pt idx="593">
                  <c:v>-271.15474819469063</c:v>
                </c:pt>
                <c:pt idx="594">
                  <c:v>-271.18557635830462</c:v>
                </c:pt>
                <c:pt idx="595">
                  <c:v>-271.21633091604429</c:v>
                </c:pt>
                <c:pt idx="596">
                  <c:v>-271.24701242691663</c:v>
                </c:pt>
                <c:pt idx="597">
                  <c:v>-271.27762144412418</c:v>
                </c:pt>
                <c:pt idx="598">
                  <c:v>-271.30815851514006</c:v>
                </c:pt>
                <c:pt idx="599">
                  <c:v>-271.33862418178137</c:v>
                </c:pt>
                <c:pt idx="600">
                  <c:v>-271.36901898028236</c:v>
                </c:pt>
                <c:pt idx="601">
                  <c:v>-271.39934344136555</c:v>
                </c:pt>
                <c:pt idx="602">
                  <c:v>-271.42959809031254</c:v>
                </c:pt>
                <c:pt idx="603">
                  <c:v>-271.45978344703332</c:v>
                </c:pt>
                <c:pt idx="604">
                  <c:v>-271.48990002613419</c:v>
                </c:pt>
                <c:pt idx="605">
                  <c:v>-271.51994833698569</c:v>
                </c:pt>
                <c:pt idx="606">
                  <c:v>-272.94523205444307</c:v>
                </c:pt>
                <c:pt idx="607">
                  <c:v>-274.24920402361147</c:v>
                </c:pt>
                <c:pt idx="608">
                  <c:v>-275.46392380378018</c:v>
                </c:pt>
                <c:pt idx="609">
                  <c:v>-276.61058963633889</c:v>
                </c:pt>
                <c:pt idx="610">
                  <c:v>-277.70374959664991</c:v>
                </c:pt>
                <c:pt idx="611">
                  <c:v>-278.75369500058406</c:v>
                </c:pt>
                <c:pt idx="612">
                  <c:v>-279.76789063717297</c:v>
                </c:pt>
                <c:pt idx="613">
                  <c:v>-280.75186590104499</c:v>
                </c:pt>
                <c:pt idx="614">
                  <c:v>-281.70979002805063</c:v>
                </c:pt>
                <c:pt idx="615">
                  <c:v>-282.64485486581799</c:v>
                </c:pt>
                <c:pt idx="616">
                  <c:v>-283.55953637558116</c:v>
                </c:pt>
                <c:pt idx="617">
                  <c:v>-284.45577745444371</c:v>
                </c:pt>
                <c:pt idx="618">
                  <c:v>-284.83709635149614</c:v>
                </c:pt>
                <c:pt idx="619">
                  <c:v>-285.21496511737644</c:v>
                </c:pt>
                <c:pt idx="620">
                  <c:v>-285.58951227447187</c:v>
                </c:pt>
                <c:pt idx="621">
                  <c:v>-285.96085604382802</c:v>
                </c:pt>
                <c:pt idx="622">
                  <c:v>-286.32910531002955</c:v>
                </c:pt>
                <c:pt idx="623">
                  <c:v>-286.69436048294676</c:v>
                </c:pt>
                <c:pt idx="624">
                  <c:v>-287.05671426894651</c:v>
                </c:pt>
                <c:pt idx="625">
                  <c:v>-287.41625236243374</c:v>
                </c:pt>
                <c:pt idx="626">
                  <c:v>-287.77305406712554</c:v>
                </c:pt>
                <c:pt idx="627">
                  <c:v>-288.1271928552091</c:v>
                </c:pt>
                <c:pt idx="628">
                  <c:v>-288.47873687147148</c:v>
                </c:pt>
                <c:pt idx="629">
                  <c:v>-288.82774938857722</c:v>
                </c:pt>
                <c:pt idx="630">
                  <c:v>-289.17428921889018</c:v>
                </c:pt>
                <c:pt idx="631">
                  <c:v>-289.51841108756247</c:v>
                </c:pt>
                <c:pt idx="632">
                  <c:v>-289.86016597103497</c:v>
                </c:pt>
                <c:pt idx="633">
                  <c:v>-290.199601404595</c:v>
                </c:pt>
                <c:pt idx="634">
                  <c:v>-290.53676176220006</c:v>
                </c:pt>
                <c:pt idx="635">
                  <c:v>-290.8716885114045</c:v>
                </c:pt>
                <c:pt idx="636">
                  <c:v>-291.2044204458951</c:v>
                </c:pt>
                <c:pt idx="637">
                  <c:v>-291.53499389785844</c:v>
                </c:pt>
                <c:pt idx="638">
                  <c:v>-291.8634429321533</c:v>
                </c:pt>
                <c:pt idx="639">
                  <c:v>-292.18979952404226</c:v>
                </c:pt>
                <c:pt idx="640">
                  <c:v>-292.51409372204711</c:v>
                </c:pt>
                <c:pt idx="641">
                  <c:v>-292.83635379732226</c:v>
                </c:pt>
                <c:pt idx="642">
                  <c:v>-293.15660638079504</c:v>
                </c:pt>
                <c:pt idx="643">
                  <c:v>-293.4748765891888</c:v>
                </c:pt>
                <c:pt idx="644">
                  <c:v>-293.79118814093067</c:v>
                </c:pt>
                <c:pt idx="645">
                  <c:v>-294.10556346284466</c:v>
                </c:pt>
                <c:pt idx="646">
                  <c:v>-294.41802378843749</c:v>
                </c:pt>
                <c:pt idx="647">
                  <c:v>-294.72858924850834</c:v>
                </c:pt>
                <c:pt idx="648">
                  <c:v>-295.0372789547385</c:v>
                </c:pt>
                <c:pt idx="649">
                  <c:v>-295.34411107685514</c:v>
                </c:pt>
                <c:pt idx="650">
                  <c:v>-295.649102913908</c:v>
                </c:pt>
                <c:pt idx="651">
                  <c:v>-295.95227096014327</c:v>
                </c:pt>
                <c:pt idx="652">
                  <c:v>-296.25363096591843</c:v>
                </c:pt>
                <c:pt idx="653">
                  <c:v>-296.55319799405754</c:v>
                </c:pt>
                <c:pt idx="654">
                  <c:v>-296.85098647201136</c:v>
                </c:pt>
                <c:pt idx="655">
                  <c:v>-297.14701024015505</c:v>
                </c:pt>
                <c:pt idx="656">
                  <c:v>-297.44128259652462</c:v>
                </c:pt>
                <c:pt idx="657">
                  <c:v>-297.73381633826909</c:v>
                </c:pt>
                <c:pt idx="658">
                  <c:v>-298.02462380006909</c:v>
                </c:pt>
                <c:pt idx="659">
                  <c:v>-298.31371688975389</c:v>
                </c:pt>
                <c:pt idx="660">
                  <c:v>-298.60110712132644</c:v>
                </c:pt>
                <c:pt idx="661">
                  <c:v>-298.88680564559087</c:v>
                </c:pt>
                <c:pt idx="662">
                  <c:v>-299.17082327855849</c:v>
                </c:pt>
                <c:pt idx="663">
                  <c:v>-299.45317052779683</c:v>
                </c:pt>
                <c:pt idx="664">
                  <c:v>-299.7338576168703</c:v>
                </c:pt>
                <c:pt idx="665">
                  <c:v>-300.0128945080105</c:v>
                </c:pt>
                <c:pt idx="666">
                  <c:v>-300.29029092314283</c:v>
                </c:pt>
                <c:pt idx="667">
                  <c:v>-300.5660563633873</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2.4918525092644233</c:v>
                </c:pt>
                <c:pt idx="1">
                  <c:v>2.8012385632358003</c:v>
                </c:pt>
                <c:pt idx="2">
                  <c:v>3.1107410088239527</c:v>
                </c:pt>
                <c:pt idx="3">
                  <c:v>3.4203603260538813</c:v>
                </c:pt>
                <c:pt idx="4">
                  <c:v>3.7300969955353551</c:v>
                </c:pt>
                <c:pt idx="5">
                  <c:v>4.0399514984653706</c:v>
                </c:pt>
                <c:pt idx="6">
                  <c:v>4.3499243166306094</c:v>
                </c:pt>
                <c:pt idx="7">
                  <c:v>4.6600159324099195</c:v>
                </c:pt>
                <c:pt idx="8">
                  <c:v>4.9702268287767888</c:v>
                </c:pt>
                <c:pt idx="9">
                  <c:v>5.280557489301823</c:v>
                </c:pt>
                <c:pt idx="10">
                  <c:v>5.591008398155239</c:v>
                </c:pt>
                <c:pt idx="11">
                  <c:v>5.9015800401093648</c:v>
                </c:pt>
                <c:pt idx="12">
                  <c:v>6.2122729005411363</c:v>
                </c:pt>
                <c:pt idx="13">
                  <c:v>6.5230874654346032</c:v>
                </c:pt>
                <c:pt idx="14">
                  <c:v>6.8340242213834532</c:v>
                </c:pt>
                <c:pt idx="15">
                  <c:v>7.1450836555935187</c:v>
                </c:pt>
                <c:pt idx="16">
                  <c:v>7.4562662558853248</c:v>
                </c:pt>
                <c:pt idx="17">
                  <c:v>7.7675725106965965</c:v>
                </c:pt>
                <c:pt idx="18">
                  <c:v>8.0790029090848225</c:v>
                </c:pt>
                <c:pt idx="19">
                  <c:v>8.3905579407297903</c:v>
                </c:pt>
                <c:pt idx="20">
                  <c:v>8.7022380959361403</c:v>
                </c:pt>
                <c:pt idx="21">
                  <c:v>9.014043865635923</c:v>
                </c:pt>
                <c:pt idx="22">
                  <c:v>9.3259757413911792</c:v>
                </c:pt>
                <c:pt idx="23">
                  <c:v>9.6380342153964982</c:v>
                </c:pt>
                <c:pt idx="24">
                  <c:v>9.8658337598851364</c:v>
                </c:pt>
                <c:pt idx="25">
                  <c:v>9.9812039974668476</c:v>
                </c:pt>
                <c:pt idx="26">
                  <c:v>10.096697628699644</c:v>
                </c:pt>
                <c:pt idx="27">
                  <c:v>10.212314873657222</c:v>
                </c:pt>
                <c:pt idx="28">
                  <c:v>10.328055952865801</c:v>
                </c:pt>
                <c:pt idx="29">
                  <c:v>10.443921087305439</c:v>
                </c:pt>
                <c:pt idx="30">
                  <c:v>10.559910498411366</c:v>
                </c:pt>
                <c:pt idx="31">
                  <c:v>10.676024408075277</c:v>
                </c:pt>
                <c:pt idx="32">
                  <c:v>10.792263038646682</c:v>
                </c:pt>
                <c:pt idx="33">
                  <c:v>10.908626612934228</c:v>
                </c:pt>
                <c:pt idx="34">
                  <c:v>11.025115354207028</c:v>
                </c:pt>
                <c:pt idx="35">
                  <c:v>11.141729486196006</c:v>
                </c:pt>
                <c:pt idx="36">
                  <c:v>11.258469233095241</c:v>
                </c:pt>
                <c:pt idx="37">
                  <c:v>11.375334819563308</c:v>
                </c:pt>
                <c:pt idx="38">
                  <c:v>11.492326470724636</c:v>
                </c:pt>
                <c:pt idx="39">
                  <c:v>11.609444412170854</c:v>
                </c:pt>
                <c:pt idx="40">
                  <c:v>11.726688869962167</c:v>
                </c:pt>
                <c:pt idx="41">
                  <c:v>11.8440600706287</c:v>
                </c:pt>
                <c:pt idx="42">
                  <c:v>11.961558241171893</c:v>
                </c:pt>
                <c:pt idx="43">
                  <c:v>12.079183609065842</c:v>
                </c:pt>
                <c:pt idx="44">
                  <c:v>12.196936402258713</c:v>
                </c:pt>
                <c:pt idx="45">
                  <c:v>12.31481684917409</c:v>
                </c:pt>
                <c:pt idx="46">
                  <c:v>12.432825178712385</c:v>
                </c:pt>
                <c:pt idx="47">
                  <c:v>12.550961620252219</c:v>
                </c:pt>
                <c:pt idx="48">
                  <c:v>12.669226403651829</c:v>
                </c:pt>
                <c:pt idx="49">
                  <c:v>12.787619759250443</c:v>
                </c:pt>
                <c:pt idx="50">
                  <c:v>12.906141917869718</c:v>
                </c:pt>
                <c:pt idx="51">
                  <c:v>13.024793110815121</c:v>
                </c:pt>
                <c:pt idx="52">
                  <c:v>13.143573569877365</c:v>
                </c:pt>
                <c:pt idx="53">
                  <c:v>13.262483527333801</c:v>
                </c:pt>
                <c:pt idx="54">
                  <c:v>13.381523215949878</c:v>
                </c:pt>
                <c:pt idx="55">
                  <c:v>13.500692868980538</c:v>
                </c:pt>
                <c:pt idx="56">
                  <c:v>13.619992720171656</c:v>
                </c:pt>
                <c:pt idx="57">
                  <c:v>13.739423003761489</c:v>
                </c:pt>
                <c:pt idx="58">
                  <c:v>13.858983954482104</c:v>
                </c:pt>
                <c:pt idx="59">
                  <c:v>13.978675807560844</c:v>
                </c:pt>
                <c:pt idx="60">
                  <c:v>14.098498798721756</c:v>
                </c:pt>
                <c:pt idx="61">
                  <c:v>14.21845316418705</c:v>
                </c:pt>
                <c:pt idx="62">
                  <c:v>14.338539140678577</c:v>
                </c:pt>
                <c:pt idx="63">
                  <c:v>14.458756965419287</c:v>
                </c:pt>
                <c:pt idx="64">
                  <c:v>14.579106876134674</c:v>
                </c:pt>
                <c:pt idx="65">
                  <c:v>14.699589111054301</c:v>
                </c:pt>
                <c:pt idx="66">
                  <c:v>14.820203908913232</c:v>
                </c:pt>
                <c:pt idx="67">
                  <c:v>14.940951508953553</c:v>
                </c:pt>
                <c:pt idx="68">
                  <c:v>15.061832150925824</c:v>
                </c:pt>
                <c:pt idx="69">
                  <c:v>15.18284607509062</c:v>
                </c:pt>
                <c:pt idx="70">
                  <c:v>15.303993522219978</c:v>
                </c:pt>
                <c:pt idx="71">
                  <c:v>15.425274733598959</c:v>
                </c:pt>
                <c:pt idx="72">
                  <c:v>15.54668995102711</c:v>
                </c:pt>
                <c:pt idx="73">
                  <c:v>15.668239416819985</c:v>
                </c:pt>
                <c:pt idx="74">
                  <c:v>15.789923373810694</c:v>
                </c:pt>
                <c:pt idx="75">
                  <c:v>15.911742065351403</c:v>
                </c:pt>
                <c:pt idx="76">
                  <c:v>16.033695735314868</c:v>
                </c:pt>
                <c:pt idx="77">
                  <c:v>16.155784628095958</c:v>
                </c:pt>
                <c:pt idx="78">
                  <c:v>16.27800898861322</c:v>
                </c:pt>
                <c:pt idx="79">
                  <c:v>16.400369062310418</c:v>
                </c:pt>
                <c:pt idx="80">
                  <c:v>16.52286509515805</c:v>
                </c:pt>
                <c:pt idx="81">
                  <c:v>16.645497333654944</c:v>
                </c:pt>
                <c:pt idx="82">
                  <c:v>16.768266024829803</c:v>
                </c:pt>
                <c:pt idx="83">
                  <c:v>16.891171416242763</c:v>
                </c:pt>
                <c:pt idx="84">
                  <c:v>17.014213755986965</c:v>
                </c:pt>
                <c:pt idx="85">
                  <c:v>17.137393292690145</c:v>
                </c:pt>
                <c:pt idx="86">
                  <c:v>17.2607102755162</c:v>
                </c:pt>
                <c:pt idx="87">
                  <c:v>17.384164954166774</c:v>
                </c:pt>
                <c:pt idx="88">
                  <c:v>17.50775757888286</c:v>
                </c:pt>
                <c:pt idx="89">
                  <c:v>17.63148840044639</c:v>
                </c:pt>
                <c:pt idx="90">
                  <c:v>17.755357670181844</c:v>
                </c:pt>
                <c:pt idx="91">
                  <c:v>17.879365639957832</c:v>
                </c:pt>
                <c:pt idx="92">
                  <c:v>18.00351256218875</c:v>
                </c:pt>
                <c:pt idx="93">
                  <c:v>18.127798689836354</c:v>
                </c:pt>
                <c:pt idx="94">
                  <c:v>18.252224276411425</c:v>
                </c:pt>
                <c:pt idx="95">
                  <c:v>18.376789575975351</c:v>
                </c:pt>
                <c:pt idx="96">
                  <c:v>18.50149484314181</c:v>
                </c:pt>
                <c:pt idx="97">
                  <c:v>18.626340333078385</c:v>
                </c:pt>
                <c:pt idx="98">
                  <c:v>18.751326301508183</c:v>
                </c:pt>
                <c:pt idx="99">
                  <c:v>18.876453004711557</c:v>
                </c:pt>
                <c:pt idx="100">
                  <c:v>19.001720699527699</c:v>
                </c:pt>
                <c:pt idx="101">
                  <c:v>19.127129643356316</c:v>
                </c:pt>
                <c:pt idx="102">
                  <c:v>19.25268009415932</c:v>
                </c:pt>
                <c:pt idx="103">
                  <c:v>19.378372310462478</c:v>
                </c:pt>
                <c:pt idx="104">
                  <c:v>19.504206551357104</c:v>
                </c:pt>
                <c:pt idx="105">
                  <c:v>19.630183076501734</c:v>
                </c:pt>
                <c:pt idx="106">
                  <c:v>19.756302146123826</c:v>
                </c:pt>
                <c:pt idx="107">
                  <c:v>19.882564021021455</c:v>
                </c:pt>
                <c:pt idx="108">
                  <c:v>20.008968962565</c:v>
                </c:pt>
                <c:pt idx="109">
                  <c:v>20.13551723269887</c:v>
                </c:pt>
                <c:pt idx="110">
                  <c:v>20.262209093943202</c:v>
                </c:pt>
                <c:pt idx="111">
                  <c:v>20.389044809395614</c:v>
                </c:pt>
                <c:pt idx="112">
                  <c:v>20.516024642732866</c:v>
                </c:pt>
                <c:pt idx="113">
                  <c:v>20.643148858212655</c:v>
                </c:pt>
                <c:pt idx="114">
                  <c:v>20.770417720675319</c:v>
                </c:pt>
                <c:pt idx="115">
                  <c:v>20.897831495545585</c:v>
                </c:pt>
                <c:pt idx="116">
                  <c:v>21.025390448834315</c:v>
                </c:pt>
                <c:pt idx="117">
                  <c:v>21.153094847140277</c:v>
                </c:pt>
                <c:pt idx="118">
                  <c:v>21.280944957651879</c:v>
                </c:pt>
                <c:pt idx="119">
                  <c:v>21.40894104814895</c:v>
                </c:pt>
                <c:pt idx="120">
                  <c:v>21.537083387004515</c:v>
                </c:pt>
                <c:pt idx="121">
                  <c:v>21.665372243186575</c:v>
                </c:pt>
                <c:pt idx="122">
                  <c:v>21.793807886259874</c:v>
                </c:pt>
                <c:pt idx="123">
                  <c:v>21.922390586387714</c:v>
                </c:pt>
                <c:pt idx="124">
                  <c:v>22.051120614333726</c:v>
                </c:pt>
                <c:pt idx="125">
                  <c:v>22.179998241463707</c:v>
                </c:pt>
                <c:pt idx="126">
                  <c:v>22.309023739747381</c:v>
                </c:pt>
                <c:pt idx="127">
                  <c:v>22.438197381760268</c:v>
                </c:pt>
                <c:pt idx="128">
                  <c:v>22.567519440685459</c:v>
                </c:pt>
                <c:pt idx="129">
                  <c:v>22.696990190315493</c:v>
                </c:pt>
                <c:pt idx="130">
                  <c:v>22.826609905054127</c:v>
                </c:pt>
                <c:pt idx="131">
                  <c:v>22.956378859918232</c:v>
                </c:pt>
                <c:pt idx="132">
                  <c:v>23.086297330539605</c:v>
                </c:pt>
                <c:pt idx="133">
                  <c:v>23.21636559316687</c:v>
                </c:pt>
                <c:pt idx="134">
                  <c:v>23.346583924667257</c:v>
                </c:pt>
                <c:pt idx="135">
                  <c:v>23.476952602528556</c:v>
                </c:pt>
                <c:pt idx="136">
                  <c:v>23.607471904860912</c:v>
                </c:pt>
                <c:pt idx="137">
                  <c:v>23.738142110398769</c:v>
                </c:pt>
                <c:pt idx="138">
                  <c:v>23.868963498502708</c:v>
                </c:pt>
                <c:pt idx="139">
                  <c:v>23.999936349161366</c:v>
                </c:pt>
                <c:pt idx="140">
                  <c:v>24.131060942993315</c:v>
                </c:pt>
                <c:pt idx="141">
                  <c:v>24.262337561248991</c:v>
                </c:pt>
                <c:pt idx="142">
                  <c:v>24.393766485812574</c:v>
                </c:pt>
                <c:pt idx="143">
                  <c:v>24.525347999203927</c:v>
                </c:pt>
                <c:pt idx="144">
                  <c:v>24.657082384580526</c:v>
                </c:pt>
                <c:pt idx="145">
                  <c:v>24.788969925739369</c:v>
                </c:pt>
                <c:pt idx="146">
                  <c:v>24.921010907118948</c:v>
                </c:pt>
                <c:pt idx="147">
                  <c:v>25.053205613801143</c:v>
                </c:pt>
                <c:pt idx="148">
                  <c:v>25.185554331513217</c:v>
                </c:pt>
                <c:pt idx="149">
                  <c:v>25.318057346629786</c:v>
                </c:pt>
                <c:pt idx="150">
                  <c:v>25.450714946174706</c:v>
                </c:pt>
                <c:pt idx="151">
                  <c:v>25.583527417823138</c:v>
                </c:pt>
                <c:pt idx="152">
                  <c:v>25.716495049903472</c:v>
                </c:pt>
                <c:pt idx="153">
                  <c:v>25.849618131399332</c:v>
                </c:pt>
                <c:pt idx="154">
                  <c:v>25.982896951951574</c:v>
                </c:pt>
                <c:pt idx="155">
                  <c:v>26.116331801860248</c:v>
                </c:pt>
                <c:pt idx="156">
                  <c:v>26.249922972086654</c:v>
                </c:pt>
                <c:pt idx="157">
                  <c:v>26.383670754255327</c:v>
                </c:pt>
                <c:pt idx="158">
                  <c:v>26.517575440656081</c:v>
                </c:pt>
                <c:pt idx="159">
                  <c:v>26.651637324245993</c:v>
                </c:pt>
                <c:pt idx="160">
                  <c:v>26.785856698651479</c:v>
                </c:pt>
                <c:pt idx="161">
                  <c:v>26.920233858170327</c:v>
                </c:pt>
                <c:pt idx="162">
                  <c:v>27.05476909777375</c:v>
                </c:pt>
                <c:pt idx="163">
                  <c:v>27.189462713108398</c:v>
                </c:pt>
                <c:pt idx="164">
                  <c:v>27.324315000498512</c:v>
                </c:pt>
                <c:pt idx="165">
                  <c:v>27.459326256947886</c:v>
                </c:pt>
                <c:pt idx="166">
                  <c:v>27.594496780142048</c:v>
                </c:pt>
                <c:pt idx="167">
                  <c:v>27.729826868450267</c:v>
                </c:pt>
                <c:pt idx="168">
                  <c:v>27.865316820927681</c:v>
                </c:pt>
                <c:pt idx="169">
                  <c:v>28.000966937317418</c:v>
                </c:pt>
                <c:pt idx="170">
                  <c:v>28.136777518052629</c:v>
                </c:pt>
                <c:pt idx="171">
                  <c:v>28.272748864258713</c:v>
                </c:pt>
                <c:pt idx="172">
                  <c:v>28.408881277755345</c:v>
                </c:pt>
                <c:pt idx="173">
                  <c:v>28.545175061058615</c:v>
                </c:pt>
                <c:pt idx="174">
                  <c:v>28.681630517383255</c:v>
                </c:pt>
                <c:pt idx="175">
                  <c:v>28.818247950644682</c:v>
                </c:pt>
                <c:pt idx="176">
                  <c:v>28.955027665461174</c:v>
                </c:pt>
                <c:pt idx="177">
                  <c:v>29.0919699671561</c:v>
                </c:pt>
                <c:pt idx="178">
                  <c:v>29.229075161759972</c:v>
                </c:pt>
                <c:pt idx="179">
                  <c:v>29.366343556012726</c:v>
                </c:pt>
                <c:pt idx="180">
                  <c:v>29.503775457365851</c:v>
                </c:pt>
                <c:pt idx="181">
                  <c:v>29.641371173984577</c:v>
                </c:pt>
                <c:pt idx="182">
                  <c:v>29.779131014750114</c:v>
                </c:pt>
                <c:pt idx="183">
                  <c:v>29.917055289261807</c:v>
                </c:pt>
                <c:pt idx="184">
                  <c:v>30.055144307839416</c:v>
                </c:pt>
                <c:pt idx="185">
                  <c:v>30.19339838152526</c:v>
                </c:pt>
                <c:pt idx="186">
                  <c:v>30.331817822086499</c:v>
                </c:pt>
                <c:pt idx="187">
                  <c:v>30.470402942017383</c:v>
                </c:pt>
                <c:pt idx="188">
                  <c:v>30.60915405454146</c:v>
                </c:pt>
                <c:pt idx="189">
                  <c:v>30.748071473613859</c:v>
                </c:pt>
                <c:pt idx="190">
                  <c:v>30.88715551392351</c:v>
                </c:pt>
                <c:pt idx="191">
                  <c:v>31.026406490895504</c:v>
                </c:pt>
                <c:pt idx="192">
                  <c:v>31.165824720693262</c:v>
                </c:pt>
                <c:pt idx="193">
                  <c:v>31.30541052022091</c:v>
                </c:pt>
                <c:pt idx="194">
                  <c:v>31.445164207125519</c:v>
                </c:pt>
                <c:pt idx="195">
                  <c:v>31.585086099799437</c:v>
                </c:pt>
                <c:pt idx="196">
                  <c:v>31.725176517382593</c:v>
                </c:pt>
                <c:pt idx="197">
                  <c:v>31.865435779764823</c:v>
                </c:pt>
                <c:pt idx="198">
                  <c:v>32.005864207588168</c:v>
                </c:pt>
                <c:pt idx="199">
                  <c:v>32.146462122249289</c:v>
                </c:pt>
                <c:pt idx="200">
                  <c:v>32.287229845901713</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0.29280058554669336</c:v>
                </c:pt>
                <c:pt idx="1">
                  <c:v>0.30386434369410875</c:v>
                </c:pt>
                <c:pt idx="2">
                  <c:v>0.31535392347206181</c:v>
                </c:pt>
                <c:pt idx="3">
                  <c:v>0.32726933409910752</c:v>
                </c:pt>
                <c:pt idx="4">
                  <c:v>0.33961058912976905</c:v>
                </c:pt>
                <c:pt idx="5">
                  <c:v>0.35237770645396499</c:v>
                </c:pt>
                <c:pt idx="6">
                  <c:v>0.36557070829654614</c:v>
                </c:pt>
                <c:pt idx="7">
                  <c:v>0.379189621216944</c:v>
                </c:pt>
                <c:pt idx="8">
                  <c:v>0.39323447610892714</c:v>
                </c:pt>
                <c:pt idx="9">
                  <c:v>0.40770530820047163</c:v>
                </c:pt>
                <c:pt idx="10">
                  <c:v>0.42260215705373855</c:v>
                </c:pt>
                <c:pt idx="11">
                  <c:v>0.43792506656516311</c:v>
                </c:pt>
                <c:pt idx="12">
                  <c:v>0.45367408496565553</c:v>
                </c:pt>
                <c:pt idx="13">
                  <c:v>0.46984926482090911</c:v>
                </c:pt>
                <c:pt idx="14">
                  <c:v>0.48645066303182127</c:v>
                </c:pt>
                <c:pt idx="15">
                  <c:v>0.50347834083502396</c:v>
                </c:pt>
                <c:pt idx="16">
                  <c:v>0.52093236380352492</c:v>
                </c:pt>
                <c:pt idx="17">
                  <c:v>0.53881280184745717</c:v>
                </c:pt>
                <c:pt idx="18">
                  <c:v>0.55711972921494179</c:v>
                </c:pt>
                <c:pt idx="19">
                  <c:v>0.57585322449305942</c:v>
                </c:pt>
                <c:pt idx="20">
                  <c:v>0.59501337060893178</c:v>
                </c:pt>
                <c:pt idx="21">
                  <c:v>0.6146002548309154</c:v>
                </c:pt>
                <c:pt idx="22">
                  <c:v>0.63461396876990339</c:v>
                </c:pt>
                <c:pt idx="23">
                  <c:v>0.65505460838073926</c:v>
                </c:pt>
                <c:pt idx="24">
                  <c:v>0.68053628981670777</c:v>
                </c:pt>
                <c:pt idx="25">
                  <c:v>0.71259989711979155</c:v>
                </c:pt>
                <c:pt idx="26">
                  <c:v>0.74509168617570509</c:v>
                </c:pt>
                <c:pt idx="27">
                  <c:v>0.77801182527691881</c:v>
                </c:pt>
                <c:pt idx="28">
                  <c:v>0.81136048707937292</c:v>
                </c:pt>
                <c:pt idx="29">
                  <c:v>0.84513784860548702</c:v>
                </c:pt>
                <c:pt idx="30">
                  <c:v>0.87934409124728385</c:v>
                </c:pt>
                <c:pt idx="31">
                  <c:v>0.91397940076961925</c:v>
                </c:pt>
                <c:pt idx="32">
                  <c:v>0.94904396731352891</c:v>
                </c:pt>
                <c:pt idx="33">
                  <c:v>0.98453798539968307</c:v>
                </c:pt>
                <c:pt idx="34">
                  <c:v>1.0204616539319549</c:v>
                </c:pt>
                <c:pt idx="35">
                  <c:v>1.0568151762010991</c:v>
                </c:pt>
                <c:pt idx="36">
                  <c:v>1.0935987598885457</c:v>
                </c:pt>
                <c:pt idx="37">
                  <c:v>1.1308126170702999</c:v>
                </c:pt>
                <c:pt idx="38">
                  <c:v>1.1684569642209623</c:v>
                </c:pt>
                <c:pt idx="39">
                  <c:v>1.2065320222178539</c:v>
                </c:pt>
                <c:pt idx="40">
                  <c:v>1.2450380163452612</c:v>
                </c:pt>
                <c:pt idx="41">
                  <c:v>1.2839751762987841</c:v>
                </c:pt>
                <c:pt idx="42">
                  <c:v>1.3233437361898106</c:v>
                </c:pt>
                <c:pt idx="43">
                  <c:v>1.3631439345500884</c:v>
                </c:pt>
                <c:pt idx="44">
                  <c:v>1.4033760143364256</c:v>
                </c:pt>
                <c:pt idx="45">
                  <c:v>1.4440402229354932</c:v>
                </c:pt>
                <c:pt idx="46">
                  <c:v>1.4851368121687469</c:v>
                </c:pt>
                <c:pt idx="47">
                  <c:v>1.5266660382974613</c:v>
                </c:pt>
                <c:pt idx="48">
                  <c:v>1.5686281620278801</c:v>
                </c:pt>
                <c:pt idx="49">
                  <c:v>1.6110234485164778</c:v>
                </c:pt>
                <c:pt idx="50">
                  <c:v>1.6538521673753372</c:v>
                </c:pt>
                <c:pt idx="51">
                  <c:v>1.6971145926776403</c:v>
                </c:pt>
                <c:pt idx="52">
                  <c:v>1.7408110029632802</c:v>
                </c:pt>
                <c:pt idx="53">
                  <c:v>1.7849416812445791</c:v>
                </c:pt>
                <c:pt idx="54">
                  <c:v>1.8295069150121284</c:v>
                </c:pt>
                <c:pt idx="55">
                  <c:v>1.8745069962407415</c:v>
                </c:pt>
                <c:pt idx="56">
                  <c:v>1.9199422213955268</c:v>
                </c:pt>
                <c:pt idx="57">
                  <c:v>1.9658128914380679</c:v>
                </c:pt>
                <c:pt idx="58">
                  <c:v>2.0121193118327327</c:v>
                </c:pt>
                <c:pt idx="59">
                  <c:v>2.0588617925530883</c:v>
                </c:pt>
                <c:pt idx="60">
                  <c:v>2.1060406480884359</c:v>
                </c:pt>
                <c:pt idx="61">
                  <c:v>2.1536561974504735</c:v>
                </c:pt>
                <c:pt idx="62">
                  <c:v>2.2017087641800539</c:v>
                </c:pt>
                <c:pt idx="63">
                  <c:v>2.2501986763540862</c:v>
                </c:pt>
                <c:pt idx="64">
                  <c:v>2.2991262665925345</c:v>
                </c:pt>
                <c:pt idx="65">
                  <c:v>2.3484918720655492</c:v>
                </c:pt>
                <c:pt idx="66">
                  <c:v>2.3982958345007064</c:v>
                </c:pt>
                <c:pt idx="67">
                  <c:v>2.4485385001903799</c:v>
                </c:pt>
                <c:pt idx="68">
                  <c:v>2.4992202199992151</c:v>
                </c:pt>
                <c:pt idx="69">
                  <c:v>2.5503413493717391</c:v>
                </c:pt>
                <c:pt idx="70">
                  <c:v>2.6019022483400782</c:v>
                </c:pt>
                <c:pt idx="71">
                  <c:v>2.6539032815318091</c:v>
                </c:pt>
                <c:pt idx="72">
                  <c:v>2.7063448181779131</c:v>
                </c:pt>
                <c:pt idx="73">
                  <c:v>2.7592272321208684</c:v>
                </c:pt>
                <c:pt idx="74">
                  <c:v>2.8125509018228581</c:v>
                </c:pt>
                <c:pt idx="75">
                  <c:v>2.8663162103740936</c:v>
                </c:pt>
                <c:pt idx="76">
                  <c:v>2.9205235455012688</c:v>
                </c:pt>
                <c:pt idx="77">
                  <c:v>2.9751732995761335</c:v>
                </c:pt>
                <c:pt idx="78">
                  <c:v>3.03026586962419</c:v>
                </c:pt>
                <c:pt idx="79">
                  <c:v>3.085801657333513</c:v>
                </c:pt>
                <c:pt idx="80">
                  <c:v>3.141781069063692</c:v>
                </c:pt>
                <c:pt idx="81">
                  <c:v>3.1982045158548975</c:v>
                </c:pt>
                <c:pt idx="82">
                  <c:v>3.255072413437079</c:v>
                </c:pt>
                <c:pt idx="83">
                  <c:v>3.3123851822392796</c:v>
                </c:pt>
                <c:pt idx="84">
                  <c:v>3.370143247399076</c:v>
                </c:pt>
                <c:pt idx="85">
                  <c:v>3.4283470387721464</c:v>
                </c:pt>
                <c:pt idx="86">
                  <c:v>3.486996990941972</c:v>
                </c:pt>
                <c:pt idx="87">
                  <c:v>3.5460935432296519</c:v>
                </c:pt>
                <c:pt idx="88">
                  <c:v>3.6056371397038545</c:v>
                </c:pt>
                <c:pt idx="89">
                  <c:v>3.665628229190891</c:v>
                </c:pt>
                <c:pt idx="90">
                  <c:v>3.7260672652849216</c:v>
                </c:pt>
                <c:pt idx="91">
                  <c:v>3.7869547063582845</c:v>
                </c:pt>
                <c:pt idx="92">
                  <c:v>3.8482910155719661</c:v>
                </c:pt>
                <c:pt idx="93">
                  <c:v>3.910076660886177</c:v>
                </c:pt>
                <c:pt idx="94">
                  <c:v>3.9723121150710887</c:v>
                </c:pt>
                <c:pt idx="95">
                  <c:v>4.0349978557176724</c:v>
                </c:pt>
                <c:pt idx="96">
                  <c:v>4.0981343652486872</c:v>
                </c:pt>
                <c:pt idx="97">
                  <c:v>4.1617221309297934</c:v>
                </c:pt>
                <c:pt idx="98">
                  <c:v>4.22576164488079</c:v>
                </c:pt>
                <c:pt idx="99">
                  <c:v>4.2902534040870046</c:v>
                </c:pt>
                <c:pt idx="100">
                  <c:v>4.3551979104107952</c:v>
                </c:pt>
                <c:pt idx="101">
                  <c:v>4.4205956706031939</c:v>
                </c:pt>
                <c:pt idx="102">
                  <c:v>4.48644719631569</c:v>
                </c:pt>
                <c:pt idx="103">
                  <c:v>4.5527530041121391</c:v>
                </c:pt>
                <c:pt idx="104">
                  <c:v>4.6195136154808116</c:v>
                </c:pt>
                <c:pt idx="105">
                  <c:v>4.6867295568465712</c:v>
                </c:pt>
                <c:pt idx="106">
                  <c:v>4.7544013595832046</c:v>
                </c:pt>
                <c:pt idx="107">
                  <c:v>4.822529560025866</c:v>
                </c:pt>
                <c:pt idx="108">
                  <c:v>4.8911146994836781</c:v>
                </c:pt>
                <c:pt idx="109">
                  <c:v>4.9601573242524575</c:v>
                </c:pt>
                <c:pt idx="110">
                  <c:v>5.029657985627594</c:v>
                </c:pt>
                <c:pt idx="111">
                  <c:v>5.0996172399170492</c:v>
                </c:pt>
                <c:pt idx="112">
                  <c:v>5.1700356484545091</c:v>
                </c:pt>
                <c:pt idx="113">
                  <c:v>5.2409137776126746</c:v>
                </c:pt>
                <c:pt idx="114">
                  <c:v>5.3122521988166955</c:v>
                </c:pt>
                <c:pt idx="115">
                  <c:v>5.3840514885577262</c:v>
                </c:pt>
                <c:pt idx="116">
                  <c:v>5.456312228406655</c:v>
                </c:pt>
                <c:pt idx="117">
                  <c:v>5.5290350050279606</c:v>
                </c:pt>
                <c:pt idx="118">
                  <c:v>5.6022204101937012</c:v>
                </c:pt>
                <c:pt idx="119">
                  <c:v>5.6758690407976662</c:v>
                </c:pt>
                <c:pt idx="120">
                  <c:v>5.7499814988696656</c:v>
                </c:pt>
                <c:pt idx="121">
                  <c:v>5.8245583915899655</c:v>
                </c:pt>
                <c:pt idx="122">
                  <c:v>5.8996003313038594</c:v>
                </c:pt>
                <c:pt idx="123">
                  <c:v>5.9751079355364096</c:v>
                </c:pt>
                <c:pt idx="124">
                  <c:v>6.0510818270073159</c:v>
                </c:pt>
                <c:pt idx="125">
                  <c:v>6.1275226336459401</c:v>
                </c:pt>
                <c:pt idx="126">
                  <c:v>6.2044309886064752</c:v>
                </c:pt>
                <c:pt idx="127">
                  <c:v>6.2818075302832694</c:v>
                </c:pt>
                <c:pt idx="128">
                  <c:v>6.3596529023263084</c:v>
                </c:pt>
                <c:pt idx="129">
                  <c:v>6.4379677536568227</c:v>
                </c:pt>
                <c:pt idx="130">
                  <c:v>6.5167527384830821</c:v>
                </c:pt>
                <c:pt idx="131">
                  <c:v>6.5960085163163038</c:v>
                </c:pt>
                <c:pt idx="132">
                  <c:v>6.6757357519867497</c:v>
                </c:pt>
                <c:pt idx="133">
                  <c:v>6.7559351156599652</c:v>
                </c:pt>
                <c:pt idx="134">
                  <c:v>6.8366072828531594</c:v>
                </c:pt>
                <c:pt idx="135">
                  <c:v>6.9177529344517525</c:v>
                </c:pt>
                <c:pt idx="136">
                  <c:v>6.9993727567260908</c:v>
                </c:pt>
                <c:pt idx="137">
                  <c:v>7.081467441348301</c:v>
                </c:pt>
                <c:pt idx="138">
                  <c:v>7.1640376854093066</c:v>
                </c:pt>
                <c:pt idx="139">
                  <c:v>7.2470841914360191</c:v>
                </c:pt>
                <c:pt idx="140">
                  <c:v>7.3306076674086578</c:v>
                </c:pt>
                <c:pt idx="141">
                  <c:v>7.4146088267782666</c:v>
                </c:pt>
                <c:pt idx="142">
                  <c:v>7.4990883884843633</c:v>
                </c:pt>
                <c:pt idx="143">
                  <c:v>7.5840470769727633</c:v>
                </c:pt>
                <c:pt idx="144">
                  <c:v>7.6694856222135828</c:v>
                </c:pt>
                <c:pt idx="145">
                  <c:v>7.7554047597193616</c:v>
                </c:pt>
                <c:pt idx="146">
                  <c:v>7.8418052305634065</c:v>
                </c:pt>
                <c:pt idx="147">
                  <c:v>7.928687781398251</c:v>
                </c:pt>
                <c:pt idx="148">
                  <c:v>8.0160531644743234</c:v>
                </c:pt>
                <c:pt idx="149">
                  <c:v>8.1039021376587446</c:v>
                </c:pt>
                <c:pt idx="150">
                  <c:v>8.1922354644543329</c:v>
                </c:pt>
                <c:pt idx="151">
                  <c:v>8.2810539140187363</c:v>
                </c:pt>
                <c:pt idx="152">
                  <c:v>8.3703582611837817</c:v>
                </c:pt>
                <c:pt idx="153">
                  <c:v>8.460149286474957</c:v>
                </c:pt>
                <c:pt idx="154">
                  <c:v>8.5504277761310874</c:v>
                </c:pt>
                <c:pt idx="155">
                  <c:v>8.6411945221241737</c:v>
                </c:pt>
                <c:pt idx="156">
                  <c:v>8.7324503221794032</c:v>
                </c:pt>
                <c:pt idx="157">
                  <c:v>8.8241959797953804</c:v>
                </c:pt>
                <c:pt idx="158">
                  <c:v>8.916432304264438</c:v>
                </c:pt>
                <c:pt idx="159">
                  <c:v>9.0091601106932284</c:v>
                </c:pt>
                <c:pt idx="160">
                  <c:v>9.1023802200234414</c:v>
                </c:pt>
                <c:pt idx="161">
                  <c:v>9.1960934590526922</c:v>
                </c:pt>
                <c:pt idx="162">
                  <c:v>9.2903006604556264</c:v>
                </c:pt>
                <c:pt idx="163">
                  <c:v>9.3850026628051797</c:v>
                </c:pt>
                <c:pt idx="164">
                  <c:v>9.4802003105940322</c:v>
                </c:pt>
                <c:pt idx="165">
                  <c:v>9.5758944542562361</c:v>
                </c:pt>
                <c:pt idx="166">
                  <c:v>9.672085950189043</c:v>
                </c:pt>
                <c:pt idx="167">
                  <c:v>9.7687756607748959</c:v>
                </c:pt>
                <c:pt idx="168">
                  <c:v>9.8659644544036453</c:v>
                </c:pt>
                <c:pt idx="169">
                  <c:v>9.9636532054949054</c:v>
                </c:pt>
                <c:pt idx="170">
                  <c:v>10.061842794520635</c:v>
                </c:pt>
                <c:pt idx="171">
                  <c:v>10.160534108027905</c:v>
                </c:pt>
                <c:pt idx="172">
                  <c:v>10.25972803866183</c:v>
                </c:pt>
                <c:pt idx="173">
                  <c:v>10.359425485188742</c:v>
                </c:pt>
                <c:pt idx="174">
                  <c:v>10.459627352519508</c:v>
                </c:pt>
                <c:pt idx="175">
                  <c:v>10.560334551733069</c:v>
                </c:pt>
                <c:pt idx="176">
                  <c:v>10.661548000100177</c:v>
                </c:pt>
                <c:pt idx="177">
                  <c:v>10.763268621107319</c:v>
                </c:pt>
                <c:pt idx="178">
                  <c:v>10.865497344480843</c:v>
                </c:pt>
                <c:pt idx="179">
                  <c:v>10.968235106211301</c:v>
                </c:pt>
                <c:pt idx="180">
                  <c:v>11.071482848577952</c:v>
                </c:pt>
                <c:pt idx="181">
                  <c:v>11.175241520173511</c:v>
                </c:pt>
                <c:pt idx="182">
                  <c:v>11.279512075929093</c:v>
                </c:pt>
                <c:pt idx="183">
                  <c:v>11.384295477139331</c:v>
                </c:pt>
                <c:pt idx="184">
                  <c:v>11.489592691487735</c:v>
                </c:pt>
                <c:pt idx="185">
                  <c:v>11.595404693072259</c:v>
                </c:pt>
                <c:pt idx="186">
                  <c:v>11.701732462431053</c:v>
                </c:pt>
                <c:pt idx="187">
                  <c:v>11.808576986568434</c:v>
                </c:pt>
                <c:pt idx="188">
                  <c:v>11.915939258981076</c:v>
                </c:pt>
                <c:pt idx="189">
                  <c:v>12.023820279684436</c:v>
                </c:pt>
                <c:pt idx="190">
                  <c:v>12.132221055239325</c:v>
                </c:pt>
                <c:pt idx="191">
                  <c:v>12.241142598778774</c:v>
                </c:pt>
                <c:pt idx="192">
                  <c:v>12.350585930035066</c:v>
                </c:pt>
                <c:pt idx="193">
                  <c:v>12.460552075367016</c:v>
                </c:pt>
                <c:pt idx="194">
                  <c:v>12.571042067787436</c:v>
                </c:pt>
                <c:pt idx="195">
                  <c:v>12.682056946990873</c:v>
                </c:pt>
                <c:pt idx="196">
                  <c:v>12.793597759381528</c:v>
                </c:pt>
                <c:pt idx="197">
                  <c:v>12.905665558101406</c:v>
                </c:pt>
                <c:pt idx="198">
                  <c:v>13.01826140305872</c:v>
                </c:pt>
                <c:pt idx="199">
                  <c:v>13.131386360956485</c:v>
                </c:pt>
                <c:pt idx="200">
                  <c:v>13.245041505321369</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0.21104408602790867</c:v>
                </c:pt>
                <c:pt idx="2">
                  <c:v>0.34598081762272853</c:v>
                </c:pt>
                <c:pt idx="3">
                  <c:v>0.43966998589786316</c:v>
                </c:pt>
                <c:pt idx="4">
                  <c:v>0.50850195102646656</c:v>
                </c:pt>
                <c:pt idx="5">
                  <c:v>0.56119882342625849</c:v>
                </c:pt>
                <c:pt idx="6">
                  <c:v>0.60282936881228411</c:v>
                </c:pt>
                <c:pt idx="7">
                  <c:v>0.63654049592448458</c:v>
                </c:pt>
                <c:pt idx="8">
                  <c:v>0.66438924888125961</c:v>
                </c:pt>
                <c:pt idx="9">
                  <c:v>0.6877770256242266</c:v>
                </c:pt>
                <c:pt idx="10">
                  <c:v>0.70769151864460134</c:v>
                </c:pt>
                <c:pt idx="11">
                  <c:v>0.72484888446859685</c:v>
                </c:pt>
                <c:pt idx="12">
                  <c:v>0.73978105578804354</c:v>
                </c:pt>
                <c:pt idx="13">
                  <c:v>0.75289139912497105</c:v>
                </c:pt>
                <c:pt idx="14">
                  <c:v>0.76449134393921403</c:v>
                </c:pt>
                <c:pt idx="15">
                  <c:v>0.77482516387210743</c:v>
                </c:pt>
                <c:pt idx="16">
                  <c:v>0.78408715238733573</c:v>
                </c:pt>
                <c:pt idx="17">
                  <c:v>0.79243378355959881</c:v>
                </c:pt>
                <c:pt idx="18">
                  <c:v>0.79999248698601022</c:v>
                </c:pt>
                <c:pt idx="19">
                  <c:v>0.80686808788130537</c:v>
                </c:pt>
                <c:pt idx="20">
                  <c:v>0.81314760636546279</c:v>
                </c:pt>
                <c:pt idx="21">
                  <c:v>0.81890388379630741</c:v>
                </c:pt>
                <c:pt idx="22">
                  <c:v>0.8241983575080668</c:v>
                </c:pt>
                <c:pt idx="23">
                  <c:v>0.82908320848392059</c:v>
                </c:pt>
                <c:pt idx="24">
                  <c:v>0.83390507383213752</c:v>
                </c:pt>
                <c:pt idx="25">
                  <c:v>0.83877339244492477</c:v>
                </c:pt>
                <c:pt idx="26">
                  <c:v>0.84330936516581134</c:v>
                </c:pt>
                <c:pt idx="27">
                  <c:v>0.84754494900769262</c:v>
                </c:pt>
                <c:pt idx="28">
                  <c:v>0.85150813091705035</c:v>
                </c:pt>
                <c:pt idx="29">
                  <c:v>0.85522352569201154</c:v>
                </c:pt>
                <c:pt idx="30">
                  <c:v>0.85871286899969901</c:v>
                </c:pt>
                <c:pt idx="31">
                  <c:v>0.86199542635435045</c:v>
                </c:pt>
                <c:pt idx="32">
                  <c:v>0.86508833430729415</c:v>
                </c:pt>
                <c:pt idx="33">
                  <c:v>0.86800688660493064</c:v>
                </c:pt>
                <c:pt idx="34">
                  <c:v>0.87076477539935493</c:v>
                </c:pt>
                <c:pt idx="35">
                  <c:v>0.87337429553812207</c:v>
                </c:pt>
                <c:pt idx="36">
                  <c:v>0.87584651836230698</c:v>
                </c:pt>
                <c:pt idx="37">
                  <c:v>0.87819144019360096</c:v>
                </c:pt>
                <c:pt idx="38">
                  <c:v>0.88041810970903978</c:v>
                </c:pt>
                <c:pt idx="39">
                  <c:v>0.8825347376244177</c:v>
                </c:pt>
                <c:pt idx="40">
                  <c:v>0.88454879148824006</c:v>
                </c:pt>
                <c:pt idx="41">
                  <c:v>0.88646707789214996</c:v>
                </c:pt>
                <c:pt idx="42">
                  <c:v>0.88829581400446012</c:v>
                </c:pt>
                <c:pt idx="43">
                  <c:v>0.89004069001026054</c:v>
                </c:pt>
                <c:pt idx="44">
                  <c:v>0.89170692377874838</c:v>
                </c:pt>
                <c:pt idx="45">
                  <c:v>0.89329930886368114</c:v>
                </c:pt>
                <c:pt idx="46">
                  <c:v>0.89482225676661764</c:v>
                </c:pt>
                <c:pt idx="47">
                  <c:v>0.89627983424734314</c:v>
                </c:pt>
                <c:pt idx="48">
                  <c:v>0.89767579634566141</c:v>
                </c:pt>
                <c:pt idx="49">
                  <c:v>0.89901361567885674</c:v>
                </c:pt>
                <c:pt idx="50">
                  <c:v>0.9002965084958382</c:v>
                </c:pt>
                <c:pt idx="51">
                  <c:v>0.90152745789925914</c:v>
                </c:pt>
                <c:pt idx="52">
                  <c:v>0.90270923458836538</c:v>
                </c:pt>
                <c:pt idx="53">
                  <c:v>0.90384441542598215</c:v>
                </c:pt>
                <c:pt idx="54">
                  <c:v>0.90493540009134388</c:v>
                </c:pt>
                <c:pt idx="55">
                  <c:v>0.9059844260451102</c:v>
                </c:pt>
                <c:pt idx="56">
                  <c:v>0.90699358200282465</c:v>
                </c:pt>
                <c:pt idx="57">
                  <c:v>0.9079648200874253</c:v>
                </c:pt>
                <c:pt idx="58">
                  <c:v>0.90889996680946561</c:v>
                </c:pt>
                <c:pt idx="59">
                  <c:v>0.90980073300489239</c:v>
                </c:pt>
                <c:pt idx="60">
                  <c:v>0.91066872284404243</c:v>
                </c:pt>
                <c:pt idx="61">
                  <c:v>0.9115054420115779</c:v>
                </c:pt>
                <c:pt idx="62">
                  <c:v>0.91231230514502193</c:v>
                </c:pt>
                <c:pt idx="63">
                  <c:v>0.91309064260913086</c:v>
                </c:pt>
                <c:pt idx="64">
                  <c:v>0.91384170667426667</c:v>
                </c:pt>
                <c:pt idx="65">
                  <c:v>0.9145666771590657</c:v>
                </c:pt>
                <c:pt idx="66">
                  <c:v>0.91526666659081668</c:v>
                </c:pt>
                <c:pt idx="67">
                  <c:v>0.91594272493096873</c:v>
                </c:pt>
                <c:pt idx="68">
                  <c:v>0.9165958439079297</c:v>
                </c:pt>
                <c:pt idx="69">
                  <c:v>0.91722696099471079</c:v>
                </c:pt>
                <c:pt idx="70">
                  <c:v>0.91783696306492113</c:v>
                </c:pt>
                <c:pt idx="71">
                  <c:v>0.91842668975705577</c:v>
                </c:pt>
                <c:pt idx="72">
                  <c:v>0.91899693657387316</c:v>
                </c:pt>
                <c:pt idx="73">
                  <c:v>0.91954845774088312</c:v>
                </c:pt>
                <c:pt idx="74">
                  <c:v>0.92008196884550786</c:v>
                </c:pt>
                <c:pt idx="75">
                  <c:v>0.92059814927630301</c:v>
                </c:pt>
                <c:pt idx="76">
                  <c:v>0.92109764447968834</c:v>
                </c:pt>
                <c:pt idx="77">
                  <c:v>0.92158106804992024</c:v>
                </c:pt>
                <c:pt idx="78">
                  <c:v>0.92204900366650866</c:v>
                </c:pt>
                <c:pt idx="79">
                  <c:v>0.92250200689191175</c:v>
                </c:pt>
                <c:pt idx="80">
                  <c:v>0.92294060684112522</c:v>
                </c:pt>
                <c:pt idx="81">
                  <c:v>0.92336530773369152</c:v>
                </c:pt>
                <c:pt idx="82">
                  <c:v>0.92377659033767767</c:v>
                </c:pt>
                <c:pt idx="83">
                  <c:v>0.92417491331429324</c:v>
                </c:pt>
                <c:pt idx="84">
                  <c:v>0.92456071447103438</c:v>
                </c:pt>
                <c:pt idx="85">
                  <c:v>0.92493441193053216</c:v>
                </c:pt>
                <c:pt idx="86">
                  <c:v>0.92529640522164947</c:v>
                </c:pt>
                <c:pt idx="87">
                  <c:v>0.92564707629879006</c:v>
                </c:pt>
                <c:pt idx="88">
                  <c:v>0.92598679049487376</c:v>
                </c:pt>
                <c:pt idx="89">
                  <c:v>0.92631589741295828</c:v>
                </c:pt>
                <c:pt idx="90">
                  <c:v>0.92663473176106725</c:v>
                </c:pt>
                <c:pt idx="91">
                  <c:v>0.92694361413440007</c:v>
                </c:pt>
                <c:pt idx="92">
                  <c:v>0.92724285174875321</c:v>
                </c:pt>
                <c:pt idx="93">
                  <c:v>0.92753273912866629</c:v>
                </c:pt>
                <c:pt idx="94">
                  <c:v>0.9278135587535199</c:v>
                </c:pt>
                <c:pt idx="95">
                  <c:v>0.92808558166455191</c:v>
                </c:pt>
                <c:pt idx="96">
                  <c:v>0.92834906803552464</c:v>
                </c:pt>
                <c:pt idx="97">
                  <c:v>0.92860426770955395</c:v>
                </c:pt>
                <c:pt idx="98">
                  <c:v>0.92885142070442162</c:v>
                </c:pt>
                <c:pt idx="99">
                  <c:v>0.92909075768850491</c:v>
                </c:pt>
                <c:pt idx="100">
                  <c:v>0.92932250042930087</c:v>
                </c:pt>
                <c:pt idx="101">
                  <c:v>0.92954686221636607</c:v>
                </c:pt>
                <c:pt idx="102">
                  <c:v>0.92976404826035997</c:v>
                </c:pt>
                <c:pt idx="103">
                  <c:v>0.92997425606975059</c:v>
                </c:pt>
                <c:pt idx="104">
                  <c:v>0.9301776758066308</c:v>
                </c:pt>
                <c:pt idx="105">
                  <c:v>0.93037449062297994</c:v>
                </c:pt>
                <c:pt idx="106">
                  <c:v>0.93056487697861634</c:v>
                </c:pt>
                <c:pt idx="107">
                  <c:v>0.93074900494199186</c:v>
                </c:pt>
                <c:pt idx="108">
                  <c:v>0.9309270384748991</c:v>
                </c:pt>
                <c:pt idx="109">
                  <c:v>0.93109913570208602</c:v>
                </c:pt>
                <c:pt idx="110">
                  <c:v>0.93126544916670362</c:v>
                </c:pt>
                <c:pt idx="111">
                  <c:v>0.93142612607244657</c:v>
                </c:pt>
                <c:pt idx="112">
                  <c:v>0.93158130851318921</c:v>
                </c:pt>
                <c:pt idx="113">
                  <c:v>0.93173113369086358</c:v>
                </c:pt>
                <c:pt idx="114">
                  <c:v>0.9318757341222752</c:v>
                </c:pt>
                <c:pt idx="115">
                  <c:v>0.93201523783550766</c:v>
                </c:pt>
                <c:pt idx="116">
                  <c:v>0.93214976855652076</c:v>
                </c:pt>
                <c:pt idx="117">
                  <c:v>0.9322794458865088</c:v>
                </c:pt>
                <c:pt idx="118">
                  <c:v>0.93240438547055038</c:v>
                </c:pt>
                <c:pt idx="119">
                  <c:v>0.93252469915804115</c:v>
                </c:pt>
                <c:pt idx="120">
                  <c:v>0.93264049515537439</c:v>
                </c:pt>
                <c:pt idx="121">
                  <c:v>0.93275187817130489</c:v>
                </c:pt>
                <c:pt idx="122">
                  <c:v>0.93285894955539661</c:v>
                </c:pt>
                <c:pt idx="123">
                  <c:v>0.93296180742994106</c:v>
                </c:pt>
                <c:pt idx="124">
                  <c:v>0.9330605468156975</c:v>
                </c:pt>
                <c:pt idx="125">
                  <c:v>0.93315525975179336</c:v>
                </c:pt>
                <c:pt idx="126">
                  <c:v>0.93324603541009721</c:v>
                </c:pt>
                <c:pt idx="127">
                  <c:v>0.93333296020435863</c:v>
                </c:pt>
                <c:pt idx="128">
                  <c:v>0.9334161178943936</c:v>
                </c:pt>
                <c:pt idx="129">
                  <c:v>0.933495589685576</c:v>
                </c:pt>
                <c:pt idx="130">
                  <c:v>0.933571454323877</c:v>
                </c:pt>
                <c:pt idx="131">
                  <c:v>0.93364378818668581</c:v>
                </c:pt>
                <c:pt idx="132">
                  <c:v>0.93371266536962938</c:v>
                </c:pt>
                <c:pt idx="133">
                  <c:v>0.93377815776959006</c:v>
                </c:pt>
                <c:pt idx="134">
                  <c:v>0.93384033516412113</c:v>
                </c:pt>
                <c:pt idx="135">
                  <c:v>0.93389926528743439</c:v>
                </c:pt>
                <c:pt idx="136">
                  <c:v>0.93395501390313551</c:v>
                </c:pt>
                <c:pt idx="137">
                  <c:v>0.93400764487386689</c:v>
                </c:pt>
                <c:pt idx="138">
                  <c:v>0.93405722022800941</c:v>
                </c:pt>
                <c:pt idx="139">
                  <c:v>0.93410380022358863</c:v>
                </c:pt>
                <c:pt idx="140">
                  <c:v>0.93414744340951905</c:v>
                </c:pt>
                <c:pt idx="141">
                  <c:v>0.93418820668431712</c:v>
                </c:pt>
                <c:pt idx="142">
                  <c:v>0.93422614535240189</c:v>
                </c:pt>
                <c:pt idx="143">
                  <c:v>0.93426131317809935</c:v>
                </c:pt>
                <c:pt idx="144">
                  <c:v>0.93429376243745876</c:v>
                </c:pt>
                <c:pt idx="145">
                  <c:v>0.93432354396798389</c:v>
                </c:pt>
                <c:pt idx="146">
                  <c:v>0.93435070721637425</c:v>
                </c:pt>
                <c:pt idx="147">
                  <c:v>0.93437530028437188</c:v>
                </c:pt>
                <c:pt idx="148">
                  <c:v>0.93439736997279843</c:v>
                </c:pt>
                <c:pt idx="149">
                  <c:v>0.93441696182386524</c:v>
                </c:pt>
                <c:pt idx="150">
                  <c:v>0.93443412016183591</c:v>
                </c:pt>
                <c:pt idx="151">
                  <c:v>0.93444888813211513</c:v>
                </c:pt>
                <c:pt idx="152">
                  <c:v>0.93446130773883396</c:v>
                </c:pt>
                <c:pt idx="153">
                  <c:v>0.93447141988099891</c:v>
                </c:pt>
                <c:pt idx="154">
                  <c:v>0.93447926438726803</c:v>
                </c:pt>
                <c:pt idx="155">
                  <c:v>0.93448488004941577</c:v>
                </c:pt>
                <c:pt idx="156">
                  <c:v>0.93448830465454003</c:v>
                </c:pt>
                <c:pt idx="157">
                  <c:v>0.93448957501607222</c:v>
                </c:pt>
                <c:pt idx="158">
                  <c:v>0.93448872700363528</c:v>
                </c:pt>
                <c:pt idx="159">
                  <c:v>0.93448579557180422</c:v>
                </c:pt>
                <c:pt idx="160">
                  <c:v>0.93448081478781297</c:v>
                </c:pt>
                <c:pt idx="161">
                  <c:v>0.93447381785825345</c:v>
                </c:pt>
                <c:pt idx="162">
                  <c:v>0.93446483715480944</c:v>
                </c:pt>
                <c:pt idx="163">
                  <c:v>0.93445390423906394</c:v>
                </c:pt>
                <c:pt idx="164">
                  <c:v>0.93444104988642118</c:v>
                </c:pt>
                <c:pt idx="165">
                  <c:v>0.93442630410917804</c:v>
                </c:pt>
                <c:pt idx="166">
                  <c:v>0.93440969617877989</c:v>
                </c:pt>
                <c:pt idx="167">
                  <c:v>0.93439125464729589</c:v>
                </c:pt>
                <c:pt idx="168">
                  <c:v>0.93437100736814227</c:v>
                </c:pt>
                <c:pt idx="169">
                  <c:v>0.93434898151608781</c:v>
                </c:pt>
                <c:pt idx="170">
                  <c:v>0.93432520360656768</c:v>
                </c:pt>
                <c:pt idx="171">
                  <c:v>0.93429969951433378</c:v>
                </c:pt>
                <c:pt idx="172">
                  <c:v>0.93427249449146865</c:v>
                </c:pt>
                <c:pt idx="173">
                  <c:v>0.9342436131847871</c:v>
                </c:pt>
                <c:pt idx="174">
                  <c:v>0.9342130796526511</c:v>
                </c:pt>
                <c:pt idx="175">
                  <c:v>0.93418091738121856</c:v>
                </c:pt>
                <c:pt idx="176">
                  <c:v>0.93414714930015008</c:v>
                </c:pt>
                <c:pt idx="177">
                  <c:v>0.93411179779779352</c:v>
                </c:pt>
                <c:pt idx="178">
                  <c:v>0.93407488473586697</c:v>
                </c:pt>
                <c:pt idx="179">
                  <c:v>0.93403643146365867</c:v>
                </c:pt>
                <c:pt idx="180">
                  <c:v>0.93399645883176219</c:v>
                </c:pt>
                <c:pt idx="181">
                  <c:v>0.93395498720536629</c:v>
                </c:pt>
                <c:pt idx="182">
                  <c:v>0.93391203647711241</c:v>
                </c:pt>
                <c:pt idx="183">
                  <c:v>0.9338676260795401</c:v>
                </c:pt>
                <c:pt idx="184">
                  <c:v>0.93382177499713293</c:v>
                </c:pt>
                <c:pt idx="185">
                  <c:v>0.93377450177798116</c:v>
                </c:pt>
                <c:pt idx="186">
                  <c:v>0.93372582454507314</c:v>
                </c:pt>
                <c:pt idx="187">
                  <c:v>0.93367576100723249</c:v>
                </c:pt>
                <c:pt idx="188">
                  <c:v>0.93362432846971055</c:v>
                </c:pt>
                <c:pt idx="189">
                  <c:v>0.93357154384444818</c:v>
                </c:pt>
                <c:pt idx="190">
                  <c:v>0.93351742366001966</c:v>
                </c:pt>
                <c:pt idx="191">
                  <c:v>0.93346198407126713</c:v>
                </c:pt>
                <c:pt idx="192">
                  <c:v>0.93340524086864052</c:v>
                </c:pt>
                <c:pt idx="193">
                  <c:v>0.93334720948724947</c:v>
                </c:pt>
                <c:pt idx="194">
                  <c:v>0.93328790501564096</c:v>
                </c:pt>
                <c:pt idx="195">
                  <c:v>0.93322734220430981</c:v>
                </c:pt>
                <c:pt idx="196">
                  <c:v>0.93316553547395165</c:v>
                </c:pt>
                <c:pt idx="197">
                  <c:v>0.93310249892346897</c:v>
                </c:pt>
                <c:pt idx="198">
                  <c:v>0.93303824633773702</c:v>
                </c:pt>
                <c:pt idx="199">
                  <c:v>0.93297279119513832</c:v>
                </c:pt>
                <c:pt idx="200">
                  <c:v>0.93290614667487382</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48"/>
</file>

<file path=xl/ctrlProps/ctrlProp5.xml><?xml version="1.0" encoding="utf-8"?>
<formControlPr xmlns="http://schemas.microsoft.com/office/spreadsheetml/2009/9/main" objectType="Spin" dx="16" fmlaLink="$E$67" max="100" min="1" page="10" val="3"/>
</file>

<file path=xl/ctrlProps/ctrlProp6.xml><?xml version="1.0" encoding="utf-8"?>
<formControlPr xmlns="http://schemas.microsoft.com/office/spreadsheetml/2009/9/main" objectType="Spin" dx="16" fmlaLink="$E$68" max="100" min="1" page="10" val="6"/>
</file>

<file path=xl/ctrlProps/ctrlProp7.xml><?xml version="1.0" encoding="utf-8"?>
<formControlPr xmlns="http://schemas.microsoft.com/office/spreadsheetml/2009/9/main" objectType="Spin" dx="16" fmlaLink="$E$69" inc="10" max="1000" min="100" page="10" val="250"/>
</file>

<file path=xl/ctrlProps/ctrlProp8.xml><?xml version="1.0" encoding="utf-8"?>
<formControlPr xmlns="http://schemas.microsoft.com/office/spreadsheetml/2009/9/main" objectType="Spin" dx="16" fmlaLink="$E$70" inc="10" max="1000" min="100" page="10" val="25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209"/>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43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60°</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330Ω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93.3%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92.9%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0</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27"/>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330Ω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39" zoomScale="156" zoomScaleNormal="109" zoomScaleSheetLayoutView="100" workbookViewId="0">
      <selection activeCell="E51" sqref="E51"/>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9.5</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20</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1.4523157894736838</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24.205263157894731</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30.256578947368411</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135</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13.420785163968041</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4.7118610126492309</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0.41924745600048763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68.415599999999984</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2.810222462186124</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44.550315789473679</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2.4814116949833211</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4.4935179419644298</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1178.9255057315286</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48</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0.71213691395678658</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3</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v>6</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v>250</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v>250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12.818464451222159</v>
      </c>
      <c r="C74" s="242">
        <f>'Standard Value Calculator'!S27</f>
        <v>12.7</v>
      </c>
      <c r="D74" s="243">
        <v>15</v>
      </c>
      <c r="E74" s="244" t="s">
        <v>116</v>
      </c>
      <c r="F74" s="246">
        <f>Fz1_u/1000</f>
        <v>3.2152513792678059</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4138.6897751907136</v>
      </c>
      <c r="C75" s="205">
        <f>'Standard Value Calculator'!S28</f>
        <v>3900</v>
      </c>
      <c r="D75" s="212">
        <v>3300</v>
      </c>
      <c r="E75" s="245" t="s">
        <v>53</v>
      </c>
      <c r="F75" s="247">
        <f>Fz2_u/1000</f>
        <v>5.7885049381253459</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50.267487148065349</v>
      </c>
      <c r="C76" s="205">
        <f>'Standard Value Calculator'!S29</f>
        <v>47</v>
      </c>
      <c r="D76" s="212">
        <v>47</v>
      </c>
      <c r="E76" s="245" t="s">
        <v>53</v>
      </c>
      <c r="F76" s="423">
        <f>Fp1_u/1000</f>
        <v>321.52513792678059</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442.62295081967227</v>
      </c>
      <c r="C77" s="205">
        <f>'Standard Value Calculator'!S30</f>
        <v>442</v>
      </c>
      <c r="D77" s="212">
        <v>330</v>
      </c>
      <c r="E77" s="245" t="s">
        <v>274</v>
      </c>
      <c r="F77" s="423">
        <f>Fp2_u/1000</f>
        <v>228.96694396615624</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1438.2891169924649</v>
      </c>
      <c r="C78" s="258">
        <f>'Standard Value Calculator'!S31</f>
        <v>1500</v>
      </c>
      <c r="D78" s="259">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36" t="s">
        <v>188</v>
      </c>
      <c r="E37" s="537"/>
      <c r="F37" s="537"/>
      <c r="G37" s="538"/>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54">
        <f t="shared" ref="D38:D47" si="0">C38</f>
        <v>0.1</v>
      </c>
      <c r="E38" s="555"/>
      <c r="F38" s="555"/>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3300</v>
      </c>
      <c r="D39" s="556">
        <f t="shared" si="0"/>
        <v>3300</v>
      </c>
      <c r="E39" s="557"/>
      <c r="F39" s="557"/>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47</v>
      </c>
      <c r="D40" s="558">
        <f t="shared" si="0"/>
        <v>47</v>
      </c>
      <c r="E40" s="559"/>
      <c r="F40" s="559"/>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58">
        <f t="shared" si="0"/>
        <v>1500</v>
      </c>
      <c r="E41" s="559"/>
      <c r="F41" s="559"/>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29" t="str">
        <f>"Capacitor, Ceramic, "&amp;'Variable Management'!B270&amp;", 100V, X7R, 20%"</f>
        <v>Capacitor, Ceramic, 33pF, 100V, X7R, 20%</v>
      </c>
      <c r="E42" s="530"/>
      <c r="F42" s="530"/>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22"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23"/>
      <c r="F43" s="523"/>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22"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23"/>
      <c r="F44" s="523"/>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25">
        <f t="shared" ref="D45" si="1">C45</f>
        <v>100</v>
      </c>
      <c r="E45" s="526"/>
      <c r="F45" s="526"/>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31">
        <f t="shared" si="0"/>
        <v>2.2000000000000002</v>
      </c>
      <c r="E46" s="532"/>
      <c r="F46" s="532"/>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27">
        <f t="shared" si="0"/>
        <v>0.1</v>
      </c>
      <c r="E47" s="528"/>
      <c r="F47" s="528"/>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9.5</v>
      </c>
      <c r="D48" s="522" t="str">
        <f>"Inductor, "&amp;Lout2*1000000&amp;"µH, "&amp;Rdcr*1000&amp;"mΩ, &gt;"&amp;ROUNDUP(Ilsat,0)&amp;"A"</f>
        <v>Inductor, 9.5µH, 20mΩ, &gt;9A</v>
      </c>
      <c r="E48" s="523"/>
      <c r="F48" s="523"/>
      <c r="G48" s="524"/>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45">
        <f>'Design Regulator'!E85</f>
        <v>6</v>
      </c>
      <c r="E49" s="546"/>
      <c r="F49" s="546"/>
      <c r="G49" s="547"/>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45">
        <f>'Design Regulator'!E97</f>
        <v>6</v>
      </c>
      <c r="E50" s="546"/>
      <c r="F50" s="546"/>
      <c r="G50" s="547"/>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15</v>
      </c>
      <c r="D52" s="533">
        <f t="shared" ref="D52:D62" si="2">C52</f>
        <v>15</v>
      </c>
      <c r="E52" s="534"/>
      <c r="F52" s="534"/>
      <c r="G52" s="535"/>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330</v>
      </c>
      <c r="D53" s="519">
        <f t="shared" si="2"/>
        <v>330</v>
      </c>
      <c r="E53" s="520"/>
      <c r="F53" s="520"/>
      <c r="G53" s="521"/>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19">
        <f t="shared" si="2"/>
        <v>174</v>
      </c>
      <c r="E54" s="520"/>
      <c r="F54" s="520"/>
      <c r="G54" s="521"/>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33">
        <f t="shared" si="2"/>
        <v>33.200000000000003</v>
      </c>
      <c r="E55" s="534"/>
      <c r="F55" s="534"/>
      <c r="G55" s="535"/>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33">
        <f t="shared" si="2"/>
        <v>18</v>
      </c>
      <c r="E56" s="534"/>
      <c r="F56" s="534"/>
      <c r="G56" s="535"/>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33">
        <f t="shared" si="2"/>
        <v>3.32</v>
      </c>
      <c r="E57" s="534"/>
      <c r="F57" s="534"/>
      <c r="G57" s="535"/>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42">
        <f t="shared" si="2"/>
        <v>20</v>
      </c>
      <c r="E58" s="543"/>
      <c r="F58" s="543"/>
      <c r="G58" s="544"/>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51">
        <f t="shared" si="2"/>
        <v>6</v>
      </c>
      <c r="E59" s="552"/>
      <c r="F59" s="552"/>
      <c r="G59" s="553"/>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33">
        <f t="shared" si="2"/>
        <v>75</v>
      </c>
      <c r="E60" s="534"/>
      <c r="F60" s="534"/>
      <c r="G60" s="535"/>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33">
        <f t="shared" si="2"/>
        <v>12.700000000000001</v>
      </c>
      <c r="E61" s="534"/>
      <c r="F61" s="534"/>
      <c r="G61" s="535"/>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48">
        <f t="shared" si="2"/>
        <v>2.2000000000000002</v>
      </c>
      <c r="E62" s="549"/>
      <c r="F62" s="549"/>
      <c r="G62" s="550"/>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39" t="str">
        <f>CHOOSE(VARIANT, "IC, LM5145, PWM Controller, 6V-75V Input", "IC, LM5145-Q1, PWM Controller, 6V-75V Input", "IC, LM25145, PWM Controller, 6V-42V Input", "IC, LM5146 PWM Controller, 5.5V-100V Input", "IC, LM5146-Q1, PWM Controller, 5.5V-100V Input")</f>
        <v>IC, LM25145, PWM Controller, 6V-42V Input</v>
      </c>
      <c r="E63" s="540"/>
      <c r="F63" s="540"/>
      <c r="G63" s="541"/>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18" t="s">
        <v>676</v>
      </c>
      <c r="J65" s="518"/>
      <c r="K65" s="518"/>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486.66666666666663</v>
      </c>
      <c r="C17" s="171" t="s">
        <v>147</v>
      </c>
      <c r="H17" s="88"/>
    </row>
    <row r="18" spans="1:22" x14ac:dyDescent="0.25">
      <c r="A18" s="306" t="s">
        <v>693</v>
      </c>
      <c r="B18" s="455">
        <f>B37/Fsw*1000000000</f>
        <v>2360</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9.5000000000000005E-6</v>
      </c>
      <c r="C31" t="s">
        <v>24</v>
      </c>
      <c r="D31" s="171" t="s">
        <v>543</v>
      </c>
      <c r="H31" s="88">
        <v>2</v>
      </c>
    </row>
    <row r="32" spans="1:22" x14ac:dyDescent="0.25">
      <c r="A32" s="87" t="s">
        <v>12</v>
      </c>
      <c r="B32" s="39">
        <f>'Design Regulator'!E18/1000</f>
        <v>0.02</v>
      </c>
      <c r="C32" s="309" t="s">
        <v>208</v>
      </c>
      <c r="D32" s="171" t="s">
        <v>419</v>
      </c>
      <c r="H32" s="88">
        <v>1</v>
      </c>
    </row>
    <row r="33" spans="1:18" x14ac:dyDescent="0.25">
      <c r="A33" s="388"/>
      <c r="C33" s="309"/>
      <c r="D33" s="171"/>
      <c r="H33" s="88"/>
    </row>
    <row r="34" spans="1:18" x14ac:dyDescent="0.25">
      <c r="A34" s="306" t="s">
        <v>21</v>
      </c>
      <c r="B34" s="453">
        <f>(Vout+(Rdcr+RdsonBot)*Iout)/(Vin+(RdsonBot-RdsonTop)*Iout)</f>
        <v>0.21899999999999997</v>
      </c>
      <c r="D34" s="2" t="s">
        <v>422</v>
      </c>
      <c r="H34" s="88">
        <v>2</v>
      </c>
    </row>
    <row r="35" spans="1:18" x14ac:dyDescent="0.25">
      <c r="A35" s="306" t="s">
        <v>22</v>
      </c>
      <c r="B35" s="453">
        <f>1-_Don2</f>
        <v>0.78100000000000003</v>
      </c>
      <c r="D35" s="2" t="s">
        <v>423</v>
      </c>
      <c r="H35" s="88">
        <v>2</v>
      </c>
    </row>
    <row r="36" spans="1:18" x14ac:dyDescent="0.25">
      <c r="A36" s="389" t="s">
        <v>689</v>
      </c>
      <c r="B36" s="453">
        <f>(Vout+(Rdcr+RdsonBot)*Iout)/(Vinmin+(RdsonBot-RdsonTop)*Iout)</f>
        <v>0.29199999999999998</v>
      </c>
      <c r="H36" s="88"/>
    </row>
    <row r="37" spans="1:18" x14ac:dyDescent="0.25">
      <c r="A37" s="389" t="s">
        <v>690</v>
      </c>
      <c r="B37" s="453">
        <f>1-B36</f>
        <v>0.70799999999999996</v>
      </c>
      <c r="H37" s="88"/>
    </row>
    <row r="38" spans="1:18" x14ac:dyDescent="0.25">
      <c r="A38" s="389" t="s">
        <v>691</v>
      </c>
      <c r="B38" s="453">
        <f>(Vout+(Rdcr+RdsonBot)*Iout)/(Vinmax+(RdsonBot-RdsonTop)*Iout)</f>
        <v>0.14599999999999999</v>
      </c>
      <c r="H38" s="88"/>
      <c r="L38" s="467" t="s">
        <v>740</v>
      </c>
      <c r="M38" s="468">
        <v>100</v>
      </c>
      <c r="N38" s="469">
        <v>1</v>
      </c>
    </row>
    <row r="39" spans="1:18" x14ac:dyDescent="0.25">
      <c r="A39" s="389" t="s">
        <v>692</v>
      </c>
      <c r="B39" s="453">
        <f>1-B38</f>
        <v>0.85399999999999998</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1.4523157894736838</v>
      </c>
      <c r="C42" t="s">
        <v>2</v>
      </c>
      <c r="D42" s="171" t="s">
        <v>544</v>
      </c>
      <c r="H42" s="88">
        <v>1</v>
      </c>
      <c r="L42" s="428" t="s">
        <v>657</v>
      </c>
      <c r="M42" s="468">
        <v>10</v>
      </c>
      <c r="N42" s="469">
        <v>5</v>
      </c>
    </row>
    <row r="43" spans="1:18" x14ac:dyDescent="0.25">
      <c r="A43" s="99" t="s">
        <v>411</v>
      </c>
      <c r="B43" s="391">
        <f>Rdcr*(1+0.0039*(F43-25))</f>
        <v>2.5850000000000001E-2</v>
      </c>
      <c r="C43" t="s">
        <v>25</v>
      </c>
      <c r="E43" t="s">
        <v>412</v>
      </c>
      <c r="F43">
        <v>100</v>
      </c>
      <c r="H43" s="88"/>
      <c r="L43" s="428" t="s">
        <v>658</v>
      </c>
      <c r="M43" s="468">
        <v>4.7</v>
      </c>
      <c r="N43" s="469">
        <v>6</v>
      </c>
    </row>
    <row r="44" spans="1:18" ht="13.8" thickBot="1" x14ac:dyDescent="0.3">
      <c r="A44" s="100" t="s">
        <v>356</v>
      </c>
      <c r="B44" s="101">
        <f>Lout2/Rdcr</f>
        <v>4.75E-4</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5.7738421052631583</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173.21526315789473</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346.43052631578945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3.2638979790889952E-11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0.41924745600048763</v>
      </c>
      <c r="C69" s="174" t="s">
        <v>2</v>
      </c>
      <c r="D69" s="174" t="s">
        <v>481</v>
      </c>
      <c r="E69" s="94"/>
      <c r="F69" s="94"/>
      <c r="G69" s="94"/>
      <c r="H69" s="95"/>
      <c r="L69" s="430" t="s">
        <v>636</v>
      </c>
      <c r="M69" s="173">
        <v>1</v>
      </c>
      <c r="N69" s="171" t="s">
        <v>637</v>
      </c>
      <c r="O69" s="63">
        <v>0.5</v>
      </c>
    </row>
    <row r="70" spans="1:19" x14ac:dyDescent="0.25">
      <c r="A70" s="96" t="s">
        <v>29</v>
      </c>
      <c r="B70" s="97">
        <f>(Iripple1/(Vripple1*Fsw*8))</f>
        <v>3.0256578947368412E-5</v>
      </c>
      <c r="C70" t="s">
        <v>34</v>
      </c>
      <c r="D70" t="s">
        <v>28</v>
      </c>
      <c r="H70" s="88">
        <v>1</v>
      </c>
      <c r="L70" s="430" t="s">
        <v>501</v>
      </c>
      <c r="M70" s="173">
        <v>2</v>
      </c>
      <c r="N70" s="171" t="s">
        <v>638</v>
      </c>
      <c r="O70" s="63">
        <v>1.3</v>
      </c>
    </row>
    <row r="71" spans="1:19" x14ac:dyDescent="0.25">
      <c r="A71" s="87" t="s">
        <v>36</v>
      </c>
      <c r="B71" s="39">
        <f>'Design Regulator'!E33/1000000</f>
        <v>1.35E-4</v>
      </c>
      <c r="C71" t="s">
        <v>34</v>
      </c>
      <c r="D71" t="s">
        <v>35</v>
      </c>
      <c r="H71" s="88">
        <v>1</v>
      </c>
      <c r="L71" s="430" t="s">
        <v>639</v>
      </c>
      <c r="M71" s="173">
        <v>3</v>
      </c>
      <c r="N71" s="171" t="s">
        <v>640</v>
      </c>
      <c r="O71" s="63">
        <v>2.5</v>
      </c>
    </row>
    <row r="72" spans="1:19" x14ac:dyDescent="0.25">
      <c r="A72" s="96" t="s">
        <v>114</v>
      </c>
      <c r="B72" s="392">
        <f>SQRT((Vripple1/Iripple1)^2-(1/(Fsw*Cout*8))^2)</f>
        <v>1.3420785163968042E-2</v>
      </c>
      <c r="C72" s="309" t="s">
        <v>208</v>
      </c>
      <c r="D72" s="171" t="s">
        <v>482</v>
      </c>
      <c r="H72" s="88">
        <v>1</v>
      </c>
      <c r="L72" s="430" t="s">
        <v>641</v>
      </c>
      <c r="M72" s="173">
        <v>4</v>
      </c>
      <c r="N72" s="171" t="s">
        <v>642</v>
      </c>
      <c r="O72" s="63">
        <v>5.0999999999999996</v>
      </c>
    </row>
    <row r="73" spans="1:19" x14ac:dyDescent="0.25">
      <c r="A73" s="87" t="s">
        <v>272</v>
      </c>
      <c r="B73" s="90">
        <f>'Design Regulator'!E35/1000</f>
        <v>1E-3</v>
      </c>
      <c r="C73" s="309" t="s">
        <v>208</v>
      </c>
      <c r="D73" s="171" t="s">
        <v>483</v>
      </c>
      <c r="H73" s="88">
        <v>1</v>
      </c>
      <c r="L73" s="430" t="s">
        <v>643</v>
      </c>
      <c r="M73" s="173">
        <v>5</v>
      </c>
      <c r="N73" s="171" t="s">
        <v>644</v>
      </c>
      <c r="O73" s="63">
        <v>8</v>
      </c>
    </row>
    <row r="74" spans="1:19" ht="13.8" thickBot="1" x14ac:dyDescent="0.3">
      <c r="A74" s="108" t="s">
        <v>363</v>
      </c>
      <c r="B74" s="448">
        <f>Iripple1*SQRT(CoutEsr^2+(1/(8*Fsw*Cout))^2)</f>
        <v>4.711861012649231E-3</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2.4814116949833211</v>
      </c>
      <c r="C79" s="142" t="s">
        <v>2</v>
      </c>
      <c r="H79" s="148"/>
      <c r="L79" s="171" t="s">
        <v>648</v>
      </c>
      <c r="M79" s="173">
        <v>2</v>
      </c>
      <c r="N79" s="431" t="s">
        <v>649</v>
      </c>
      <c r="O79" s="63">
        <v>16</v>
      </c>
    </row>
    <row r="80" spans="1:19" x14ac:dyDescent="0.25">
      <c r="A80" s="149" t="s">
        <v>415</v>
      </c>
      <c r="B80" s="154">
        <f>Iout*_Don2*(1-_Don2)/(Vinripple1*Fsw)</f>
        <v>6.8415599999999989E-5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2.8102224621861242E-3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4.4550315789473681E-2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8.60625E-2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48000</v>
      </c>
      <c r="C124" s="171" t="s">
        <v>10</v>
      </c>
      <c r="H124" s="88"/>
    </row>
    <row r="125" spans="1:8" x14ac:dyDescent="0.25">
      <c r="A125" s="87" t="s">
        <v>51</v>
      </c>
      <c r="B125" s="141">
        <f>Fcross/Fo/15</f>
        <v>0.71213691395678658</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12818.464451222158</v>
      </c>
      <c r="C132" s="309" t="s">
        <v>208</v>
      </c>
      <c r="D132" s="171" t="s">
        <v>431</v>
      </c>
      <c r="H132" s="88">
        <v>1</v>
      </c>
    </row>
    <row r="133" spans="1:8" x14ac:dyDescent="0.25">
      <c r="A133" s="96" t="s">
        <v>54</v>
      </c>
      <c r="B133" s="360">
        <f>1/(Rcea1*('Design Regulator'!E67*1000)*2*Pi)</f>
        <v>4.1386897751907138E-9</v>
      </c>
      <c r="C133" t="s">
        <v>34</v>
      </c>
      <c r="D133" t="s">
        <v>261</v>
      </c>
      <c r="H133" s="88">
        <v>1</v>
      </c>
    </row>
    <row r="134" spans="1:8" x14ac:dyDescent="0.25">
      <c r="A134" s="96" t="s">
        <v>55</v>
      </c>
      <c r="B134" s="360">
        <f>1/((Rcea1*2*Pi*'Design Regulator'!E70*1000)-1/Cc1ea)</f>
        <v>5.026748714806535E-11</v>
      </c>
      <c r="C134" t="s">
        <v>34</v>
      </c>
      <c r="H134" s="88">
        <v>1</v>
      </c>
    </row>
    <row r="135" spans="1:8" x14ac:dyDescent="0.25">
      <c r="A135" s="96" t="s">
        <v>56</v>
      </c>
      <c r="B135" s="358">
        <f>(1/(1000*2*Pi*'Design Regulator'!E69))*_Rfb1/(1/('Design Regulator'!E68*1000*2*Pi)-(1/(1000*2*Pi*'Design Regulator'!E69)))</f>
        <v>442.62295081967227</v>
      </c>
      <c r="C135" s="309" t="s">
        <v>208</v>
      </c>
      <c r="H135" s="88">
        <v>1</v>
      </c>
    </row>
    <row r="136" spans="1:8" x14ac:dyDescent="0.25">
      <c r="A136" s="96" t="s">
        <v>57</v>
      </c>
      <c r="B136" s="360">
        <f>(1/(1000*2*Pi*'Design Regulator'!E69))/Rcea2</f>
        <v>1.4382891169924648E-9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15000</v>
      </c>
      <c r="C139" s="309" t="s">
        <v>208</v>
      </c>
      <c r="H139" s="88">
        <v>2</v>
      </c>
    </row>
    <row r="140" spans="1:8" x14ac:dyDescent="0.25">
      <c r="A140" s="87" t="s">
        <v>60</v>
      </c>
      <c r="B140" s="106">
        <f>'Design Regulator'!D75*0.000000000001</f>
        <v>3.2999999999999998E-9</v>
      </c>
      <c r="C140" t="s">
        <v>34</v>
      </c>
      <c r="H140" s="88">
        <v>2</v>
      </c>
    </row>
    <row r="141" spans="1:8" x14ac:dyDescent="0.25">
      <c r="A141" s="87" t="s">
        <v>61</v>
      </c>
      <c r="B141" s="106">
        <f>'Design Regulator'!D76*0.000000000001</f>
        <v>4.6999999999999999E-11</v>
      </c>
      <c r="C141" t="s">
        <v>34</v>
      </c>
      <c r="H141" s="88">
        <v>2</v>
      </c>
    </row>
    <row r="142" spans="1:8" x14ac:dyDescent="0.25">
      <c r="A142" s="87" t="s">
        <v>62</v>
      </c>
      <c r="B142" s="166">
        <f>'Design Regulator'!D77</f>
        <v>330</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1.35E-4</v>
      </c>
      <c r="E145">
        <f>CoutEsr</f>
        <v>1E-3</v>
      </c>
      <c r="H145" s="88"/>
    </row>
    <row r="146" spans="1:8" x14ac:dyDescent="0.25">
      <c r="A146" s="96" t="s">
        <v>39</v>
      </c>
      <c r="B146" s="421">
        <f>SQRT((Rfets+Rdcr+Ro)/(Cout*Lout2*(CoutEsr+Ro)))/(2*Pi)</f>
        <v>4493.5179419644301</v>
      </c>
      <c r="C146" t="s">
        <v>10</v>
      </c>
      <c r="D146" t="s">
        <v>40</v>
      </c>
      <c r="H146" s="88"/>
    </row>
    <row r="147" spans="1:8" x14ac:dyDescent="0.25">
      <c r="A147" s="96" t="s">
        <v>42</v>
      </c>
      <c r="B147" s="422">
        <f>(Rfets+Rdcr+Ro)/(Lout2+Cout*(Rdcr+Rfets)*(CoutEsr+Ro)+Cout*CoutEsr*Ro)/(Fo*2*Pi)</f>
        <v>2.5866544659632584</v>
      </c>
      <c r="C147" t="s">
        <v>49</v>
      </c>
      <c r="D147" t="s">
        <v>43</v>
      </c>
      <c r="H147" s="88"/>
    </row>
    <row r="148" spans="1:8" x14ac:dyDescent="0.25">
      <c r="A148" s="96" t="s">
        <v>41</v>
      </c>
      <c r="B148" s="421">
        <f>1/(2*Pi*Cout*CoutEsr)</f>
        <v>1178925.5057315286</v>
      </c>
      <c r="C148" t="s">
        <v>10</v>
      </c>
      <c r="D148" s="171" t="s">
        <v>434</v>
      </c>
      <c r="H148" s="88"/>
    </row>
    <row r="149" spans="1:8" x14ac:dyDescent="0.25">
      <c r="A149" s="96" t="s">
        <v>64</v>
      </c>
      <c r="B149" s="421">
        <f>1/(2*Pi*Rcea1_u*Cc1ea_u)</f>
        <v>3215.251379267806</v>
      </c>
      <c r="C149" t="s">
        <v>10</v>
      </c>
      <c r="D149" s="171" t="s">
        <v>547</v>
      </c>
      <c r="H149" s="88"/>
    </row>
    <row r="150" spans="1:8" x14ac:dyDescent="0.25">
      <c r="A150" s="96" t="s">
        <v>65</v>
      </c>
      <c r="B150" s="421">
        <f>1/(2*Pi*Cc3ea_u*(_Rfb1+Rcea2_u))</f>
        <v>5788.5049381253457</v>
      </c>
      <c r="C150" t="s">
        <v>10</v>
      </c>
      <c r="D150" s="171" t="s">
        <v>547</v>
      </c>
      <c r="H150" s="88"/>
    </row>
    <row r="151" spans="1:8" x14ac:dyDescent="0.25">
      <c r="A151" s="96" t="s">
        <v>66</v>
      </c>
      <c r="B151" s="421">
        <f>1/(2*Pi*Rcea2_u*Cc3ea_u)</f>
        <v>321525.13792678056</v>
      </c>
      <c r="C151" t="s">
        <v>10</v>
      </c>
      <c r="D151" t="s">
        <v>263</v>
      </c>
      <c r="H151" s="88"/>
    </row>
    <row r="152" spans="1:8" x14ac:dyDescent="0.25">
      <c r="A152" s="96" t="s">
        <v>67</v>
      </c>
      <c r="B152" s="421">
        <f>1/(2*Pi*Rcea1_u*(Cc1ea_u*Cc2ea_u/(Cc1ea_u+Cc2ea_u)))</f>
        <v>228966.94396615625</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0.62044481464319035</v>
      </c>
      <c r="H156" s="88"/>
    </row>
    <row r="157" spans="1:8" x14ac:dyDescent="0.25">
      <c r="A157" s="87"/>
      <c r="H157" s="88"/>
    </row>
    <row r="158" spans="1:8" x14ac:dyDescent="0.25">
      <c r="A158" s="96" t="s">
        <v>340</v>
      </c>
      <c r="B158" s="2">
        <f>0.00000002*Fsw*0.6*4/Iripple1</f>
        <v>9.9151989562948489E-3</v>
      </c>
      <c r="D158" s="2"/>
      <c r="H158" s="88"/>
    </row>
    <row r="159" spans="1:8" x14ac:dyDescent="0.25">
      <c r="A159" s="96" t="s">
        <v>339</v>
      </c>
      <c r="B159" s="2">
        <f>_Don2*RdsonTop+Doff2*RdsonBot</f>
        <v>6.0000000000000001E-3</v>
      </c>
      <c r="D159" s="2"/>
      <c r="H159" s="88"/>
    </row>
    <row r="160" spans="1:8" x14ac:dyDescent="0.25">
      <c r="A160" s="96" t="s">
        <v>338</v>
      </c>
      <c r="B160" s="2">
        <f>B161*Vin^2*Fsw/2/(((Iripple1/SQRT(3))^2))</f>
        <v>0.61444481464319034</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2.3527499999999999E-4</v>
      </c>
      <c r="C225">
        <f>Deadtime*Fsw*(Ipp/2)*(VsdTop+VsdBot)</f>
        <v>5.6465999999999999E-3</v>
      </c>
      <c r="H225" s="88"/>
    </row>
    <row r="226" spans="1:8" x14ac:dyDescent="0.25">
      <c r="A226" s="89" t="s">
        <v>393</v>
      </c>
      <c r="B226" s="413">
        <f>SUM(B223:B225)</f>
        <v>2.4135275000000001E-2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15kΩ</v>
      </c>
      <c r="B237" s="94" t="str">
        <f>'Design Regulator'!D74&amp;"kΩ"</f>
        <v>15kΩ</v>
      </c>
      <c r="C237" s="94"/>
      <c r="D237" s="94"/>
      <c r="E237" s="94"/>
      <c r="F237" s="94"/>
      <c r="G237" s="94"/>
      <c r="H237" s="95"/>
    </row>
    <row r="238" spans="1:8" x14ac:dyDescent="0.25">
      <c r="A238" s="87" t="str">
        <f>"LOUT = "&amp;'Design Regulator'!E17&amp;"uH"</f>
        <v>LOUT = 9.5uH</v>
      </c>
      <c r="B238" t="str">
        <f>'Design Regulator'!E17&amp;"µH"</f>
        <v>9.5µH</v>
      </c>
      <c r="H238" s="88"/>
    </row>
    <row r="239" spans="1:8" x14ac:dyDescent="0.25">
      <c r="A239" s="87" t="str">
        <f>"Rdcr = "&amp;'Design Regulator'!E18&amp;"mΩ"</f>
        <v>Rdcr = 20mΩ</v>
      </c>
      <c r="B239" t="str">
        <f>'Design Regulator'!E18&amp;"mΩ"</f>
        <v>20mΩ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135uF</v>
      </c>
      <c r="B243" t="str">
        <f>'Design Regulator'!$E$33&amp;"µF"</f>
        <v>135µF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15kΩ</v>
      </c>
      <c r="B253" t="str">
        <f>ROUND(Rcea1_u/1000,2)&amp;"kΩ"</f>
        <v>15kΩ</v>
      </c>
      <c r="H253" s="88"/>
    </row>
    <row r="254" spans="1:8" x14ac:dyDescent="0.25">
      <c r="A254" s="87" t="str">
        <f>"CC1 = "&amp;Cc1ea_u*10^9&amp;"nF"</f>
        <v>CC1 = 3.3nF</v>
      </c>
      <c r="B254" t="str">
        <f>ROUND(Cc1ea_u*10^9,1)&amp;"nF"</f>
        <v>3.3nF</v>
      </c>
      <c r="H254" s="88"/>
    </row>
    <row r="255" spans="1:8" x14ac:dyDescent="0.25">
      <c r="A255" s="87" t="str">
        <f>"CC2 = "&amp;Cc2ea_u*10^12&amp;"pF"</f>
        <v>CC2 = 47pF</v>
      </c>
      <c r="B255" t="str">
        <f>ROUND(Cc2ea_u*10^12,0)&amp;"pF"</f>
        <v>47pF</v>
      </c>
      <c r="H255" s="88"/>
    </row>
    <row r="256" spans="1:8" x14ac:dyDescent="0.25">
      <c r="A256" s="87" t="str">
        <f>"RC2 = "&amp;Rcea2_u&amp;"Ω"</f>
        <v>RC2 = 330Ω</v>
      </c>
      <c r="B256" t="str">
        <f>ROUND(Rcea2_u,2)&amp;"Ω"</f>
        <v>330Ω</v>
      </c>
      <c r="H256" s="88"/>
    </row>
    <row r="257" spans="1:8" x14ac:dyDescent="0.25">
      <c r="A257" s="87" t="str">
        <f>"CC3 = "&amp;Cc3ea_u*10^12&amp;"pF"</f>
        <v>CC3 = 1500pF</v>
      </c>
      <c r="B257" t="str">
        <f>ROUND(Cc3ea_u*10^12,0)&amp;"pF"</f>
        <v>1500pF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43 kHz</v>
      </c>
      <c r="B260" t="str">
        <f>ROUND('Bode Plots Calculations'!BK5,0)&amp;" kHz"</f>
        <v>43 kHz</v>
      </c>
      <c r="C260" s="172">
        <f>'Bode Plots Calculations'!BK5</f>
        <v>43</v>
      </c>
      <c r="H260" s="88"/>
    </row>
    <row r="261" spans="1:8" x14ac:dyDescent="0.25">
      <c r="A261" s="87" t="str">
        <f>"Phase Margin = "&amp;ROUND('Bode Plots Calculations'!BK6,0)&amp;"°"</f>
        <v>Phase Margin = 60°</v>
      </c>
      <c r="B261" s="173" t="str">
        <f>ROUND('Bode Plots Calculations'!BK6,0)&amp;"°"</f>
        <v>60°</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93.3%</v>
      </c>
    </row>
    <row r="309" spans="1:2" x14ac:dyDescent="0.25">
      <c r="A309" s="461" t="s">
        <v>696</v>
      </c>
      <c r="B309" s="54" t="str">
        <f>ROUND('Power Calculations'!AU109*1,1)&amp;"%"</f>
        <v>92.9%</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4.1386897751907138E-9</v>
      </c>
      <c r="D3">
        <f>Cc2ea</f>
        <v>5.026748714806535E-11</v>
      </c>
      <c r="E3">
        <f>Cc3ea</f>
        <v>1.4382891169924648E-9</v>
      </c>
      <c r="F3">
        <f>Cout</f>
        <v>1.35E-4</v>
      </c>
      <c r="G3">
        <f>Cin</f>
        <v>1.1E-4</v>
      </c>
      <c r="H3">
        <f>Cilim</f>
        <v>3.2638979790889952E-11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3.9000000000000002E-9</v>
      </c>
      <c r="D4" s="7">
        <f t="shared" si="0"/>
        <v>4.6999999999999999E-11</v>
      </c>
      <c r="E4" s="7">
        <f t="shared" si="0"/>
        <v>1.5E-9</v>
      </c>
      <c r="F4" s="7">
        <f t="shared" si="0"/>
        <v>1.4999999999999999E-4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173.21526315789473</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173.21526315789473</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12818.464451222158</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12700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442.62295081967227</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442</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3.2638979790889952E-11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346.43052631578945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3.2638979790889952E-11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12.7 kΩ</v>
      </c>
      <c r="S27">
        <f>S8/1000</f>
        <v>12.7</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3900 pF</v>
      </c>
      <c r="S28">
        <f>C4*1000000000000</f>
        <v>3900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47 pF</v>
      </c>
      <c r="S29">
        <f>D4*1000000000000</f>
        <v>47</v>
      </c>
      <c r="T29" s="171" t="s">
        <v>53</v>
      </c>
    </row>
    <row r="30" spans="1:20" ht="13.8" x14ac:dyDescent="0.3">
      <c r="A30">
        <v>47</v>
      </c>
      <c r="B30">
        <f t="shared" si="11"/>
        <v>0</v>
      </c>
      <c r="C30">
        <f t="shared" si="12"/>
        <v>0</v>
      </c>
      <c r="D30">
        <f t="shared" si="3"/>
        <v>47</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442 Ω</v>
      </c>
      <c r="S30">
        <f>S9</f>
        <v>442</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1500 pF</v>
      </c>
      <c r="S31">
        <f>E4*1000000000000</f>
        <v>1500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1500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3900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150000000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-8.0521036465116581E-5</v>
      </c>
      <c r="AU3">
        <f>AU9/10000000000000</f>
        <v>-4.7551360764592446E-2</v>
      </c>
    </row>
    <row r="4" spans="1:81" x14ac:dyDescent="0.25">
      <c r="AT4">
        <f>AT3*1000</f>
        <v>-8.0521036465116574E-2</v>
      </c>
      <c r="AU4">
        <f>AU3*1000</f>
        <v>-47.551360764592445</v>
      </c>
      <c r="BJ4" s="5" t="s">
        <v>111</v>
      </c>
      <c r="BK4" s="5"/>
    </row>
    <row r="5" spans="1:81" x14ac:dyDescent="0.25">
      <c r="AC5" t="s">
        <v>93</v>
      </c>
      <c r="AD5" t="s">
        <v>94</v>
      </c>
      <c r="AE5" t="s">
        <v>95</v>
      </c>
      <c r="AF5" t="s">
        <v>96</v>
      </c>
      <c r="AJ5" t="s">
        <v>93</v>
      </c>
      <c r="AK5" t="s">
        <v>94</v>
      </c>
      <c r="AL5" t="s">
        <v>95</v>
      </c>
      <c r="AM5" t="s">
        <v>96</v>
      </c>
      <c r="BJ5" t="s">
        <v>84</v>
      </c>
      <c r="BK5">
        <f>SUM(BJ9:BJ626)/1000</f>
        <v>43</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60.014454324420754</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1.0000000000003597</v>
      </c>
      <c r="D9">
        <f t="shared" ref="D9:D72" si="1">ATAN(A9/Fesr)</f>
        <v>8.4823001549979668E-7</v>
      </c>
      <c r="F9">
        <f t="shared" ref="F9:F72" si="2">(Ro/(Ro+Rdcr))/SQRT((A9/(Q*Fo))^2+(1-(A9^2/Fo^2))^2)</f>
        <v>0.97701064478239463</v>
      </c>
      <c r="G9">
        <f t="shared" ref="G9:G72" si="3">-ATAN(A9*Fo/(Q*(Fo^2-A9^2)))</f>
        <v>-8.6034991921903254E-5</v>
      </c>
      <c r="H9">
        <f t="shared" ref="H9:H72" si="4">IF(G9&gt;0,G9-Pi,G9)</f>
        <v>-8.6034991921903254E-5</v>
      </c>
      <c r="J9">
        <f t="shared" ref="J9:J72" si="5">Vin/Vramp</f>
        <v>15</v>
      </c>
      <c r="M9">
        <f t="shared" ref="M9:M72" si="6">1/(2*Pi*_Rfb1*(Cc1ea_u+Cc2ea_u)*A9)</f>
        <v>2641.7512079433718</v>
      </c>
      <c r="N9">
        <f t="shared" ref="N9:N72" si="7">-Pi/2</f>
        <v>-1.5707963250000001</v>
      </c>
      <c r="O9">
        <f t="shared" ref="O9:O72" si="8">SQRT(1+(A9/Fz1_u)^2)</f>
        <v>1.000000048365995</v>
      </c>
      <c r="P9">
        <f t="shared" ref="P9:P72" si="9">ATAN2(Fz1_u,A9)</f>
        <v>3.1101766232154751E-4</v>
      </c>
      <c r="Q9">
        <f t="shared" ref="Q9:Q72" si="10">SQRT(1+(A9/Fz2_u)^2)</f>
        <v>1.0000000149223487</v>
      </c>
      <c r="R9">
        <f t="shared" ref="R9:R72" si="11">ATAN2(Fz2_u,A9)</f>
        <v>1.7275617810488139E-4</v>
      </c>
      <c r="S9">
        <f t="shared" ref="S9:S72" si="12">1/SQRT(1+(A9/Fp1_u)^2)</f>
        <v>0.99999999999516342</v>
      </c>
      <c r="T9">
        <f t="shared" ref="T9:T72" si="13">-ATAN2(Fp1_u,A9)</f>
        <v>-3.1101767234899715E-6</v>
      </c>
      <c r="U9">
        <f t="shared" ref="U9:U72" si="14">1/SQRT(1+(A9/Fp2_u)^2)</f>
        <v>0.99999999999046274</v>
      </c>
      <c r="V9">
        <f t="shared" ref="V9:V72" si="15">-ATAN2(Fp2_u,A9)</f>
        <v>-4.3674426651798801E-6</v>
      </c>
      <c r="X9">
        <f>20*LOG(C9*J9*O9*Q9*F9*M9*S9*U9)</f>
        <v>91.757649934142364</v>
      </c>
      <c r="Y9">
        <f t="shared" ref="Y9:Y72" si="16">(180/Pi)*(D9+H9+N9+P9+R9+T9+V9)</f>
        <v>-89.977591078638525</v>
      </c>
      <c r="Z9">
        <f>Y9+180</f>
        <v>90.022408921361475</v>
      </c>
      <c r="AC9">
        <v>1</v>
      </c>
      <c r="AD9">
        <f t="shared" ref="AD9:AD72" si="17">Rcea1_u*Cc1ea_u*A9*2*Pi</f>
        <v>3.1101767235000002E-4</v>
      </c>
      <c r="AE9">
        <f t="shared" ref="AE9:AE72" si="18">-Rcea1_u*Cc1ea_u*Cc2ea_u*(A9*2*Pi)^2</f>
        <v>-9.1846538346637624E-14</v>
      </c>
      <c r="AF9">
        <f t="shared" ref="AF9:AF72" si="19">(Cc2ea_u+Cc1ea_u)*A9*2*Pi</f>
        <v>2.1029821199100001E-8</v>
      </c>
      <c r="AG9">
        <f>AC9*AE9/(AE9^2+AF9^2)+AD9*AF9/(AE9^2+AF9^2)</f>
        <v>14581.68506406829</v>
      </c>
      <c r="AH9">
        <f>AD9*AE9/(AE9^2+AF9^2)-AC9*AF9/(AE9^2+AF9^2)</f>
        <v>-47551521.806665368</v>
      </c>
      <c r="AI9">
        <f>SQRT(AG9^2+AH9^2)</f>
        <v>47551524.042403854</v>
      </c>
      <c r="AJ9">
        <f t="shared" ref="AJ9:AJ72" si="20">_Rfb1</f>
        <v>18000</v>
      </c>
      <c r="AK9">
        <f t="shared" ref="AK9:AK72" si="21">_Rfb1*Rcea2_u*Cc3ea_u*A9*2*Pi</f>
        <v>5.5983181022999998E-2</v>
      </c>
      <c r="AL9">
        <v>1</v>
      </c>
      <c r="AM9">
        <f t="shared" ref="AM9:AM72" si="22">(_Rfb1+Rcea2_u)*Cc3ea_u*A9*2*Pi</f>
        <v>1.7275617982350001E-4</v>
      </c>
      <c r="AN9">
        <f>AJ9*AL9/(AL9^2+AM9^2)+AK9*AM9/(AL9^2+AM9^2)</f>
        <v>17999.999472466898</v>
      </c>
      <c r="AO9">
        <f>AK9*AL9/(AL9^2+AM9^2)-AJ9*AM9/(AL9^2+AM9^2)</f>
        <v>-3.0536279646653974</v>
      </c>
      <c r="AP9" s="51">
        <f>SQRT(AN9^2+AO9^2)</f>
        <v>17999.999731484786</v>
      </c>
      <c r="AQ9">
        <f t="shared" ref="AQ9:AQ72" si="23">Eadcg/(1+(Eadcg*A9/GBP)^2)</f>
        <v>9999.9600001600011</v>
      </c>
      <c r="AR9">
        <f t="shared" ref="AR9:AR72" si="24">-(A9*Eadcg*Eadcg/GBP)/(1+(Eadcg*A9/GBP)^2)</f>
        <v>-19.99992000032</v>
      </c>
      <c r="AT9">
        <f>-AR9*AH9+AG9*AQ9</f>
        <v>-805210364.65116584</v>
      </c>
      <c r="AU9">
        <f>AQ9*AH9+AG9*AR9</f>
        <v>-475513607645.92444</v>
      </c>
      <c r="AV9">
        <f>ATAN2(AT9,AU9)</f>
        <v>-1.5724896739085799</v>
      </c>
      <c r="AW9">
        <f t="shared" ref="AW9:AW73" si="25">AG9-AH9*AO9/_Rfb2+AG9*AN9/_Rfb2+AN9-AO9*AR9+AQ9*AN9</f>
        <v>180066812.17082298</v>
      </c>
      <c r="AX9">
        <f t="shared" ref="AX9:AX73" si="26">AH9+AH9*AN9/_Rfb2+AG9*AO9/_Rfb2+AO9+AO9*AQ9+AN9*AR9</f>
        <v>-303531495.08368587</v>
      </c>
      <c r="AY9">
        <f>ATAN2(AW9,AX9)</f>
        <v>-1.035362758407292</v>
      </c>
      <c r="BA9">
        <f t="shared" ref="BA9:BA72" si="27">SQRT(AT9^2+AU9^2)/SQRT(AW9^2+AX9^2)</f>
        <v>1347.3556491803677</v>
      </c>
      <c r="BB9" s="51">
        <f>20*LOG(BA9)</f>
        <v>62.589644952165727</v>
      </c>
      <c r="BC9">
        <f>AV9-AY9</f>
        <v>-0.53712691550128788</v>
      </c>
      <c r="BD9">
        <f t="shared" ref="BD9:BD72" si="28">BC9*180/Pi-180</f>
        <v>-210.77510535626948</v>
      </c>
      <c r="BF9">
        <f t="shared" ref="BF9:BF72" si="29">20*LOG(BA9*J9*F9*C9)</f>
        <v>85.909456043176263</v>
      </c>
      <c r="BG9">
        <f t="shared" ref="BG9:BG72" si="30">(180/Pi)*(D9+H9+BC9)</f>
        <v>-30.779986198202671</v>
      </c>
      <c r="BH9">
        <f>IF(BG9&gt;180,BG9-180,BG9+180)</f>
        <v>149.22001380179734</v>
      </c>
      <c r="BI9">
        <f>IF(BH9&gt;180,BH9-360,BH9)</f>
        <v>149.22001380179734</v>
      </c>
      <c r="BJ9">
        <f t="shared" ref="BJ9:BJ72" si="31">SUM((BF10&lt;0)*(BF9&gt;0))*A9</f>
        <v>0</v>
      </c>
      <c r="BK9">
        <f>IF(BJ9&gt;0,BI9,0)</f>
        <v>0</v>
      </c>
      <c r="BM9">
        <f>20*LOG(J9*F9*C9)</f>
        <v>23.319811091010546</v>
      </c>
      <c r="BN9">
        <f t="shared" ref="BN9:BN72" si="32">(H9+D9)*180/Pi</f>
        <v>-4.8808419331999075E-3</v>
      </c>
      <c r="BQ9" s="56">
        <f>20*LOG(BA9*7)</f>
        <v>79.491605752450852</v>
      </c>
      <c r="BR9" s="56"/>
      <c r="BS9" s="56"/>
      <c r="BT9" s="56" t="s">
        <v>44</v>
      </c>
      <c r="BU9" s="56" t="s">
        <v>68</v>
      </c>
      <c r="BV9" s="56" t="s">
        <v>69</v>
      </c>
      <c r="BW9" s="56"/>
      <c r="BY9" s="56"/>
      <c r="BZ9" s="56"/>
      <c r="CA9" s="56"/>
      <c r="CC9" s="56"/>
    </row>
    <row r="10" spans="1:81" x14ac:dyDescent="0.25">
      <c r="A10">
        <v>2</v>
      </c>
      <c r="B10">
        <f t="shared" ref="B10:B73" si="33">A10/1000</f>
        <v>2E-3</v>
      </c>
      <c r="C10">
        <f t="shared" si="0"/>
        <v>1.0000000000014388</v>
      </c>
      <c r="D10">
        <f t="shared" si="1"/>
        <v>1.6964600309983728E-6</v>
      </c>
      <c r="F10">
        <f t="shared" si="2"/>
        <v>0.97701077909485012</v>
      </c>
      <c r="G10">
        <f t="shared" si="3"/>
        <v>-1.7207000813559376E-4</v>
      </c>
      <c r="H10">
        <f t="shared" si="4"/>
        <v>-1.7207000813559376E-4</v>
      </c>
      <c r="J10">
        <f t="shared" si="5"/>
        <v>15</v>
      </c>
      <c r="M10">
        <f t="shared" si="6"/>
        <v>1320.8756039716859</v>
      </c>
      <c r="N10">
        <f t="shared" si="7"/>
        <v>-1.5707963250000001</v>
      </c>
      <c r="O10">
        <f t="shared" si="8"/>
        <v>1.0000001934639664</v>
      </c>
      <c r="P10">
        <f t="shared" si="9"/>
        <v>6.2203526447239413E-4</v>
      </c>
      <c r="Q10">
        <f t="shared" si="10"/>
        <v>1.0000000596893934</v>
      </c>
      <c r="R10">
        <f t="shared" si="11"/>
        <v>3.4551234589805181E-4</v>
      </c>
      <c r="S10">
        <f t="shared" si="12"/>
        <v>0.9999999999806537</v>
      </c>
      <c r="T10">
        <f t="shared" si="13"/>
        <v>-6.2203534469197724E-6</v>
      </c>
      <c r="U10">
        <f t="shared" si="14"/>
        <v>0.99999999996185096</v>
      </c>
      <c r="V10">
        <f t="shared" si="15"/>
        <v>-8.7348853301931472E-6</v>
      </c>
      <c r="X10">
        <f t="shared" ref="X10:X73" si="34">20*LOG(C10*J10*O10*Q10*F10*M10*S10*U10)</f>
        <v>85.737052863718048</v>
      </c>
      <c r="Y10">
        <f t="shared" si="16"/>
        <v>-89.955182162707203</v>
      </c>
      <c r="Z10">
        <f t="shared" ref="Z10:Z73" si="35">Y10+180</f>
        <v>90.044817837292797</v>
      </c>
      <c r="AC10">
        <v>1</v>
      </c>
      <c r="AD10">
        <f t="shared" si="17"/>
        <v>6.2203534470000005E-4</v>
      </c>
      <c r="AE10">
        <f t="shared" si="18"/>
        <v>-3.6738615338655049E-13</v>
      </c>
      <c r="AF10">
        <f t="shared" si="19"/>
        <v>4.2059642398200001E-8</v>
      </c>
      <c r="AG10">
        <f t="shared" ref="AG10:AG73" si="36">AC10*AE10/(AE10^2+AF10^2)+AD10*AF10/(AE10^2+AF10^2)</f>
        <v>14581.685063233874</v>
      </c>
      <c r="AH10">
        <f t="shared" ref="AH10:AH73" si="37">AD10*AE10/(AE10^2+AF10^2)-AC10*AF10/(AE10^2+AF10^2)</f>
        <v>-23775760.998859696</v>
      </c>
      <c r="AJ10">
        <f t="shared" si="20"/>
        <v>18000</v>
      </c>
      <c r="AK10">
        <f t="shared" si="21"/>
        <v>0.111966362046</v>
      </c>
      <c r="AL10">
        <v>1</v>
      </c>
      <c r="AM10">
        <f t="shared" si="22"/>
        <v>3.4551235964700003E-4</v>
      </c>
      <c r="AN10">
        <f t="shared" ref="AN10:AN73" si="38">AJ10*AL10/(AL10^2+AM10^2)+AK10*AM10/(AL10^2+AM10^2)</f>
        <v>17999.997889867784</v>
      </c>
      <c r="AO10">
        <f t="shared" ref="AO10:AO73" si="39">AK10*AL10/(AL10^2+AM10^2)-AJ10*AM10/(AL10^2+AM10^2)</f>
        <v>-6.1072553825232392</v>
      </c>
      <c r="AQ10">
        <f t="shared" si="23"/>
        <v>9999.8400025599585</v>
      </c>
      <c r="AR10">
        <f t="shared" si="24"/>
        <v>-39.999360010239833</v>
      </c>
      <c r="AT10">
        <f t="shared" ref="AT10:AT21" si="40">-AR10*AH10+AG10*AQ10</f>
        <v>-805200706.11075127</v>
      </c>
      <c r="AU10">
        <f t="shared" ref="AU10:AU21" si="41">AQ10*AH10+AG10*AR10</f>
        <v>-237754389185.77252</v>
      </c>
      <c r="AV10">
        <f t="shared" ref="AV10:AV73" si="42">ATAN2(AT10,AU10)</f>
        <v>-1.5741830050826258</v>
      </c>
      <c r="AW10">
        <f t="shared" si="25"/>
        <v>180064453.1695849</v>
      </c>
      <c r="AX10">
        <f t="shared" si="26"/>
        <v>-152351554.05866325</v>
      </c>
      <c r="AY10">
        <f>ATAN2(AW10,AX10)</f>
        <v>-0.70222238027777517</v>
      </c>
      <c r="BA10">
        <f t="shared" si="27"/>
        <v>1007.9989903912866</v>
      </c>
      <c r="BB10">
        <f t="shared" ref="BB10:BB73" si="43">20*LOG(BA10)</f>
        <v>60.069201942433928</v>
      </c>
      <c r="BC10">
        <f t="shared" ref="BC10:BC73" si="44">AV10-AY10</f>
        <v>-0.87196062480485059</v>
      </c>
      <c r="BD10">
        <f t="shared" si="28"/>
        <v>-229.95966375999546</v>
      </c>
      <c r="BF10">
        <f t="shared" si="29"/>
        <v>83.389014227527923</v>
      </c>
      <c r="BG10">
        <f t="shared" si="30"/>
        <v>-49.96942544525367</v>
      </c>
      <c r="BH10">
        <f t="shared" ref="BH10:BH73" si="45">IF(BG10&gt;180,BG10-180,BG10+180)</f>
        <v>130.03057455474632</v>
      </c>
      <c r="BI10">
        <f t="shared" ref="BI10:BI73" si="46">IF(BH10&gt;180,BH10-360,BH10)</f>
        <v>130.03057455474632</v>
      </c>
      <c r="BJ10">
        <f t="shared" si="31"/>
        <v>0</v>
      </c>
      <c r="BK10">
        <f t="shared" ref="BK10:BK73" si="47">IF(BJ10&gt;0,BI10,0)</f>
        <v>0</v>
      </c>
      <c r="BM10">
        <f t="shared" ref="BM10:BM73" si="48">20*LOG(J10*F10*C10)</f>
        <v>23.319812285093995</v>
      </c>
      <c r="BN10">
        <f t="shared" si="32"/>
        <v>-9.7616852582167735E-3</v>
      </c>
      <c r="BQ10" s="56">
        <f t="shared" ref="BQ10:BQ73" si="49">20*LOG(BA10*7)</f>
        <v>76.971162742719059</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1.0000000000032379</v>
      </c>
      <c r="D11">
        <f t="shared" si="1"/>
        <v>2.5446900464945076E-6</v>
      </c>
      <c r="F11">
        <f t="shared" si="2"/>
        <v>0.97701100294901777</v>
      </c>
      <c r="G11">
        <f t="shared" si="3"/>
        <v>-2.5810507293288039E-4</v>
      </c>
      <c r="H11">
        <f t="shared" si="4"/>
        <v>-2.5810507293288039E-4</v>
      </c>
      <c r="J11">
        <f t="shared" si="5"/>
        <v>15</v>
      </c>
      <c r="M11">
        <f t="shared" si="6"/>
        <v>880.58373598112382</v>
      </c>
      <c r="N11">
        <f t="shared" si="7"/>
        <v>-1.5707963250000001</v>
      </c>
      <c r="O11">
        <f t="shared" si="8"/>
        <v>1.0000004352938716</v>
      </c>
      <c r="P11">
        <f t="shared" si="9"/>
        <v>9.3305274628190907E-4</v>
      </c>
      <c r="Q11">
        <f t="shared" si="10"/>
        <v>1.0000001343011304</v>
      </c>
      <c r="R11">
        <f t="shared" si="11"/>
        <v>5.1826849306780393E-4</v>
      </c>
      <c r="S11">
        <f t="shared" si="12"/>
        <v>0.9999999999564706</v>
      </c>
      <c r="T11">
        <f t="shared" si="13"/>
        <v>-9.3305301702292332E-6</v>
      </c>
      <c r="U11">
        <f t="shared" si="14"/>
        <v>0.99999999991416466</v>
      </c>
      <c r="V11">
        <f t="shared" si="15"/>
        <v>-1.3102327994873186E-5</v>
      </c>
      <c r="X11">
        <f t="shared" si="34"/>
        <v>82.215232420696026</v>
      </c>
      <c r="Y11">
        <f t="shared" si="16"/>
        <v>-89.932773257636157</v>
      </c>
      <c r="Z11">
        <f t="shared" si="35"/>
        <v>90.067226742363843</v>
      </c>
      <c r="AC11">
        <v>1</v>
      </c>
      <c r="AD11">
        <f t="shared" si="17"/>
        <v>9.3305301704999996E-4</v>
      </c>
      <c r="AE11">
        <f t="shared" si="18"/>
        <v>-8.266188451197386E-13</v>
      </c>
      <c r="AF11">
        <f t="shared" si="19"/>
        <v>6.3089463597300002E-8</v>
      </c>
      <c r="AG11">
        <f t="shared" si="36"/>
        <v>14581.685061843176</v>
      </c>
      <c r="AH11">
        <f t="shared" si="37"/>
        <v>-15850507.438714253</v>
      </c>
      <c r="AJ11">
        <f t="shared" si="20"/>
        <v>18000</v>
      </c>
      <c r="AK11">
        <f t="shared" si="21"/>
        <v>0.16794954306899998</v>
      </c>
      <c r="AL11">
        <v>1</v>
      </c>
      <c r="AM11">
        <f t="shared" si="22"/>
        <v>5.1826853947050007E-4</v>
      </c>
      <c r="AN11">
        <f t="shared" si="38"/>
        <v>17999.995252203214</v>
      </c>
      <c r="AO11">
        <f t="shared" si="39"/>
        <v>-9.1608817067662951</v>
      </c>
      <c r="AQ11">
        <f t="shared" si="23"/>
        <v>9999.6400129595349</v>
      </c>
      <c r="AR11">
        <f t="shared" si="24"/>
        <v>-59.997840077757203</v>
      </c>
      <c r="AT11">
        <f t="shared" si="40"/>
        <v>-805184609.05849731</v>
      </c>
      <c r="AU11">
        <f t="shared" si="41"/>
        <v>-158500243279.48819</v>
      </c>
      <c r="AV11">
        <f t="shared" si="42"/>
        <v>-1.5758763043781647</v>
      </c>
      <c r="AW11">
        <f t="shared" si="25"/>
        <v>180060521.62674257</v>
      </c>
      <c r="AX11">
        <f t="shared" si="26"/>
        <v>-102218577.85531873</v>
      </c>
      <c r="AY11">
        <f t="shared" ref="AY11:AY74" si="50">ATAN2(AW11,AX11)</f>
        <v>-0.51632335335567781</v>
      </c>
      <c r="BA11">
        <f t="shared" si="27"/>
        <v>765.52014111166761</v>
      </c>
      <c r="BB11">
        <f t="shared" si="43"/>
        <v>57.679132432588531</v>
      </c>
      <c r="BC11">
        <f t="shared" si="44"/>
        <v>-1.059552951022487</v>
      </c>
      <c r="BD11">
        <f t="shared" si="28"/>
        <v>-240.70791233358904</v>
      </c>
      <c r="BF11">
        <f t="shared" si="29"/>
        <v>80.998946707821929</v>
      </c>
      <c r="BG11">
        <f t="shared" si="30"/>
        <v>-60.722554864955903</v>
      </c>
      <c r="BH11">
        <f t="shared" si="45"/>
        <v>119.2774451350441</v>
      </c>
      <c r="BI11">
        <f t="shared" si="46"/>
        <v>119.2774451350441</v>
      </c>
      <c r="BJ11">
        <f t="shared" si="31"/>
        <v>0</v>
      </c>
      <c r="BK11">
        <f t="shared" si="47"/>
        <v>0</v>
      </c>
      <c r="BM11">
        <f t="shared" si="48"/>
        <v>23.319814275233391</v>
      </c>
      <c r="BN11">
        <f t="shared" si="32"/>
        <v>-1.4642531366868796E-2</v>
      </c>
      <c r="BQ11" s="56">
        <f t="shared" si="49"/>
        <v>74.58109323287367</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1.0000000000057558</v>
      </c>
      <c r="D12">
        <f t="shared" si="1"/>
        <v>3.3929200619869806E-6</v>
      </c>
      <c r="F12">
        <f t="shared" si="2"/>
        <v>0.97701131634501048</v>
      </c>
      <c r="G12">
        <f t="shared" si="3"/>
        <v>-3.4414021060561535E-4</v>
      </c>
      <c r="H12">
        <f t="shared" si="4"/>
        <v>-3.4414021060561535E-4</v>
      </c>
      <c r="J12">
        <f t="shared" si="5"/>
        <v>15</v>
      </c>
      <c r="M12">
        <f t="shared" si="6"/>
        <v>660.43780198584295</v>
      </c>
      <c r="N12">
        <f t="shared" si="7"/>
        <v>-1.5707963250000001</v>
      </c>
      <c r="O12">
        <f t="shared" si="8"/>
        <v>1.0000007738556407</v>
      </c>
      <c r="P12">
        <f t="shared" si="9"/>
        <v>1.2440700475796005E-3</v>
      </c>
      <c r="Q12">
        <f t="shared" si="10"/>
        <v>1.0000002387575528</v>
      </c>
      <c r="R12">
        <f t="shared" si="11"/>
        <v>6.9102460930243787E-4</v>
      </c>
      <c r="S12">
        <f t="shared" si="12"/>
        <v>0.99999999992261435</v>
      </c>
      <c r="T12">
        <f t="shared" si="13"/>
        <v>-1.2440706893358179E-5</v>
      </c>
      <c r="U12">
        <f t="shared" si="14"/>
        <v>0.9999999998474034</v>
      </c>
      <c r="V12">
        <f t="shared" si="15"/>
        <v>-1.746977065905338E-5</v>
      </c>
      <c r="X12">
        <f t="shared" si="34"/>
        <v>79.716464321857046</v>
      </c>
      <c r="Y12">
        <f t="shared" si="16"/>
        <v>-89.910364368855554</v>
      </c>
      <c r="Z12">
        <f t="shared" si="35"/>
        <v>90.089635631144446</v>
      </c>
      <c r="AC12">
        <v>1</v>
      </c>
      <c r="AD12">
        <f t="shared" si="17"/>
        <v>1.2440706894000001E-3</v>
      </c>
      <c r="AE12">
        <f t="shared" si="18"/>
        <v>-1.469544613546202E-12</v>
      </c>
      <c r="AF12">
        <f t="shared" si="19"/>
        <v>8.4119284796400003E-8</v>
      </c>
      <c r="AG12">
        <f t="shared" si="36"/>
        <v>14581.685059896203</v>
      </c>
      <c r="AH12">
        <f t="shared" si="37"/>
        <v>-11887880.690483868</v>
      </c>
      <c r="AJ12">
        <f t="shared" si="20"/>
        <v>18000</v>
      </c>
      <c r="AK12">
        <f t="shared" si="21"/>
        <v>0.22393272409199999</v>
      </c>
      <c r="AL12">
        <v>1</v>
      </c>
      <c r="AM12">
        <f t="shared" si="22"/>
        <v>6.9102471929400006E-4</v>
      </c>
      <c r="AN12">
        <f t="shared" si="38"/>
        <v>17999.991559474151</v>
      </c>
      <c r="AO12">
        <f t="shared" si="39"/>
        <v>-12.214506390587994</v>
      </c>
      <c r="AQ12">
        <f t="shared" si="23"/>
        <v>9999.3600409573774</v>
      </c>
      <c r="AR12">
        <f t="shared" si="24"/>
        <v>-79.994880327659018</v>
      </c>
      <c r="AT12">
        <f t="shared" si="40"/>
        <v>-805162074.26699412</v>
      </c>
      <c r="AU12">
        <f t="shared" si="41"/>
        <v>-118872365608.24452</v>
      </c>
      <c r="AV12">
        <f t="shared" si="42"/>
        <v>-1.5775695558578626</v>
      </c>
      <c r="AW12">
        <f t="shared" si="25"/>
        <v>180055017.73111182</v>
      </c>
      <c r="AX12">
        <f t="shared" si="26"/>
        <v>-77347319.256587148</v>
      </c>
      <c r="AY12">
        <f t="shared" si="50"/>
        <v>-0.40574019041440168</v>
      </c>
      <c r="BA12">
        <f t="shared" si="27"/>
        <v>606.61282334208818</v>
      </c>
      <c r="BB12">
        <f t="shared" si="43"/>
        <v>55.658231734654279</v>
      </c>
      <c r="BC12">
        <f t="shared" si="44"/>
        <v>-1.1718293654434611</v>
      </c>
      <c r="BD12">
        <f t="shared" si="28"/>
        <v>-247.14087702612335</v>
      </c>
      <c r="BF12">
        <f t="shared" si="29"/>
        <v>78.978048796083456</v>
      </c>
      <c r="BG12">
        <f t="shared" si="30"/>
        <v>-67.160400407774333</v>
      </c>
      <c r="BH12">
        <f t="shared" si="45"/>
        <v>112.83959959222567</v>
      </c>
      <c r="BI12">
        <f t="shared" si="46"/>
        <v>112.83959959222567</v>
      </c>
      <c r="BJ12">
        <f t="shared" si="31"/>
        <v>0</v>
      </c>
      <c r="BK12">
        <f t="shared" si="47"/>
        <v>0</v>
      </c>
      <c r="BM12">
        <f t="shared" si="48"/>
        <v>23.319817061429177</v>
      </c>
      <c r="BN12">
        <f t="shared" si="32"/>
        <v>-1.9523381650976647E-2</v>
      </c>
      <c r="BQ12" s="56">
        <f t="shared" si="49"/>
        <v>72.560192534939404</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1.0000000000089937</v>
      </c>
      <c r="D13">
        <f t="shared" si="1"/>
        <v>4.2411500774745716E-6</v>
      </c>
      <c r="F13">
        <f t="shared" si="2"/>
        <v>0.97701171928298591</v>
      </c>
      <c r="G13">
        <f t="shared" si="3"/>
        <v>-4.3017544544571578E-4</v>
      </c>
      <c r="H13">
        <f t="shared" si="4"/>
        <v>-4.3017544544571578E-4</v>
      </c>
      <c r="J13">
        <f t="shared" si="5"/>
        <v>15</v>
      </c>
      <c r="M13">
        <f t="shared" si="6"/>
        <v>528.35024158867441</v>
      </c>
      <c r="N13">
        <f t="shared" si="7"/>
        <v>-1.5707963250000001</v>
      </c>
      <c r="O13">
        <f t="shared" si="8"/>
        <v>1.0000012091491755</v>
      </c>
      <c r="P13">
        <f t="shared" si="9"/>
        <v>1.5550871081951873E-3</v>
      </c>
      <c r="Q13">
        <f t="shared" si="10"/>
        <v>1.0000003730586513</v>
      </c>
      <c r="R13">
        <f t="shared" si="11"/>
        <v>8.6378068429026472E-4</v>
      </c>
      <c r="S13">
        <f t="shared" si="12"/>
        <v>0.99999999987908517</v>
      </c>
      <c r="T13">
        <f t="shared" si="13"/>
        <v>-1.5550883616246445E-5</v>
      </c>
      <c r="U13">
        <f t="shared" si="14"/>
        <v>0.99999999976156806</v>
      </c>
      <c r="V13">
        <f t="shared" si="15"/>
        <v>-2.1837213322567121E-5</v>
      </c>
      <c r="X13">
        <f t="shared" si="34"/>
        <v>77.778272590257103</v>
      </c>
      <c r="Y13">
        <f t="shared" si="16"/>
        <v>-89.887955501795517</v>
      </c>
      <c r="Z13">
        <f t="shared" si="35"/>
        <v>90.112044498204483</v>
      </c>
      <c r="AC13">
        <v>1</v>
      </c>
      <c r="AD13">
        <f t="shared" si="17"/>
        <v>1.55508836175E-3</v>
      </c>
      <c r="AE13">
        <f t="shared" si="18"/>
        <v>-2.2961634586659405E-12</v>
      </c>
      <c r="AF13">
        <f t="shared" si="19"/>
        <v>1.0514910599549999E-7</v>
      </c>
      <c r="AG13">
        <f t="shared" si="36"/>
        <v>14581.685057392951</v>
      </c>
      <c r="AH13">
        <f t="shared" si="37"/>
        <v>-9510304.6670195069</v>
      </c>
      <c r="AJ13">
        <f t="shared" si="20"/>
        <v>18000</v>
      </c>
      <c r="AK13">
        <f t="shared" si="21"/>
        <v>0.27991590511500003</v>
      </c>
      <c r="AL13">
        <v>1</v>
      </c>
      <c r="AM13">
        <f t="shared" si="22"/>
        <v>8.6378089911750004E-4</v>
      </c>
      <c r="AN13">
        <f t="shared" si="38"/>
        <v>17999.986811681902</v>
      </c>
      <c r="AO13">
        <f t="shared" si="39"/>
        <v>-15.268128887182739</v>
      </c>
      <c r="AQ13">
        <f t="shared" si="23"/>
        <v>9999.0000999900003</v>
      </c>
      <c r="AR13">
        <f t="shared" si="24"/>
        <v>-99.990000999900005</v>
      </c>
      <c r="AT13">
        <f t="shared" si="40"/>
        <v>-805133102.81773949</v>
      </c>
      <c r="AU13">
        <f t="shared" si="41"/>
        <v>-95094995339.166885</v>
      </c>
      <c r="AV13">
        <f t="shared" si="42"/>
        <v>-1.5792627435866891</v>
      </c>
      <c r="AW13">
        <f t="shared" si="25"/>
        <v>180047941.74700329</v>
      </c>
      <c r="AX13">
        <f t="shared" si="26"/>
        <v>-62580721.26996915</v>
      </c>
      <c r="AY13">
        <f t="shared" si="50"/>
        <v>-0.33451559638456863</v>
      </c>
      <c r="BA13">
        <f t="shared" si="27"/>
        <v>498.90627194572915</v>
      </c>
      <c r="BB13">
        <f t="shared" si="43"/>
        <v>53.960379273183293</v>
      </c>
      <c r="BC13">
        <f t="shared" si="44"/>
        <v>-1.2447471472021205</v>
      </c>
      <c r="BD13">
        <f t="shared" si="28"/>
        <v>-251.31875817712449</v>
      </c>
      <c r="BF13">
        <f t="shared" si="29"/>
        <v>77.280199916865286</v>
      </c>
      <c r="BG13">
        <f t="shared" si="30"/>
        <v>-71.343162414626846</v>
      </c>
      <c r="BH13">
        <f t="shared" si="45"/>
        <v>108.65683758537315</v>
      </c>
      <c r="BI13">
        <f t="shared" si="46"/>
        <v>108.65683758537315</v>
      </c>
      <c r="BJ13">
        <f t="shared" si="31"/>
        <v>0</v>
      </c>
      <c r="BK13">
        <f t="shared" si="47"/>
        <v>0</v>
      </c>
      <c r="BM13">
        <f t="shared" si="48"/>
        <v>23.319820643681993</v>
      </c>
      <c r="BN13">
        <f t="shared" si="32"/>
        <v>-2.4404237502364732E-2</v>
      </c>
      <c r="BQ13" s="56">
        <f t="shared" si="49"/>
        <v>70.862340073468431</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1.000000000012951</v>
      </c>
      <c r="D14">
        <f t="shared" si="1"/>
        <v>5.0893800929560589E-6</v>
      </c>
      <c r="F14">
        <f t="shared" si="2"/>
        <v>0.97701221176314701</v>
      </c>
      <c r="G14">
        <f t="shared" si="3"/>
        <v>-5.1621080174518545E-4</v>
      </c>
      <c r="H14">
        <f t="shared" si="4"/>
        <v>-5.1621080174518545E-4</v>
      </c>
      <c r="J14">
        <f t="shared" si="5"/>
        <v>15</v>
      </c>
      <c r="M14">
        <f t="shared" si="6"/>
        <v>440.29186799056191</v>
      </c>
      <c r="N14">
        <f t="shared" si="7"/>
        <v>-1.5707963250000001</v>
      </c>
      <c r="O14">
        <f t="shared" si="8"/>
        <v>1.0000017411743494</v>
      </c>
      <c r="P14">
        <f t="shared" si="9"/>
        <v>1.8661038679586668E-3</v>
      </c>
      <c r="Q14">
        <f t="shared" si="10"/>
        <v>1.0000005372044138</v>
      </c>
      <c r="R14">
        <f t="shared" si="11"/>
        <v>1.0365367077196106E-3</v>
      </c>
      <c r="S14">
        <f t="shared" si="12"/>
        <v>0.99999999982588239</v>
      </c>
      <c r="T14">
        <f t="shared" si="13"/>
        <v>-1.8661060338833857E-5</v>
      </c>
      <c r="U14">
        <f t="shared" si="14"/>
        <v>0.99999999965665798</v>
      </c>
      <c r="V14">
        <f t="shared" si="15"/>
        <v>-2.6204655985247793E-5</v>
      </c>
      <c r="X14">
        <f t="shared" si="34"/>
        <v>76.194658093098369</v>
      </c>
      <c r="Y14">
        <f t="shared" si="16"/>
        <v>-89.865546661886171</v>
      </c>
      <c r="Z14">
        <f t="shared" si="35"/>
        <v>90.134453338113829</v>
      </c>
      <c r="AC14">
        <v>1</v>
      </c>
      <c r="AD14">
        <f t="shared" si="17"/>
        <v>1.8661060340999999E-3</v>
      </c>
      <c r="AE14">
        <f t="shared" si="18"/>
        <v>-3.3064753804789544E-12</v>
      </c>
      <c r="AF14">
        <f t="shared" si="19"/>
        <v>1.261789271946E-7</v>
      </c>
      <c r="AG14">
        <f t="shared" si="36"/>
        <v>14581.685054333419</v>
      </c>
      <c r="AH14">
        <f t="shared" si="37"/>
        <v>-7925254.0059381565</v>
      </c>
      <c r="AJ14">
        <f t="shared" si="20"/>
        <v>18000</v>
      </c>
      <c r="AK14">
        <f t="shared" si="21"/>
        <v>0.33589908613799996</v>
      </c>
      <c r="AL14">
        <v>1</v>
      </c>
      <c r="AM14">
        <f t="shared" si="22"/>
        <v>1.0365370789410001E-3</v>
      </c>
      <c r="AN14">
        <f t="shared" si="38"/>
        <v>17999.981008828174</v>
      </c>
      <c r="AO14">
        <f t="shared" si="39"/>
        <v>-18.32174864974623</v>
      </c>
      <c r="AQ14">
        <f t="shared" si="23"/>
        <v>9998.5602073301452</v>
      </c>
      <c r="AR14">
        <f t="shared" si="24"/>
        <v>-119.98272248796174</v>
      </c>
      <c r="AT14">
        <f t="shared" si="40"/>
        <v>-805097696.10100603</v>
      </c>
      <c r="AU14">
        <f t="shared" si="41"/>
        <v>-79242878887.028366</v>
      </c>
      <c r="AV14">
        <f t="shared" si="42"/>
        <v>-1.5809558516326843</v>
      </c>
      <c r="AW14">
        <f t="shared" si="25"/>
        <v>180039294.01419032</v>
      </c>
      <c r="AX14">
        <f t="shared" si="26"/>
        <v>-52866425.276368812</v>
      </c>
      <c r="AY14">
        <f t="shared" si="50"/>
        <v>-0.28561016646244514</v>
      </c>
      <c r="BA14">
        <f t="shared" si="27"/>
        <v>422.33373607734103</v>
      </c>
      <c r="BB14">
        <f t="shared" si="43"/>
        <v>52.513115486278743</v>
      </c>
      <c r="BC14">
        <f t="shared" si="44"/>
        <v>-1.2953456851702392</v>
      </c>
      <c r="BD14">
        <f t="shared" si="28"/>
        <v>-254.21784085554282</v>
      </c>
      <c r="BF14">
        <f t="shared" si="29"/>
        <v>75.832940508271406</v>
      </c>
      <c r="BG14">
        <f t="shared" si="30"/>
        <v>-74.24712595585568</v>
      </c>
      <c r="BH14">
        <f t="shared" si="45"/>
        <v>105.75287404414432</v>
      </c>
      <c r="BI14">
        <f t="shared" si="46"/>
        <v>105.75287404414432</v>
      </c>
      <c r="BJ14">
        <f t="shared" si="31"/>
        <v>0</v>
      </c>
      <c r="BK14">
        <f t="shared" si="47"/>
        <v>0</v>
      </c>
      <c r="BM14">
        <f t="shared" si="48"/>
        <v>23.319825021992663</v>
      </c>
      <c r="BN14">
        <f t="shared" si="32"/>
        <v>-2.9285100312862425E-2</v>
      </c>
      <c r="BQ14" s="56">
        <f t="shared" si="49"/>
        <v>69.415076286563874</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1.0000000000176277</v>
      </c>
      <c r="D15">
        <f t="shared" si="1"/>
        <v>5.9376101084302236E-6</v>
      </c>
      <c r="F15">
        <f t="shared" si="2"/>
        <v>0.97701279378574213</v>
      </c>
      <c r="G15">
        <f t="shared" si="3"/>
        <v>-6.0224630379613654E-4</v>
      </c>
      <c r="H15">
        <f t="shared" si="4"/>
        <v>-6.0224630379613654E-4</v>
      </c>
      <c r="J15">
        <f t="shared" si="5"/>
        <v>15</v>
      </c>
      <c r="M15">
        <f t="shared" si="6"/>
        <v>377.39302970619593</v>
      </c>
      <c r="N15">
        <f t="shared" si="7"/>
        <v>-1.5707963250000001</v>
      </c>
      <c r="O15">
        <f t="shared" si="8"/>
        <v>1.0000023699310083</v>
      </c>
      <c r="P15">
        <f t="shared" si="9"/>
        <v>2.177120266700386E-3</v>
      </c>
      <c r="Q15">
        <f t="shared" si="10"/>
        <v>1.0000007311948256</v>
      </c>
      <c r="R15">
        <f t="shared" si="11"/>
        <v>1.2092926692788195E-3</v>
      </c>
      <c r="S15">
        <f t="shared" si="12"/>
        <v>0.99999999976300646</v>
      </c>
      <c r="T15">
        <f t="shared" si="13"/>
        <v>-2.1771237061060241E-5</v>
      </c>
      <c r="U15">
        <f t="shared" si="14"/>
        <v>0.99999999953267338</v>
      </c>
      <c r="V15">
        <f t="shared" si="15"/>
        <v>-3.0572098646928779E-5</v>
      </c>
      <c r="X15">
        <f t="shared" si="34"/>
        <v>74.855734619510542</v>
      </c>
      <c r="Y15">
        <f t="shared" si="16"/>
        <v>-89.843137854557611</v>
      </c>
      <c r="Z15">
        <f t="shared" si="35"/>
        <v>90.156862145442389</v>
      </c>
      <c r="AC15">
        <v>1</v>
      </c>
      <c r="AD15">
        <f t="shared" si="17"/>
        <v>2.1771237064500001E-3</v>
      </c>
      <c r="AE15">
        <f t="shared" si="18"/>
        <v>-4.5004803789852431E-12</v>
      </c>
      <c r="AF15">
        <f t="shared" si="19"/>
        <v>1.472087483937E-7</v>
      </c>
      <c r="AG15">
        <f t="shared" si="36"/>
        <v>14581.68505071761</v>
      </c>
      <c r="AH15">
        <f t="shared" si="37"/>
        <v>-6793074.9805042418</v>
      </c>
      <c r="AJ15">
        <f t="shared" si="20"/>
        <v>18000</v>
      </c>
      <c r="AK15">
        <f t="shared" si="21"/>
        <v>0.391882267161</v>
      </c>
      <c r="AL15">
        <v>1</v>
      </c>
      <c r="AM15">
        <f t="shared" si="22"/>
        <v>1.2092932587645002E-3</v>
      </c>
      <c r="AN15">
        <f t="shared" si="38"/>
        <v>17999.974150915044</v>
      </c>
      <c r="AO15">
        <f t="shared" si="39"/>
        <v>-21.375365131475821</v>
      </c>
      <c r="AQ15">
        <f t="shared" si="23"/>
        <v>9998.0403840847193</v>
      </c>
      <c r="AR15">
        <f t="shared" si="24"/>
        <v>-139.97256537718607</v>
      </c>
      <c r="AT15">
        <f t="shared" si="40"/>
        <v>-805055855.81567788</v>
      </c>
      <c r="AU15">
        <f t="shared" si="41"/>
        <v>-67919479023.061005</v>
      </c>
      <c r="AV15">
        <f t="shared" si="42"/>
        <v>-1.5826488640677261</v>
      </c>
      <c r="AW15">
        <f t="shared" si="25"/>
        <v>180029074.94786841</v>
      </c>
      <c r="AX15">
        <f t="shared" si="26"/>
        <v>-46039129.337716773</v>
      </c>
      <c r="AY15">
        <f t="shared" si="50"/>
        <v>-0.25036582390104423</v>
      </c>
      <c r="BA15">
        <f t="shared" si="27"/>
        <v>365.53260999065765</v>
      </c>
      <c r="BB15">
        <f t="shared" si="43"/>
        <v>51.258522548299013</v>
      </c>
      <c r="BC15">
        <f t="shared" si="44"/>
        <v>-1.3322830401666819</v>
      </c>
      <c r="BD15">
        <f t="shared" si="28"/>
        <v>-256.33419540563375</v>
      </c>
      <c r="BF15">
        <f t="shared" si="29"/>
        <v>74.578352744661188</v>
      </c>
      <c r="BG15">
        <f t="shared" si="30"/>
        <v>-76.368361377108045</v>
      </c>
      <c r="BH15">
        <f t="shared" si="45"/>
        <v>103.63163862289196</v>
      </c>
      <c r="BI15">
        <f t="shared" si="46"/>
        <v>103.63163862289196</v>
      </c>
      <c r="BJ15">
        <f t="shared" si="31"/>
        <v>0</v>
      </c>
      <c r="BK15">
        <f t="shared" si="47"/>
        <v>0</v>
      </c>
      <c r="BM15">
        <f t="shared" si="48"/>
        <v>23.319830196362183</v>
      </c>
      <c r="BN15">
        <f t="shared" si="32"/>
        <v>-3.4165971474305279E-2</v>
      </c>
      <c r="BQ15" s="56">
        <f t="shared" si="49"/>
        <v>68.160483348584151</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1.0000000000230238</v>
      </c>
      <c r="D16">
        <f t="shared" si="1"/>
        <v>6.7858401238958435E-6</v>
      </c>
      <c r="F16">
        <f t="shared" si="2"/>
        <v>0.97701346535106404</v>
      </c>
      <c r="G16">
        <f t="shared" si="3"/>
        <v>-6.8828197589081055E-4</v>
      </c>
      <c r="H16">
        <f t="shared" si="4"/>
        <v>-6.8828197589081055E-4</v>
      </c>
      <c r="J16">
        <f t="shared" si="5"/>
        <v>15</v>
      </c>
      <c r="M16">
        <f t="shared" si="6"/>
        <v>330.21890099292148</v>
      </c>
      <c r="N16">
        <f t="shared" si="7"/>
        <v>-1.5707963250000001</v>
      </c>
      <c r="O16">
        <f t="shared" si="8"/>
        <v>1.0000030954189696</v>
      </c>
      <c r="P16">
        <f t="shared" si="9"/>
        <v>2.48813624425111E-3</v>
      </c>
      <c r="Q16">
        <f t="shared" si="10"/>
        <v>1.0000009550298694</v>
      </c>
      <c r="R16">
        <f t="shared" si="11"/>
        <v>1.3820485586562585E-3</v>
      </c>
      <c r="S16">
        <f t="shared" si="12"/>
        <v>0.99999999969045761</v>
      </c>
      <c r="T16">
        <f t="shared" si="13"/>
        <v>-2.4881413782865432E-5</v>
      </c>
      <c r="U16">
        <f t="shared" si="14"/>
        <v>0.99999999938961426</v>
      </c>
      <c r="V16">
        <f t="shared" si="15"/>
        <v>-3.4939541307443461E-5</v>
      </c>
      <c r="X16">
        <f t="shared" si="34"/>
        <v>73.695909894209606</v>
      </c>
      <c r="Y16">
        <f t="shared" si="16"/>
        <v>-89.820729085239932</v>
      </c>
      <c r="Z16">
        <f t="shared" si="35"/>
        <v>90.179270914760068</v>
      </c>
      <c r="AC16">
        <v>1</v>
      </c>
      <c r="AD16">
        <f t="shared" si="17"/>
        <v>2.4881413788000002E-3</v>
      </c>
      <c r="AE16">
        <f t="shared" si="18"/>
        <v>-5.8781784541848079E-12</v>
      </c>
      <c r="AF16">
        <f t="shared" si="19"/>
        <v>1.6823856959280001E-7</v>
      </c>
      <c r="AG16">
        <f t="shared" si="36"/>
        <v>14581.685046545523</v>
      </c>
      <c r="AH16">
        <f t="shared" si="37"/>
        <v>-5943940.7273499742</v>
      </c>
      <c r="AJ16">
        <f t="shared" si="20"/>
        <v>18000</v>
      </c>
      <c r="AK16">
        <f t="shared" si="21"/>
        <v>0.44786544818399998</v>
      </c>
      <c r="AL16">
        <v>1</v>
      </c>
      <c r="AM16">
        <f t="shared" si="22"/>
        <v>1.3820494385880001E-3</v>
      </c>
      <c r="AN16">
        <f t="shared" si="38"/>
        <v>17999.966237944966</v>
      </c>
      <c r="AO16">
        <f t="shared" si="39"/>
        <v>-24.428977785570797</v>
      </c>
      <c r="AQ16">
        <f t="shared" si="23"/>
        <v>9997.4406551922712</v>
      </c>
      <c r="AR16">
        <f t="shared" si="24"/>
        <v>-159.95905048307634</v>
      </c>
      <c r="AT16">
        <f t="shared" si="40"/>
        <v>-805007583.96904457</v>
      </c>
      <c r="AU16">
        <f t="shared" si="41"/>
        <v>-59426527152.156242</v>
      </c>
      <c r="AV16">
        <f t="shared" si="42"/>
        <v>-1.5843417649682963</v>
      </c>
      <c r="AW16">
        <f t="shared" si="25"/>
        <v>180017285.0386056</v>
      </c>
      <c r="AX16">
        <f t="shared" si="26"/>
        <v>-41016177.774440832</v>
      </c>
      <c r="AY16">
        <f t="shared" si="50"/>
        <v>-0.22402143532179261</v>
      </c>
      <c r="BA16">
        <f t="shared" si="27"/>
        <v>321.89626064529352</v>
      </c>
      <c r="BB16">
        <f t="shared" si="43"/>
        <v>50.154318633398667</v>
      </c>
      <c r="BC16">
        <f t="shared" si="44"/>
        <v>-1.3603203296465036</v>
      </c>
      <c r="BD16">
        <f t="shared" si="28"/>
        <v>-257.94061376364965</v>
      </c>
      <c r="BF16">
        <f t="shared" si="29"/>
        <v>73.474154800190405</v>
      </c>
      <c r="BG16">
        <f t="shared" si="30"/>
        <v>-77.979660616028198</v>
      </c>
      <c r="BH16">
        <f t="shared" si="45"/>
        <v>102.0203393839718</v>
      </c>
      <c r="BI16">
        <f t="shared" si="46"/>
        <v>102.0203393839718</v>
      </c>
      <c r="BJ16">
        <f t="shared" si="31"/>
        <v>0</v>
      </c>
      <c r="BK16">
        <f t="shared" si="47"/>
        <v>0</v>
      </c>
      <c r="BM16">
        <f t="shared" si="48"/>
        <v>23.319836166791738</v>
      </c>
      <c r="BN16">
        <f t="shared" si="32"/>
        <v>-3.9046852378536293E-2</v>
      </c>
      <c r="BQ16" s="56">
        <f t="shared" si="49"/>
        <v>67.056279433683812</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1.0000000000291394</v>
      </c>
      <c r="D17">
        <f t="shared" si="1"/>
        <v>7.6340701393516988E-6</v>
      </c>
      <c r="F17">
        <f t="shared" si="2"/>
        <v>0.97701422645945124</v>
      </c>
      <c r="G17">
        <f t="shared" si="3"/>
        <v>-7.7431784232160131E-4</v>
      </c>
      <c r="H17">
        <f t="shared" si="4"/>
        <v>-7.7431784232160131E-4</v>
      </c>
      <c r="J17">
        <f t="shared" si="5"/>
        <v>15</v>
      </c>
      <c r="M17">
        <f t="shared" si="6"/>
        <v>293.52791199370796</v>
      </c>
      <c r="N17">
        <f t="shared" si="7"/>
        <v>-1.5707963250000001</v>
      </c>
      <c r="O17">
        <f t="shared" si="8"/>
        <v>1.0000039176380229</v>
      </c>
      <c r="P17">
        <f t="shared" si="9"/>
        <v>2.7991517404420945E-3</v>
      </c>
      <c r="Q17">
        <f t="shared" si="10"/>
        <v>1.0000012087095251</v>
      </c>
      <c r="R17">
        <f t="shared" si="11"/>
        <v>1.5548043655403197E-3</v>
      </c>
      <c r="S17">
        <f t="shared" si="12"/>
        <v>0.99999999960823538</v>
      </c>
      <c r="T17">
        <f t="shared" si="13"/>
        <v>-2.7991590504189261E-5</v>
      </c>
      <c r="U17">
        <f t="shared" si="14"/>
        <v>0.99999999922748062</v>
      </c>
      <c r="V17">
        <f t="shared" si="15"/>
        <v>-3.9306983966625239E-5</v>
      </c>
      <c r="X17">
        <f t="shared" si="34"/>
        <v>72.672875554740514</v>
      </c>
      <c r="Y17">
        <f t="shared" si="16"/>
        <v>-89.798320359363174</v>
      </c>
      <c r="Z17">
        <f t="shared" si="35"/>
        <v>90.201679640636826</v>
      </c>
      <c r="AC17">
        <v>1</v>
      </c>
      <c r="AD17">
        <f t="shared" si="17"/>
        <v>2.7991590511500003E-3</v>
      </c>
      <c r="AE17">
        <f t="shared" si="18"/>
        <v>-7.4395696060776475E-12</v>
      </c>
      <c r="AF17">
        <f t="shared" si="19"/>
        <v>1.8926839079190001E-7</v>
      </c>
      <c r="AG17">
        <f t="shared" si="36"/>
        <v>14581.685041817158</v>
      </c>
      <c r="AH17">
        <f t="shared" si="37"/>
        <v>-5283502.9890488051</v>
      </c>
      <c r="AJ17">
        <f t="shared" si="20"/>
        <v>18000</v>
      </c>
      <c r="AK17">
        <f t="shared" si="21"/>
        <v>0.50384862920700002</v>
      </c>
      <c r="AL17">
        <v>1</v>
      </c>
      <c r="AM17">
        <f t="shared" si="22"/>
        <v>1.5548056184115E-3</v>
      </c>
      <c r="AN17">
        <f t="shared" si="38"/>
        <v>17999.957269920775</v>
      </c>
      <c r="AO17">
        <f t="shared" si="39"/>
        <v>-27.482586065232745</v>
      </c>
      <c r="AQ17">
        <f t="shared" si="23"/>
        <v>9996.7610494199889</v>
      </c>
      <c r="AR17">
        <f t="shared" si="24"/>
        <v>-179.94169888955977</v>
      </c>
      <c r="AT17">
        <f t="shared" si="40"/>
        <v>-804952882.87656116</v>
      </c>
      <c r="AU17">
        <f t="shared" si="41"/>
        <v>-52820540738.596283</v>
      </c>
      <c r="AV17">
        <f t="shared" si="42"/>
        <v>-1.5860345384162471</v>
      </c>
      <c r="AW17">
        <f t="shared" si="25"/>
        <v>180003924.85228339</v>
      </c>
      <c r="AX17">
        <f t="shared" si="26"/>
        <v>-37196091.025124446</v>
      </c>
      <c r="AY17">
        <f t="shared" si="50"/>
        <v>-0.20377237275034391</v>
      </c>
      <c r="BA17">
        <f t="shared" si="27"/>
        <v>287.40316651816107</v>
      </c>
      <c r="BB17">
        <f t="shared" si="43"/>
        <v>49.169830974905572</v>
      </c>
      <c r="BC17">
        <f t="shared" si="44"/>
        <v>-1.3822621656659031</v>
      </c>
      <c r="BD17">
        <f t="shared" si="28"/>
        <v>-259.19778836376594</v>
      </c>
      <c r="BF17">
        <f t="shared" si="29"/>
        <v>72.489673908188266</v>
      </c>
      <c r="BG17">
        <f t="shared" si="30"/>
        <v>-79.241716108183326</v>
      </c>
      <c r="BH17">
        <f t="shared" si="45"/>
        <v>100.75828389181667</v>
      </c>
      <c r="BI17">
        <f t="shared" si="46"/>
        <v>100.75828389181667</v>
      </c>
      <c r="BJ17">
        <f t="shared" si="31"/>
        <v>0</v>
      </c>
      <c r="BK17">
        <f t="shared" si="47"/>
        <v>0</v>
      </c>
      <c r="BM17">
        <f t="shared" si="48"/>
        <v>23.31984293328269</v>
      </c>
      <c r="BN17">
        <f t="shared" si="32"/>
        <v>-4.3927744417407176E-2</v>
      </c>
      <c r="BQ17" s="56">
        <f t="shared" si="49"/>
        <v>66.071791775190704</v>
      </c>
      <c r="BR17" s="59"/>
      <c r="BS17" s="59"/>
      <c r="BT17" s="59">
        <v>117.49</v>
      </c>
      <c r="BU17" s="59">
        <v>33.0246</v>
      </c>
      <c r="BV17" s="59">
        <v>-264.9049</v>
      </c>
      <c r="BW17" s="61"/>
      <c r="BY17" s="59"/>
      <c r="BZ17" s="59"/>
      <c r="CA17" s="59"/>
      <c r="CC17" s="59"/>
    </row>
    <row r="18" spans="1:81" x14ac:dyDescent="0.25">
      <c r="A18">
        <v>10</v>
      </c>
      <c r="B18">
        <f t="shared" si="33"/>
        <v>0.01</v>
      </c>
      <c r="C18">
        <f t="shared" si="0"/>
        <v>1.0000000000359748</v>
      </c>
      <c r="D18">
        <f t="shared" si="1"/>
        <v>8.4823001547965689E-6</v>
      </c>
      <c r="F18">
        <f t="shared" si="2"/>
        <v>0.9770150771112871</v>
      </c>
      <c r="G18">
        <f t="shared" si="3"/>
        <v>-8.6035392738107559E-4</v>
      </c>
      <c r="H18">
        <f t="shared" si="4"/>
        <v>-8.6035392738107559E-4</v>
      </c>
      <c r="J18">
        <f t="shared" si="5"/>
        <v>15</v>
      </c>
      <c r="M18">
        <f t="shared" si="6"/>
        <v>264.1751207943372</v>
      </c>
      <c r="N18">
        <f t="shared" si="7"/>
        <v>-1.5707963250000001</v>
      </c>
      <c r="O18">
        <f t="shared" si="8"/>
        <v>1.0000048365879295</v>
      </c>
      <c r="P18">
        <f t="shared" si="9"/>
        <v>3.1101666951051524E-3</v>
      </c>
      <c r="Q18">
        <f t="shared" si="10"/>
        <v>1.0000014922337699</v>
      </c>
      <c r="R18">
        <f t="shared" si="11"/>
        <v>1.7275600796194251E-3</v>
      </c>
      <c r="S18">
        <f t="shared" si="12"/>
        <v>0.99999999951634</v>
      </c>
      <c r="T18">
        <f t="shared" si="13"/>
        <v>-3.1101767224971555E-5</v>
      </c>
      <c r="U18">
        <f t="shared" si="14"/>
        <v>0.99999999904627224</v>
      </c>
      <c r="V18">
        <f t="shared" si="15"/>
        <v>-4.3674426624307491E-5</v>
      </c>
      <c r="X18">
        <f t="shared" si="34"/>
        <v>71.757743748228279</v>
      </c>
      <c r="Y18">
        <f t="shared" si="16"/>
        <v>-89.775911682357403</v>
      </c>
      <c r="Z18">
        <f t="shared" si="35"/>
        <v>90.224088317642597</v>
      </c>
      <c r="AC18">
        <v>1</v>
      </c>
      <c r="AD18">
        <f t="shared" si="17"/>
        <v>3.1101767235E-3</v>
      </c>
      <c r="AE18">
        <f t="shared" si="18"/>
        <v>-9.1846538346637619E-12</v>
      </c>
      <c r="AF18">
        <f t="shared" si="19"/>
        <v>2.1029821199099998E-7</v>
      </c>
      <c r="AG18">
        <f t="shared" si="36"/>
        <v>14581.685036532514</v>
      </c>
      <c r="AH18">
        <f t="shared" si="37"/>
        <v>-4755152.8111448037</v>
      </c>
      <c r="AJ18">
        <f t="shared" si="20"/>
        <v>18000</v>
      </c>
      <c r="AK18">
        <f t="shared" si="21"/>
        <v>0.55983181023000006</v>
      </c>
      <c r="AL18">
        <v>1</v>
      </c>
      <c r="AM18">
        <f t="shared" si="22"/>
        <v>1.7275617982350001E-3</v>
      </c>
      <c r="AN18">
        <f t="shared" si="38"/>
        <v>17999.947246845688</v>
      </c>
      <c r="AO18">
        <f t="shared" si="39"/>
        <v>-30.536189423665878</v>
      </c>
      <c r="AQ18">
        <f t="shared" si="23"/>
        <v>9996.0015993602556</v>
      </c>
      <c r="AR18">
        <f t="shared" si="24"/>
        <v>-199.92003198720514</v>
      </c>
      <c r="AT18">
        <f t="shared" si="40"/>
        <v>-804891755.16157103</v>
      </c>
      <c r="AU18">
        <f t="shared" si="41"/>
        <v>-47535430276.34481</v>
      </c>
      <c r="AV18">
        <f t="shared" si="42"/>
        <v>-1.5877271684995662</v>
      </c>
      <c r="AW18">
        <f t="shared" si="25"/>
        <v>179988995.03002891</v>
      </c>
      <c r="AX18">
        <f t="shared" si="26"/>
        <v>-34217977.5908207</v>
      </c>
      <c r="AY18">
        <f t="shared" si="50"/>
        <v>-0.18786955813262859</v>
      </c>
      <c r="BA18">
        <f t="shared" si="27"/>
        <v>259.49202019422688</v>
      </c>
      <c r="BB18">
        <f t="shared" si="43"/>
        <v>48.282480142425598</v>
      </c>
      <c r="BC18">
        <f t="shared" si="44"/>
        <v>-1.3998576103669376</v>
      </c>
      <c r="BD18">
        <f t="shared" si="28"/>
        <v>-260.20593308494301</v>
      </c>
      <c r="BF18">
        <f t="shared" si="29"/>
        <v>71.602330638262202</v>
      </c>
      <c r="BG18">
        <f t="shared" si="30"/>
        <v>-80.254741733925769</v>
      </c>
      <c r="BH18">
        <f t="shared" si="45"/>
        <v>99.745258266074231</v>
      </c>
      <c r="BI18">
        <f t="shared" si="46"/>
        <v>99.745258266074231</v>
      </c>
      <c r="BJ18">
        <f t="shared" si="31"/>
        <v>0</v>
      </c>
      <c r="BK18">
        <f t="shared" si="47"/>
        <v>0</v>
      </c>
      <c r="BM18">
        <f t="shared" si="48"/>
        <v>23.319850495836597</v>
      </c>
      <c r="BN18">
        <f t="shared" si="32"/>
        <v>-4.8808648982779548E-2</v>
      </c>
      <c r="BQ18" s="56">
        <f t="shared" si="49"/>
        <v>65.184440942710737</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1.0000000001438987</v>
      </c>
      <c r="D19">
        <f t="shared" si="1"/>
        <v>1.6964600308372543E-5</v>
      </c>
      <c r="F19">
        <f t="shared" si="2"/>
        <v>0.97702850863590573</v>
      </c>
      <c r="G19">
        <f t="shared" si="3"/>
        <v>-1.72073214708527E-3</v>
      </c>
      <c r="H19">
        <f t="shared" si="4"/>
        <v>-1.72073214708527E-3</v>
      </c>
      <c r="J19">
        <f t="shared" si="5"/>
        <v>15</v>
      </c>
      <c r="M19">
        <f t="shared" si="6"/>
        <v>132.0875603971686</v>
      </c>
      <c r="N19">
        <f t="shared" si="7"/>
        <v>-1.5707963250000001</v>
      </c>
      <c r="O19">
        <f t="shared" si="8"/>
        <v>1.0000193462113649</v>
      </c>
      <c r="P19">
        <f t="shared" si="9"/>
        <v>6.2202732212380775E-3</v>
      </c>
      <c r="Q19">
        <f t="shared" si="10"/>
        <v>1.0000059689217193</v>
      </c>
      <c r="R19">
        <f t="shared" si="11"/>
        <v>3.4551098476192608E-3</v>
      </c>
      <c r="S19">
        <f t="shared" si="12"/>
        <v>0.99999999806536022</v>
      </c>
      <c r="T19">
        <f t="shared" si="13"/>
        <v>-6.2203534389772383E-5</v>
      </c>
      <c r="U19">
        <f t="shared" si="14"/>
        <v>0.99999999618508895</v>
      </c>
      <c r="V19">
        <f t="shared" si="15"/>
        <v>-8.7348853082000919E-5</v>
      </c>
      <c r="X19">
        <f t="shared" si="34"/>
        <v>65.737428118302063</v>
      </c>
      <c r="Y19">
        <f t="shared" si="16"/>
        <v>-89.551828794789941</v>
      </c>
      <c r="Z19">
        <f t="shared" si="35"/>
        <v>90.448171205210059</v>
      </c>
      <c r="AC19">
        <v>1</v>
      </c>
      <c r="AD19">
        <f t="shared" si="17"/>
        <v>6.220353447E-3</v>
      </c>
      <c r="AE19">
        <f t="shared" si="18"/>
        <v>-3.6738615338655048E-11</v>
      </c>
      <c r="AF19">
        <f t="shared" si="19"/>
        <v>4.2059642398199996E-7</v>
      </c>
      <c r="AG19">
        <f t="shared" si="36"/>
        <v>14581.684953090766</v>
      </c>
      <c r="AH19">
        <f t="shared" si="37"/>
        <v>-2377577.3608424948</v>
      </c>
      <c r="AJ19">
        <f t="shared" si="20"/>
        <v>18000</v>
      </c>
      <c r="AK19">
        <f t="shared" si="21"/>
        <v>1.1196636204600001</v>
      </c>
      <c r="AL19">
        <v>1</v>
      </c>
      <c r="AM19">
        <f t="shared" si="22"/>
        <v>3.4551235964700002E-3</v>
      </c>
      <c r="AN19">
        <f t="shared" si="38"/>
        <v>17999.788989272012</v>
      </c>
      <c r="AO19">
        <f t="shared" si="39"/>
        <v>-61.071832047854627</v>
      </c>
      <c r="AQ19">
        <f t="shared" si="23"/>
        <v>9984.0255591054301</v>
      </c>
      <c r="AR19">
        <f t="shared" si="24"/>
        <v>-399.36102236421721</v>
      </c>
      <c r="AT19">
        <f t="shared" si="40"/>
        <v>-803927810.30959475</v>
      </c>
      <c r="AU19">
        <f t="shared" si="41"/>
        <v>-23743616496.012562</v>
      </c>
      <c r="AV19">
        <f t="shared" si="42"/>
        <v>-1.6046420895500304</v>
      </c>
      <c r="AW19">
        <f t="shared" si="25"/>
        <v>179753561.49914509</v>
      </c>
      <c r="AX19">
        <f t="shared" si="26"/>
        <v>-22955389.723121539</v>
      </c>
      <c r="AY19">
        <f t="shared" si="50"/>
        <v>-0.12701727381289379</v>
      </c>
      <c r="BA19">
        <f t="shared" si="27"/>
        <v>131.10081182858698</v>
      </c>
      <c r="BB19">
        <f t="shared" si="43"/>
        <v>42.352107620465908</v>
      </c>
      <c r="BC19">
        <f t="shared" si="44"/>
        <v>-1.4776248157371366</v>
      </c>
      <c r="BD19">
        <f t="shared" si="28"/>
        <v>-264.66166574227395</v>
      </c>
      <c r="BF19">
        <f t="shared" si="29"/>
        <v>65.672077525774469</v>
      </c>
      <c r="BG19">
        <f t="shared" si="30"/>
        <v>-84.759284432087142</v>
      </c>
      <c r="BH19">
        <f t="shared" si="45"/>
        <v>95.240715567912858</v>
      </c>
      <c r="BI19">
        <f t="shared" si="46"/>
        <v>95.240715567912858</v>
      </c>
      <c r="BJ19">
        <f t="shared" si="31"/>
        <v>0</v>
      </c>
      <c r="BK19">
        <f t="shared" si="47"/>
        <v>0</v>
      </c>
      <c r="BM19">
        <f t="shared" si="48"/>
        <v>23.319969905308568</v>
      </c>
      <c r="BN19">
        <f t="shared" si="32"/>
        <v>-9.7618689813219903E-2</v>
      </c>
      <c r="BQ19" s="56">
        <f t="shared" si="49"/>
        <v>59.25406842075104</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1.0000000003237723</v>
      </c>
      <c r="D20">
        <f t="shared" si="1"/>
        <v>2.5446900459507332E-5</v>
      </c>
      <c r="F20">
        <f t="shared" si="2"/>
        <v>0.97705089526199052</v>
      </c>
      <c r="G20">
        <f t="shared" si="3"/>
        <v>-2.5811589536009426E-3</v>
      </c>
      <c r="H20">
        <f t="shared" si="4"/>
        <v>-2.5811589536009426E-3</v>
      </c>
      <c r="J20">
        <f t="shared" si="5"/>
        <v>15</v>
      </c>
      <c r="M20">
        <f t="shared" si="6"/>
        <v>88.058373598112397</v>
      </c>
      <c r="N20">
        <f t="shared" si="7"/>
        <v>-1.5707963250000001</v>
      </c>
      <c r="O20">
        <f t="shared" si="8"/>
        <v>1.0000435284492684</v>
      </c>
      <c r="P20">
        <f t="shared" si="9"/>
        <v>9.3302594164103927E-3</v>
      </c>
      <c r="Q20">
        <f t="shared" si="10"/>
        <v>1.0000134300237675</v>
      </c>
      <c r="R20">
        <f t="shared" si="11"/>
        <v>5.1826389927492047E-3</v>
      </c>
      <c r="S20">
        <f t="shared" si="12"/>
        <v>0.99999999564706044</v>
      </c>
      <c r="T20">
        <f t="shared" si="13"/>
        <v>-9.3305301434231771E-5</v>
      </c>
      <c r="U20">
        <f t="shared" si="14"/>
        <v>0.99999999141645024</v>
      </c>
      <c r="V20">
        <f t="shared" si="15"/>
        <v>-1.3102327920646624E-4</v>
      </c>
      <c r="X20">
        <f t="shared" si="34"/>
        <v>62.216076736911987</v>
      </c>
      <c r="Y20">
        <f t="shared" si="16"/>
        <v>-89.327756767075471</v>
      </c>
      <c r="Z20">
        <f t="shared" si="35"/>
        <v>90.672243232924529</v>
      </c>
      <c r="AC20">
        <v>1</v>
      </c>
      <c r="AD20">
        <f t="shared" si="17"/>
        <v>9.3305301705000013E-3</v>
      </c>
      <c r="AE20">
        <f t="shared" si="18"/>
        <v>-8.2661884511973867E-11</v>
      </c>
      <c r="AF20">
        <f t="shared" si="19"/>
        <v>6.3089463597300007E-7</v>
      </c>
      <c r="AG20">
        <f t="shared" si="36"/>
        <v>14581.684814021188</v>
      </c>
      <c r="AH20">
        <f t="shared" si="37"/>
        <v>-1585052.6353061947</v>
      </c>
      <c r="AJ20">
        <f t="shared" si="20"/>
        <v>18000</v>
      </c>
      <c r="AK20">
        <f t="shared" si="21"/>
        <v>1.6794954306900001</v>
      </c>
      <c r="AL20">
        <v>1</v>
      </c>
      <c r="AM20">
        <f t="shared" si="22"/>
        <v>5.1826853947050007E-3</v>
      </c>
      <c r="AN20">
        <f t="shared" si="38"/>
        <v>17999.52523294658</v>
      </c>
      <c r="AO20">
        <f t="shared" si="39"/>
        <v>-91.606381105726371</v>
      </c>
      <c r="AQ20">
        <f t="shared" si="23"/>
        <v>9964.1291351135915</v>
      </c>
      <c r="AR20">
        <f t="shared" si="24"/>
        <v>-597.8477481068154</v>
      </c>
      <c r="AT20">
        <f t="shared" si="40"/>
        <v>-802326358.15414977</v>
      </c>
      <c r="AU20">
        <f t="shared" si="41"/>
        <v>-15802386771.572699</v>
      </c>
      <c r="AV20">
        <f t="shared" si="42"/>
        <v>-1.6215252457789004</v>
      </c>
      <c r="AW20">
        <f t="shared" si="25"/>
        <v>179362424.20905703</v>
      </c>
      <c r="AX20">
        <f t="shared" si="26"/>
        <v>-21778729.758225061</v>
      </c>
      <c r="AY20">
        <f t="shared" si="50"/>
        <v>-0.12083152232556528</v>
      </c>
      <c r="BA20">
        <f t="shared" si="27"/>
        <v>87.573382236783715</v>
      </c>
      <c r="BB20">
        <f t="shared" si="43"/>
        <v>38.847442464841173</v>
      </c>
      <c r="BC20">
        <f t="shared" si="44"/>
        <v>-1.5006937234533351</v>
      </c>
      <c r="BD20">
        <f t="shared" si="28"/>
        <v>-265.98341679389921</v>
      </c>
      <c r="BF20">
        <f t="shared" si="29"/>
        <v>62.167611388971231</v>
      </c>
      <c r="BG20">
        <f t="shared" si="30"/>
        <v>-86.129848308362241</v>
      </c>
      <c r="BH20">
        <f t="shared" si="45"/>
        <v>93.870151691637759</v>
      </c>
      <c r="BI20">
        <f t="shared" si="46"/>
        <v>93.870151691637759</v>
      </c>
      <c r="BJ20">
        <f t="shared" si="31"/>
        <v>0</v>
      </c>
      <c r="BK20">
        <f t="shared" si="47"/>
        <v>0</v>
      </c>
      <c r="BM20">
        <f t="shared" si="48"/>
        <v>23.320168924130066</v>
      </c>
      <c r="BN20">
        <f t="shared" si="32"/>
        <v>-0.14643151446304101</v>
      </c>
      <c r="BQ20" s="56">
        <f t="shared" si="49"/>
        <v>55.749403265126311</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1.0000000005755953</v>
      </c>
      <c r="D21">
        <f t="shared" si="1"/>
        <v>3.3929200606980341E-5</v>
      </c>
      <c r="F21">
        <f t="shared" si="2"/>
        <v>0.97708223811720996</v>
      </c>
      <c r="G21">
        <f t="shared" si="3"/>
        <v>-3.4416586457473156E-3</v>
      </c>
      <c r="H21">
        <f t="shared" si="4"/>
        <v>-3.4416586457473156E-3</v>
      </c>
      <c r="J21">
        <f t="shared" si="5"/>
        <v>15</v>
      </c>
      <c r="M21">
        <f t="shared" si="6"/>
        <v>66.043780198584301</v>
      </c>
      <c r="N21">
        <f t="shared" si="7"/>
        <v>-1.5707963250000001</v>
      </c>
      <c r="O21">
        <f t="shared" si="8"/>
        <v>1.0000773825999778</v>
      </c>
      <c r="P21">
        <f t="shared" si="9"/>
        <v>1.2440065132599374E-2</v>
      </c>
      <c r="Q21">
        <f t="shared" si="10"/>
        <v>1.0000238754731148</v>
      </c>
      <c r="R21">
        <f t="shared" si="11"/>
        <v>6.9101372044975034E-3</v>
      </c>
      <c r="S21">
        <f t="shared" si="12"/>
        <v>0.99999999226144076</v>
      </c>
      <c r="T21">
        <f t="shared" si="13"/>
        <v>-1.2440706829817903E-4</v>
      </c>
      <c r="U21">
        <f t="shared" si="14"/>
        <v>0.99999998474035601</v>
      </c>
      <c r="V21">
        <f t="shared" si="15"/>
        <v>-1.7469770483108943E-4</v>
      </c>
      <c r="X21">
        <f t="shared" si="34"/>
        <v>59.71796531204334</v>
      </c>
      <c r="Y21">
        <f t="shared" si="16"/>
        <v>-89.103701028397509</v>
      </c>
      <c r="Z21">
        <f t="shared" si="35"/>
        <v>90.896298971602491</v>
      </c>
      <c r="AC21">
        <v>1</v>
      </c>
      <c r="AD21">
        <f t="shared" si="17"/>
        <v>1.2440706894E-2</v>
      </c>
      <c r="AE21">
        <f t="shared" si="18"/>
        <v>-1.4695446135462019E-10</v>
      </c>
      <c r="AF21">
        <f t="shared" si="19"/>
        <v>8.4119284796399992E-7</v>
      </c>
      <c r="AG21">
        <f t="shared" si="36"/>
        <v>14581.684619323787</v>
      </c>
      <c r="AH21">
        <f t="shared" si="37"/>
        <v>-1188790.590961379</v>
      </c>
      <c r="AJ21">
        <f t="shared" si="20"/>
        <v>18000</v>
      </c>
      <c r="AK21">
        <f t="shared" si="21"/>
        <v>2.2393272409200002</v>
      </c>
      <c r="AL21">
        <v>1</v>
      </c>
      <c r="AM21">
        <f t="shared" si="22"/>
        <v>6.9102471929400004E-3</v>
      </c>
      <c r="AN21">
        <f t="shared" si="38"/>
        <v>17999.155987314851</v>
      </c>
      <c r="AO21">
        <f t="shared" si="39"/>
        <v>-122.13928989571164</v>
      </c>
      <c r="AQ21">
        <f t="shared" si="23"/>
        <v>9936.4069952305254</v>
      </c>
      <c r="AR21">
        <f t="shared" si="24"/>
        <v>-794.91255961844195</v>
      </c>
      <c r="AT21">
        <f t="shared" si="40"/>
        <v>-800095018.45773578</v>
      </c>
      <c r="AU21">
        <f t="shared" si="41"/>
        <v>-11823898308.137171</v>
      </c>
      <c r="AV21">
        <f t="shared" si="42"/>
        <v>-1.6383609450793655</v>
      </c>
      <c r="AW21">
        <f t="shared" si="25"/>
        <v>178817445.37778848</v>
      </c>
      <c r="AX21">
        <f t="shared" si="26"/>
        <v>-23100275.220650114</v>
      </c>
      <c r="AY21">
        <f t="shared" si="50"/>
        <v>-0.12847205464355113</v>
      </c>
      <c r="BA21">
        <f t="shared" si="27"/>
        <v>65.727769454585598</v>
      </c>
      <c r="BB21">
        <f t="shared" si="43"/>
        <v>36.354977885223327</v>
      </c>
      <c r="BC21">
        <f t="shared" si="44"/>
        <v>-1.5098888904358143</v>
      </c>
      <c r="BD21">
        <f t="shared" si="28"/>
        <v>-266.5102610545153</v>
      </c>
      <c r="BF21">
        <f t="shared" si="29"/>
        <v>59.675425442076921</v>
      </c>
      <c r="BG21">
        <f t="shared" si="30"/>
        <v>-86.705509569667399</v>
      </c>
      <c r="BH21">
        <f t="shared" si="45"/>
        <v>93.294490430332601</v>
      </c>
      <c r="BI21">
        <f t="shared" si="46"/>
        <v>93.294490430332601</v>
      </c>
      <c r="BJ21">
        <f t="shared" si="31"/>
        <v>0</v>
      </c>
      <c r="BK21">
        <f t="shared" si="47"/>
        <v>0</v>
      </c>
      <c r="BM21">
        <f t="shared" si="48"/>
        <v>23.320447556853594</v>
      </c>
      <c r="BN21">
        <f t="shared" si="32"/>
        <v>-0.19524851515210295</v>
      </c>
      <c r="BQ21" s="56">
        <f t="shared" si="49"/>
        <v>53.256938685508466</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1.0000000008993677</v>
      </c>
      <c r="D22">
        <f t="shared" si="1"/>
        <v>4.2411500749570984E-5</v>
      </c>
      <c r="F22">
        <f t="shared" si="2"/>
        <v>0.97712253878047728</v>
      </c>
      <c r="G22">
        <f t="shared" si="3"/>
        <v>-4.3022555288408561E-3</v>
      </c>
      <c r="H22">
        <f t="shared" si="4"/>
        <v>-4.3022555288408561E-3</v>
      </c>
      <c r="J22">
        <f t="shared" si="5"/>
        <v>15</v>
      </c>
      <c r="M22">
        <f t="shared" si="6"/>
        <v>52.835024158867434</v>
      </c>
      <c r="N22">
        <f t="shared" si="7"/>
        <v>-1.5707963250000001</v>
      </c>
      <c r="O22">
        <f t="shared" si="8"/>
        <v>1.0001209076813087</v>
      </c>
      <c r="P22">
        <f t="shared" si="9"/>
        <v>1.5549630242725737E-2</v>
      </c>
      <c r="Q22">
        <f t="shared" si="10"/>
        <v>1.0000373051762459</v>
      </c>
      <c r="R22">
        <f t="shared" si="11"/>
        <v>8.6375941734601318E-3</v>
      </c>
      <c r="S22">
        <f t="shared" si="12"/>
        <v>0.9999999879085012</v>
      </c>
      <c r="T22">
        <f t="shared" si="13"/>
        <v>-1.555088349214434E-4</v>
      </c>
      <c r="U22">
        <f t="shared" si="14"/>
        <v>0.99999997615680647</v>
      </c>
      <c r="V22">
        <f t="shared" si="15"/>
        <v>-2.1837212978925645E-4</v>
      </c>
      <c r="X22">
        <f t="shared" si="34"/>
        <v>57.780617854442227</v>
      </c>
      <c r="Y22">
        <f t="shared" si="16"/>
        <v>-88.879667007048425</v>
      </c>
      <c r="Z22">
        <f t="shared" si="35"/>
        <v>91.120332992951575</v>
      </c>
      <c r="AC22">
        <v>1</v>
      </c>
      <c r="AD22">
        <f t="shared" si="17"/>
        <v>1.5550883617499999E-2</v>
      </c>
      <c r="AE22">
        <f t="shared" si="18"/>
        <v>-2.2961634586659402E-10</v>
      </c>
      <c r="AF22">
        <f t="shared" si="19"/>
        <v>1.0514910599549999E-6</v>
      </c>
      <c r="AG22">
        <f t="shared" si="36"/>
        <v>14581.684368998562</v>
      </c>
      <c r="AH22">
        <f t="shared" si="37"/>
        <v>-951033.61909313616</v>
      </c>
      <c r="AJ22">
        <f t="shared" si="20"/>
        <v>18000</v>
      </c>
      <c r="AK22">
        <f t="shared" si="21"/>
        <v>2.7991590511499997</v>
      </c>
      <c r="AL22">
        <v>1</v>
      </c>
      <c r="AM22">
        <f t="shared" si="22"/>
        <v>8.6378089911750017E-3</v>
      </c>
      <c r="AN22">
        <f t="shared" si="38"/>
        <v>17998.681265599265</v>
      </c>
      <c r="AO22">
        <f t="shared" si="39"/>
        <v>-152.67001181413642</v>
      </c>
      <c r="AQ22">
        <f t="shared" si="23"/>
        <v>9900.9900990099013</v>
      </c>
      <c r="AR22">
        <f t="shared" si="24"/>
        <v>-990.09900990099004</v>
      </c>
      <c r="AT22">
        <f t="shared" ref="AT22:AT85" si="52">-AR22*AH22+AG22*AQ22</f>
        <v>-797244332.08232713</v>
      </c>
      <c r="AU22">
        <f t="shared" ref="AU22:AU85" si="53">AQ22*AH22+AG22*AR22</f>
        <v>-9430611757.7231293</v>
      </c>
      <c r="AV22">
        <f t="shared" si="42"/>
        <v>-1.6551337211731221</v>
      </c>
      <c r="AW22">
        <f t="shared" si="25"/>
        <v>178121201.12001982</v>
      </c>
      <c r="AX22">
        <f t="shared" si="26"/>
        <v>-25395343.025228951</v>
      </c>
      <c r="AY22">
        <f t="shared" si="50"/>
        <v>-0.14161896329182211</v>
      </c>
      <c r="BA22">
        <f t="shared" si="27"/>
        <v>52.601833660572197</v>
      </c>
      <c r="BB22">
        <f t="shared" si="43"/>
        <v>34.420017671967543</v>
      </c>
      <c r="BC22">
        <f t="shared" si="44"/>
        <v>-1.5135147578813</v>
      </c>
      <c r="BD22">
        <f t="shared" si="28"/>
        <v>-266.71800795645288</v>
      </c>
      <c r="BF22">
        <f t="shared" si="29"/>
        <v>57.740823481820549</v>
      </c>
      <c r="BG22">
        <f t="shared" si="30"/>
        <v>-86.962079040925431</v>
      </c>
      <c r="BH22">
        <f t="shared" si="45"/>
        <v>93.037920959074569</v>
      </c>
      <c r="BI22">
        <f t="shared" si="46"/>
        <v>93.037920959074569</v>
      </c>
      <c r="BJ22">
        <f t="shared" si="31"/>
        <v>0</v>
      </c>
      <c r="BK22">
        <f t="shared" si="47"/>
        <v>0</v>
      </c>
      <c r="BM22">
        <f t="shared" si="48"/>
        <v>23.320805809852999</v>
      </c>
      <c r="BN22">
        <f t="shared" si="32"/>
        <v>-0.24407108447253059</v>
      </c>
      <c r="BQ22" s="56">
        <f t="shared" si="49"/>
        <v>51.321978472252681</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1.0000000012950894</v>
      </c>
      <c r="D23">
        <f t="shared" si="1"/>
        <v>5.0893800886058653E-5</v>
      </c>
      <c r="F23">
        <f t="shared" si="2"/>
        <v>0.97717179928212783</v>
      </c>
      <c r="G23">
        <f t="shared" si="3"/>
        <v>-5.1629739168628039E-3</v>
      </c>
      <c r="H23">
        <f t="shared" si="4"/>
        <v>-5.1629739168628039E-3</v>
      </c>
      <c r="J23">
        <f t="shared" si="5"/>
        <v>15</v>
      </c>
      <c r="M23">
        <f t="shared" si="6"/>
        <v>44.029186799056198</v>
      </c>
      <c r="N23">
        <f t="shared" si="7"/>
        <v>-1.5707963250000001</v>
      </c>
      <c r="O23">
        <f t="shared" si="8"/>
        <v>1.0001741024306969</v>
      </c>
      <c r="P23">
        <f t="shared" si="9"/>
        <v>1.8658894647625306E-2</v>
      </c>
      <c r="Q23">
        <f t="shared" si="10"/>
        <v>1.0000537190129348</v>
      </c>
      <c r="R23">
        <f t="shared" si="11"/>
        <v>1.0364999591709896E-2</v>
      </c>
      <c r="S23">
        <f t="shared" si="12"/>
        <v>0.99999998258824185</v>
      </c>
      <c r="T23">
        <f t="shared" si="13"/>
        <v>-1.8661060124385419E-4</v>
      </c>
      <c r="U23">
        <f t="shared" si="14"/>
        <v>0.99999996566580196</v>
      </c>
      <c r="V23">
        <f t="shared" si="15"/>
        <v>-2.6204655391435323E-4</v>
      </c>
      <c r="X23">
        <f t="shared" si="34"/>
        <v>56.198035215490265</v>
      </c>
      <c r="Y23">
        <f t="shared" si="16"/>
        <v>-88.655660130133015</v>
      </c>
      <c r="Z23">
        <f t="shared" si="35"/>
        <v>91.344339869866985</v>
      </c>
      <c r="AC23">
        <v>1</v>
      </c>
      <c r="AD23">
        <f t="shared" si="17"/>
        <v>1.8661060341000003E-2</v>
      </c>
      <c r="AE23">
        <f t="shared" si="18"/>
        <v>-3.3064753804789547E-10</v>
      </c>
      <c r="AF23">
        <f t="shared" si="19"/>
        <v>1.2617892719460001E-6</v>
      </c>
      <c r="AG23">
        <f t="shared" si="36"/>
        <v>14581.684063045521</v>
      </c>
      <c r="AH23">
        <f t="shared" si="37"/>
        <v>-792529.18346315797</v>
      </c>
      <c r="AJ23">
        <f t="shared" si="20"/>
        <v>18000</v>
      </c>
      <c r="AK23">
        <f t="shared" si="21"/>
        <v>3.3589908613800001</v>
      </c>
      <c r="AL23">
        <v>1</v>
      </c>
      <c r="AM23">
        <f t="shared" si="22"/>
        <v>1.0365370789410001E-2</v>
      </c>
      <c r="AN23">
        <f t="shared" si="38"/>
        <v>17998.101084798102</v>
      </c>
      <c r="AO23">
        <f t="shared" si="39"/>
        <v>-183.19800038783472</v>
      </c>
      <c r="AQ23">
        <f t="shared" si="23"/>
        <v>9858.0441640378558</v>
      </c>
      <c r="AR23">
        <f t="shared" si="24"/>
        <v>-1182.9652996845425</v>
      </c>
      <c r="AT23">
        <f t="shared" si="52"/>
        <v>-793787637.54469085</v>
      </c>
      <c r="AU23">
        <f t="shared" si="53"/>
        <v>-7830037318.1262178</v>
      </c>
      <c r="AV23">
        <f t="shared" si="42"/>
        <v>-1.671828404719524</v>
      </c>
      <c r="AW23">
        <f t="shared" si="25"/>
        <v>177276951.27790555</v>
      </c>
      <c r="AX23">
        <f t="shared" si="26"/>
        <v>-28150008.061604436</v>
      </c>
      <c r="AY23">
        <f t="shared" si="50"/>
        <v>-0.15747634855133327</v>
      </c>
      <c r="BA23">
        <f t="shared" si="27"/>
        <v>43.845443642366043</v>
      </c>
      <c r="BB23">
        <f t="shared" si="43"/>
        <v>32.838489375344921</v>
      </c>
      <c r="BC23">
        <f t="shared" si="44"/>
        <v>-1.5143520561681907</v>
      </c>
      <c r="BD23">
        <f t="shared" si="28"/>
        <v>-266.76598161454012</v>
      </c>
      <c r="BF23">
        <f t="shared" si="29"/>
        <v>56.159733066668743</v>
      </c>
      <c r="BG23">
        <f t="shared" si="30"/>
        <v>-87.058882230053001</v>
      </c>
      <c r="BH23">
        <f t="shared" si="45"/>
        <v>92.941117769946999</v>
      </c>
      <c r="BI23">
        <f t="shared" si="46"/>
        <v>92.941117769946999</v>
      </c>
      <c r="BJ23">
        <f t="shared" si="31"/>
        <v>0</v>
      </c>
      <c r="BK23">
        <f t="shared" si="47"/>
        <v>0</v>
      </c>
      <c r="BM23">
        <f t="shared" si="48"/>
        <v>23.321243691323822</v>
      </c>
      <c r="BN23">
        <f t="shared" si="32"/>
        <v>-0.29290061551290364</v>
      </c>
      <c r="BQ23" s="56">
        <f t="shared" si="49"/>
        <v>49.740450175630059</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1.0000000017627606</v>
      </c>
      <c r="D24">
        <f t="shared" si="1"/>
        <v>5.9376101015222766E-5</v>
      </c>
      <c r="F24">
        <f t="shared" si="2"/>
        <v>0.97723002210414711</v>
      </c>
      <c r="G24">
        <f t="shared" si="3"/>
        <v>-6.0238381346282219E-3</v>
      </c>
      <c r="H24">
        <f t="shared" si="4"/>
        <v>-6.0238381346282219E-3</v>
      </c>
      <c r="J24">
        <f t="shared" si="5"/>
        <v>15</v>
      </c>
      <c r="M24">
        <f t="shared" si="6"/>
        <v>37.739302970619597</v>
      </c>
      <c r="N24">
        <f t="shared" si="7"/>
        <v>-1.5707963250000001</v>
      </c>
      <c r="O24">
        <f t="shared" si="8"/>
        <v>1.0002369653053813</v>
      </c>
      <c r="P24">
        <f t="shared" si="9"/>
        <v>2.1767798283012629E-2</v>
      </c>
      <c r="Q24">
        <f t="shared" si="10"/>
        <v>1.0000731168362489</v>
      </c>
      <c r="R24">
        <f t="shared" si="11"/>
        <v>1.2092343153165382E-2</v>
      </c>
      <c r="S24">
        <f t="shared" si="12"/>
        <v>0.99999997630066273</v>
      </c>
      <c r="T24">
        <f t="shared" si="13"/>
        <v>-2.1771236720524072E-4</v>
      </c>
      <c r="U24">
        <f t="shared" si="14"/>
        <v>0.99999995326734248</v>
      </c>
      <c r="V24">
        <f t="shared" si="15"/>
        <v>-3.0572097703976587E-4</v>
      </c>
      <c r="X24">
        <f t="shared" si="34"/>
        <v>54.860331164990626</v>
      </c>
      <c r="Y24">
        <f t="shared" si="16"/>
        <v>-88.431685823272588</v>
      </c>
      <c r="Z24">
        <f t="shared" si="35"/>
        <v>91.568314176727412</v>
      </c>
      <c r="AC24">
        <v>1</v>
      </c>
      <c r="AD24">
        <f t="shared" si="17"/>
        <v>2.1771237064500001E-2</v>
      </c>
      <c r="AE24">
        <f t="shared" si="18"/>
        <v>-4.5004803789852436E-10</v>
      </c>
      <c r="AF24">
        <f t="shared" si="19"/>
        <v>1.472087483937E-6</v>
      </c>
      <c r="AG24">
        <f t="shared" si="36"/>
        <v>14581.683701464672</v>
      </c>
      <c r="AH24">
        <f t="shared" si="37"/>
        <v>-679311.91139787983</v>
      </c>
      <c r="AJ24">
        <f t="shared" si="20"/>
        <v>18000</v>
      </c>
      <c r="AK24">
        <f t="shared" si="21"/>
        <v>3.9188226716099996</v>
      </c>
      <c r="AL24">
        <v>1</v>
      </c>
      <c r="AM24">
        <f t="shared" si="22"/>
        <v>1.2092932587645001E-2</v>
      </c>
      <c r="AN24">
        <f t="shared" si="38"/>
        <v>17997.415465683902</v>
      </c>
      <c r="AO24">
        <f t="shared" si="39"/>
        <v>-213.72270930674503</v>
      </c>
      <c r="AQ24">
        <f t="shared" si="23"/>
        <v>9807.7677520596299</v>
      </c>
      <c r="AR24">
        <f t="shared" si="24"/>
        <v>-1373.0874852883483</v>
      </c>
      <c r="AT24">
        <f t="shared" si="52"/>
        <v>-789740916.96977735</v>
      </c>
      <c r="AU24">
        <f t="shared" si="53"/>
        <v>-6682555385.6030283</v>
      </c>
      <c r="AV24">
        <f t="shared" si="42"/>
        <v>-1.6884301909709949</v>
      </c>
      <c r="AW24">
        <f t="shared" si="25"/>
        <v>176288601.77295434</v>
      </c>
      <c r="AX24">
        <f t="shared" si="26"/>
        <v>-31139402.127252452</v>
      </c>
      <c r="AY24">
        <f t="shared" si="50"/>
        <v>-0.17483529866017353</v>
      </c>
      <c r="BA24">
        <f t="shared" si="27"/>
        <v>37.588794414494622</v>
      </c>
      <c r="BB24">
        <f t="shared" si="43"/>
        <v>31.50116793618168</v>
      </c>
      <c r="BC24">
        <f t="shared" si="44"/>
        <v>-1.5135948923108213</v>
      </c>
      <c r="BD24">
        <f t="shared" si="28"/>
        <v>-266.7225993210634</v>
      </c>
      <c r="BF24">
        <f t="shared" si="29"/>
        <v>54.822929147465445</v>
      </c>
      <c r="BG24">
        <f t="shared" si="30"/>
        <v>-87.064337823045946</v>
      </c>
      <c r="BH24">
        <f t="shared" si="45"/>
        <v>92.935662176954054</v>
      </c>
      <c r="BI24">
        <f t="shared" si="46"/>
        <v>92.935662176954054</v>
      </c>
      <c r="BJ24">
        <f t="shared" si="31"/>
        <v>0</v>
      </c>
      <c r="BK24">
        <f t="shared" si="47"/>
        <v>0</v>
      </c>
      <c r="BM24">
        <f t="shared" si="48"/>
        <v>23.321761211283764</v>
      </c>
      <c r="BN24">
        <f t="shared" si="32"/>
        <v>-0.34173850198253414</v>
      </c>
      <c r="BQ24" s="56">
        <f t="shared" si="49"/>
        <v>48.403128736466819</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1.0000000023023812</v>
      </c>
      <c r="D25">
        <f t="shared" si="1"/>
        <v>6.7858401135842736E-5</v>
      </c>
      <c r="F25">
        <f t="shared" si="2"/>
        <v>0.97729721018044891</v>
      </c>
      <c r="G25">
        <f t="shared" si="3"/>
        <v>-6.884872519956951E-3</v>
      </c>
      <c r="H25">
        <f t="shared" si="4"/>
        <v>-6.884872519956951E-3</v>
      </c>
      <c r="J25">
        <f t="shared" si="5"/>
        <v>15</v>
      </c>
      <c r="M25">
        <f t="shared" si="6"/>
        <v>33.02189009929215</v>
      </c>
      <c r="N25">
        <f t="shared" si="7"/>
        <v>-1.5707963250000001</v>
      </c>
      <c r="O25">
        <f t="shared" si="8"/>
        <v>1.0003094944826274</v>
      </c>
      <c r="P25">
        <f t="shared" si="9"/>
        <v>2.487628112643446E-2</v>
      </c>
      <c r="Q25">
        <f t="shared" si="10"/>
        <v>1.0000954984725559</v>
      </c>
      <c r="R25">
        <f t="shared" si="11"/>
        <v>1.3819614553959749E-2</v>
      </c>
      <c r="S25">
        <f t="shared" si="12"/>
        <v>0.99999996904576383</v>
      </c>
      <c r="T25">
        <f t="shared" si="13"/>
        <v>-2.4881413274543225E-4</v>
      </c>
      <c r="U25">
        <f t="shared" si="14"/>
        <v>0.99999993896142825</v>
      </c>
      <c r="V25">
        <f t="shared" si="15"/>
        <v>-3.4939539899888039E-4</v>
      </c>
      <c r="X25">
        <f t="shared" si="34"/>
        <v>53.701913404832872</v>
      </c>
      <c r="Y25">
        <f t="shared" si="16"/>
        <v>-88.207749510309938</v>
      </c>
      <c r="Z25">
        <f t="shared" si="35"/>
        <v>91.792250489690062</v>
      </c>
      <c r="AC25">
        <v>1</v>
      </c>
      <c r="AD25">
        <f t="shared" si="17"/>
        <v>2.4881413788E-2</v>
      </c>
      <c r="AE25">
        <f t="shared" si="18"/>
        <v>-5.8781784541848076E-10</v>
      </c>
      <c r="AF25">
        <f t="shared" si="19"/>
        <v>1.6823856959279998E-6</v>
      </c>
      <c r="AG25">
        <f t="shared" si="36"/>
        <v>14581.683284256023</v>
      </c>
      <c r="AH25">
        <f t="shared" si="37"/>
        <v>-594399.11656051525</v>
      </c>
      <c r="AJ25">
        <f t="shared" si="20"/>
        <v>18000</v>
      </c>
      <c r="AK25">
        <f t="shared" si="21"/>
        <v>4.4786544818400005</v>
      </c>
      <c r="AL25">
        <v>1</v>
      </c>
      <c r="AM25">
        <f t="shared" si="22"/>
        <v>1.3820494385880001E-2</v>
      </c>
      <c r="AN25">
        <f t="shared" si="38"/>
        <v>17996.624432801669</v>
      </c>
      <c r="AO25">
        <f t="shared" si="39"/>
        <v>-244.24359245648634</v>
      </c>
      <c r="AQ25">
        <f t="shared" si="23"/>
        <v>9750.3900156006239</v>
      </c>
      <c r="AR25">
        <f t="shared" si="24"/>
        <v>-1560.0624024960998</v>
      </c>
      <c r="AT25">
        <f t="shared" si="52"/>
        <v>-785122614.71749628</v>
      </c>
      <c r="AU25">
        <f t="shared" si="53"/>
        <v>-5818371547.2503529</v>
      </c>
      <c r="AV25">
        <f t="shared" si="42"/>
        <v>-1.7049247032538624</v>
      </c>
      <c r="AW25">
        <f t="shared" si="25"/>
        <v>175160660.27943969</v>
      </c>
      <c r="AX25">
        <f t="shared" si="26"/>
        <v>-34247330.401159473</v>
      </c>
      <c r="AY25">
        <f t="shared" si="50"/>
        <v>-0.19308372947663424</v>
      </c>
      <c r="BA25">
        <f t="shared" si="27"/>
        <v>32.895528822902307</v>
      </c>
      <c r="BB25">
        <f t="shared" si="43"/>
        <v>30.342737448664593</v>
      </c>
      <c r="BC25">
        <f t="shared" si="44"/>
        <v>-1.511840973777228</v>
      </c>
      <c r="BD25">
        <f t="shared" si="28"/>
        <v>-266.62210719136391</v>
      </c>
      <c r="BF25">
        <f t="shared" si="29"/>
        <v>53.665095830237782</v>
      </c>
      <c r="BG25">
        <f t="shared" si="30"/>
        <v>-87.012693329699758</v>
      </c>
      <c r="BH25">
        <f t="shared" si="45"/>
        <v>92.987306670300242</v>
      </c>
      <c r="BI25">
        <f t="shared" si="46"/>
        <v>92.987306670300242</v>
      </c>
      <c r="BJ25">
        <f t="shared" si="31"/>
        <v>0</v>
      </c>
      <c r="BK25">
        <f t="shared" si="47"/>
        <v>0</v>
      </c>
      <c r="BM25">
        <f t="shared" si="48"/>
        <v>23.322358381573189</v>
      </c>
      <c r="BN25">
        <f t="shared" si="32"/>
        <v>-0.39058613833585309</v>
      </c>
      <c r="BQ25" s="56">
        <f t="shared" si="49"/>
        <v>47.244698248949732</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1.0000000029139513</v>
      </c>
      <c r="D26">
        <f t="shared" si="1"/>
        <v>7.6340701246697948E-5</v>
      </c>
      <c r="F26">
        <f t="shared" si="2"/>
        <v>0.977373366897205</v>
      </c>
      <c r="G26">
        <f t="shared" si="3"/>
        <v>-7.7461014258468604E-3</v>
      </c>
      <c r="H26">
        <f t="shared" si="4"/>
        <v>-7.7461014258468604E-3</v>
      </c>
      <c r="J26">
        <f t="shared" si="5"/>
        <v>15</v>
      </c>
      <c r="M26">
        <f t="shared" si="6"/>
        <v>29.352791199370799</v>
      </c>
      <c r="N26">
        <f t="shared" si="7"/>
        <v>-1.5707963250000001</v>
      </c>
      <c r="O26">
        <f t="shared" si="8"/>
        <v>1.0003916878599919</v>
      </c>
      <c r="P26">
        <f t="shared" si="9"/>
        <v>2.7984283204211122E-2</v>
      </c>
      <c r="Q26">
        <f t="shared" si="10"/>
        <v>1.0001208637215326</v>
      </c>
      <c r="R26">
        <f t="shared" si="11"/>
        <v>1.5546803492809336E-2</v>
      </c>
      <c r="S26">
        <f t="shared" si="12"/>
        <v>0.99999996082354525</v>
      </c>
      <c r="T26">
        <f t="shared" si="13"/>
        <v>-2.7991589780425812E-4</v>
      </c>
      <c r="U26">
        <f t="shared" si="14"/>
        <v>0.99999992274805938</v>
      </c>
      <c r="V26">
        <f t="shared" si="15"/>
        <v>-3.9306981962508272E-4</v>
      </c>
      <c r="X26">
        <f t="shared" si="34"/>
        <v>52.680473546242382</v>
      </c>
      <c r="Y26">
        <f t="shared" si="16"/>
        <v>-87.983856613014922</v>
      </c>
      <c r="Z26">
        <f t="shared" si="35"/>
        <v>92.016143386985078</v>
      </c>
      <c r="AC26">
        <v>1</v>
      </c>
      <c r="AD26">
        <f t="shared" si="17"/>
        <v>2.7991590511499999E-2</v>
      </c>
      <c r="AE26">
        <f t="shared" si="18"/>
        <v>-7.4395696060776463E-10</v>
      </c>
      <c r="AF26">
        <f t="shared" si="19"/>
        <v>1.8926839079189999E-6</v>
      </c>
      <c r="AG26">
        <f t="shared" si="36"/>
        <v>14581.68281141958</v>
      </c>
      <c r="AH26">
        <f t="shared" si="37"/>
        <v>-528355.97320840217</v>
      </c>
      <c r="AJ26">
        <f t="shared" si="20"/>
        <v>18000</v>
      </c>
      <c r="AK26">
        <f t="shared" si="21"/>
        <v>5.03848629207</v>
      </c>
      <c r="AL26">
        <v>1</v>
      </c>
      <c r="AM26">
        <f t="shared" si="22"/>
        <v>1.5548056184115E-2</v>
      </c>
      <c r="AN26">
        <f t="shared" si="38"/>
        <v>17995.728014466615</v>
      </c>
      <c r="AO26">
        <f t="shared" si="39"/>
        <v>-274.76010395090924</v>
      </c>
      <c r="AQ26">
        <f t="shared" si="23"/>
        <v>9686.1681518791174</v>
      </c>
      <c r="AR26">
        <f t="shared" si="24"/>
        <v>-1743.510267338241</v>
      </c>
      <c r="AT26">
        <f t="shared" si="52"/>
        <v>-779953432.44956231</v>
      </c>
      <c r="AU26">
        <f t="shared" si="53"/>
        <v>-5143168114.2431002</v>
      </c>
      <c r="AV26">
        <f t="shared" si="42"/>
        <v>-1.721298051641508</v>
      </c>
      <c r="AW26">
        <f t="shared" si="25"/>
        <v>173898186.13989529</v>
      </c>
      <c r="AX26">
        <f t="shared" si="26"/>
        <v>-37406175.590103284</v>
      </c>
      <c r="AY26">
        <f t="shared" si="50"/>
        <v>-0.2118754538473098</v>
      </c>
      <c r="BA26">
        <f t="shared" si="27"/>
        <v>29.244963318876131</v>
      </c>
      <c r="BB26">
        <f t="shared" si="43"/>
        <v>29.321021619529869</v>
      </c>
      <c r="BC26">
        <f t="shared" si="44"/>
        <v>-1.5094225977941982</v>
      </c>
      <c r="BD26">
        <f t="shared" si="28"/>
        <v>-266.48354445410217</v>
      </c>
      <c r="BF26">
        <f t="shared" si="29"/>
        <v>52.644056835385697</v>
      </c>
      <c r="BG26">
        <f t="shared" si="30"/>
        <v>-86.922989373999101</v>
      </c>
      <c r="BH26">
        <f t="shared" si="45"/>
        <v>93.077010626000899</v>
      </c>
      <c r="BI26">
        <f t="shared" si="46"/>
        <v>93.077010626000899</v>
      </c>
      <c r="BJ26">
        <f t="shared" si="31"/>
        <v>0</v>
      </c>
      <c r="BK26">
        <f t="shared" si="47"/>
        <v>0</v>
      </c>
      <c r="BM26">
        <f t="shared" si="48"/>
        <v>23.323035215855825</v>
      </c>
      <c r="BN26">
        <f t="shared" si="32"/>
        <v>-0.43944491989692841</v>
      </c>
      <c r="BQ26" s="56">
        <f t="shared" si="49"/>
        <v>46.222982419815004</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1.0000000035974708</v>
      </c>
      <c r="D27">
        <f t="shared" si="1"/>
        <v>8.4823001346567834E-5</v>
      </c>
      <c r="F27">
        <f t="shared" si="2"/>
        <v>0.97745849609322599</v>
      </c>
      <c r="G27">
        <f t="shared" si="3"/>
        <v>-8.6075492226497588E-3</v>
      </c>
      <c r="H27">
        <f t="shared" si="4"/>
        <v>-8.6075492226497588E-3</v>
      </c>
      <c r="J27">
        <f t="shared" si="5"/>
        <v>15</v>
      </c>
      <c r="M27">
        <f t="shared" si="6"/>
        <v>26.417512079433717</v>
      </c>
      <c r="N27">
        <f t="shared" si="7"/>
        <v>-1.5707963250000001</v>
      </c>
      <c r="O27">
        <f t="shared" si="8"/>
        <v>1.0004835430556267</v>
      </c>
      <c r="P27">
        <f t="shared" si="9"/>
        <v>3.1091744598363745E-2</v>
      </c>
      <c r="Q27">
        <f t="shared" si="10"/>
        <v>1.0001492123561724</v>
      </c>
      <c r="R27">
        <f t="shared" si="11"/>
        <v>1.7273899671382011E-2</v>
      </c>
      <c r="S27">
        <f t="shared" si="12"/>
        <v>0.99999995163400734</v>
      </c>
      <c r="T27">
        <f t="shared" si="13"/>
        <v>-3.1101766232154756E-4</v>
      </c>
      <c r="U27">
        <f t="shared" si="14"/>
        <v>0.99999990462723654</v>
      </c>
      <c r="V27">
        <f t="shared" si="15"/>
        <v>-4.3674423875175906E-4</v>
      </c>
      <c r="X27">
        <f t="shared" si="34"/>
        <v>51.767123706539607</v>
      </c>
      <c r="Y27">
        <f t="shared" si="16"/>
        <v>-87.760012550791245</v>
      </c>
      <c r="Z27">
        <f t="shared" si="35"/>
        <v>92.239987449208755</v>
      </c>
      <c r="AC27">
        <v>1</v>
      </c>
      <c r="AD27">
        <f t="shared" si="17"/>
        <v>3.1101767234999998E-2</v>
      </c>
      <c r="AE27">
        <f t="shared" si="18"/>
        <v>-9.1846538346637607E-10</v>
      </c>
      <c r="AF27">
        <f t="shared" si="19"/>
        <v>2.1029821199099997E-6</v>
      </c>
      <c r="AG27">
        <f t="shared" si="36"/>
        <v>14581.682282955358</v>
      </c>
      <c r="AH27">
        <f t="shared" si="37"/>
        <v>-475521.58589594037</v>
      </c>
      <c r="AJ27">
        <f t="shared" si="20"/>
        <v>18000</v>
      </c>
      <c r="AK27">
        <f t="shared" si="21"/>
        <v>5.5983181022999995</v>
      </c>
      <c r="AL27">
        <v>1</v>
      </c>
      <c r="AM27">
        <f t="shared" si="22"/>
        <v>1.7275617982350003E-2</v>
      </c>
      <c r="AN27">
        <f t="shared" si="38"/>
        <v>17994.726242761684</v>
      </c>
      <c r="AO27">
        <f t="shared" si="39"/>
        <v>-305.27169816461935</v>
      </c>
      <c r="AQ27">
        <f t="shared" si="23"/>
        <v>9615.3846153846152</v>
      </c>
      <c r="AR27">
        <f t="shared" si="24"/>
        <v>-1923.0769230769231</v>
      </c>
      <c r="AT27">
        <f t="shared" si="52"/>
        <v>-774256104.7714684</v>
      </c>
      <c r="AU27">
        <f t="shared" si="53"/>
        <v>-4600364638.0051098</v>
      </c>
      <c r="AV27">
        <f t="shared" si="42"/>
        <v>-1.7375368862851652</v>
      </c>
      <c r="AW27">
        <f t="shared" si="25"/>
        <v>172506735.53328377</v>
      </c>
      <c r="AX27">
        <f t="shared" si="26"/>
        <v>-40572883.323793136</v>
      </c>
      <c r="AY27">
        <f t="shared" si="50"/>
        <v>-0.23099763508947921</v>
      </c>
      <c r="BA27">
        <f t="shared" si="27"/>
        <v>26.324498579477158</v>
      </c>
      <c r="BB27">
        <f t="shared" si="43"/>
        <v>28.407202152713541</v>
      </c>
      <c r="BC27">
        <f t="shared" si="44"/>
        <v>-1.5065392511956861</v>
      </c>
      <c r="BD27">
        <f t="shared" si="28"/>
        <v>-266.31834086294526</v>
      </c>
      <c r="BF27">
        <f t="shared" si="29"/>
        <v>51.730993882333003</v>
      </c>
      <c r="BG27">
        <f t="shared" si="30"/>
        <v>-86.806657105929389</v>
      </c>
      <c r="BH27">
        <f t="shared" si="45"/>
        <v>93.193342894070611</v>
      </c>
      <c r="BI27">
        <f t="shared" si="46"/>
        <v>93.193342894070611</v>
      </c>
      <c r="BJ27">
        <f t="shared" si="31"/>
        <v>0</v>
      </c>
      <c r="BK27">
        <f t="shared" si="47"/>
        <v>0</v>
      </c>
      <c r="BM27">
        <f t="shared" si="48"/>
        <v>23.323791729619462</v>
      </c>
      <c r="BN27">
        <f t="shared" si="32"/>
        <v>-0.48831624298413551</v>
      </c>
      <c r="BQ27" s="56">
        <f t="shared" si="49"/>
        <v>45.309162952998676</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1.0000000143898831</v>
      </c>
      <c r="D28">
        <f t="shared" si="1"/>
        <v>1.696460014725426E-4</v>
      </c>
      <c r="F28">
        <f t="shared" si="2"/>
        <v>0.97880444360452479</v>
      </c>
      <c r="G28">
        <f t="shared" si="3"/>
        <v>-1.7239444450323677E-2</v>
      </c>
      <c r="H28">
        <f t="shared" si="4"/>
        <v>-1.7239444450323677E-2</v>
      </c>
      <c r="J28">
        <f t="shared" si="5"/>
        <v>15</v>
      </c>
      <c r="M28">
        <f t="shared" si="6"/>
        <v>13.208756039716858</v>
      </c>
      <c r="N28">
        <f t="shared" si="7"/>
        <v>-1.5707963250000001</v>
      </c>
      <c r="O28">
        <f t="shared" si="8"/>
        <v>1.0019327720463886</v>
      </c>
      <c r="P28">
        <f t="shared" si="9"/>
        <v>6.2123492586243001E-2</v>
      </c>
      <c r="Q28">
        <f t="shared" si="10"/>
        <v>1.0005967159184006</v>
      </c>
      <c r="R28">
        <f t="shared" si="11"/>
        <v>3.4537496855089334E-2</v>
      </c>
      <c r="S28">
        <f t="shared" si="12"/>
        <v>0.99999980653607101</v>
      </c>
      <c r="T28">
        <f t="shared" si="13"/>
        <v>-6.2203526447239424E-4</v>
      </c>
      <c r="U28">
        <f t="shared" si="14"/>
        <v>0.99999961850910968</v>
      </c>
      <c r="V28">
        <f t="shared" si="15"/>
        <v>-8.7348831088955906E-4</v>
      </c>
      <c r="X28">
        <f t="shared" si="34"/>
        <v>45.774930443366472</v>
      </c>
      <c r="Y28">
        <f t="shared" si="16"/>
        <v>-85.525447853628791</v>
      </c>
      <c r="Z28">
        <f t="shared" si="35"/>
        <v>94.474552146371209</v>
      </c>
      <c r="AC28">
        <v>1</v>
      </c>
      <c r="AD28">
        <f t="shared" si="17"/>
        <v>6.2203534469999995E-2</v>
      </c>
      <c r="AE28">
        <f t="shared" si="18"/>
        <v>-3.6738615338655043E-9</v>
      </c>
      <c r="AF28">
        <f t="shared" si="19"/>
        <v>4.2059642398199995E-6</v>
      </c>
      <c r="AG28">
        <f t="shared" si="36"/>
        <v>14581.673938788514</v>
      </c>
      <c r="AH28">
        <f t="shared" si="37"/>
        <v>-237770.34563988159</v>
      </c>
      <c r="AJ28">
        <f t="shared" si="20"/>
        <v>18000</v>
      </c>
      <c r="AK28">
        <f t="shared" si="21"/>
        <v>11.196636204599999</v>
      </c>
      <c r="AL28">
        <v>1</v>
      </c>
      <c r="AM28">
        <f t="shared" si="22"/>
        <v>3.4551235964700007E-2</v>
      </c>
      <c r="AN28">
        <f t="shared" si="38"/>
        <v>17978.923835769107</v>
      </c>
      <c r="AO28">
        <f t="shared" si="39"/>
        <v>-609.99740363642763</v>
      </c>
      <c r="AQ28">
        <f t="shared" si="23"/>
        <v>8620.689655172413</v>
      </c>
      <c r="AR28">
        <f t="shared" si="24"/>
        <v>-3448.2758620689651</v>
      </c>
      <c r="AT28">
        <f t="shared" si="52"/>
        <v>-694193657.90658712</v>
      </c>
      <c r="AU28">
        <f t="shared" si="53"/>
        <v>-2100025993.2361808</v>
      </c>
      <c r="AV28">
        <f t="shared" si="42"/>
        <v>-1.8900526996319078</v>
      </c>
      <c r="AW28">
        <f t="shared" si="25"/>
        <v>152954818.37898627</v>
      </c>
      <c r="AX28">
        <f t="shared" si="26"/>
        <v>-68772443.002099276</v>
      </c>
      <c r="AY28">
        <f t="shared" si="50"/>
        <v>-0.42254275422283794</v>
      </c>
      <c r="BA28">
        <f t="shared" si="27"/>
        <v>13.188607042838925</v>
      </c>
      <c r="BB28">
        <f t="shared" si="43"/>
        <v>22.403978571193388</v>
      </c>
      <c r="BC28">
        <f t="shared" si="44"/>
        <v>-1.4675099454090699</v>
      </c>
      <c r="BD28">
        <f t="shared" si="28"/>
        <v>-264.08212636149136</v>
      </c>
      <c r="BF28">
        <f t="shared" si="29"/>
        <v>45.739722523431737</v>
      </c>
      <c r="BG28">
        <f t="shared" si="30"/>
        <v>-85.060153770867061</v>
      </c>
      <c r="BH28">
        <f t="shared" si="45"/>
        <v>94.939846229132939</v>
      </c>
      <c r="BI28">
        <f t="shared" si="46"/>
        <v>94.939846229132939</v>
      </c>
      <c r="BJ28">
        <f t="shared" si="31"/>
        <v>0</v>
      </c>
      <c r="BK28">
        <f t="shared" si="47"/>
        <v>0</v>
      </c>
      <c r="BM28">
        <f t="shared" si="48"/>
        <v>23.335743952238342</v>
      </c>
      <c r="BN28">
        <f t="shared" si="32"/>
        <v>-0.97802740937568844</v>
      </c>
      <c r="BQ28" s="56">
        <f t="shared" si="49"/>
        <v>39.30593937147853</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1.0000000323772367</v>
      </c>
      <c r="D29">
        <f t="shared" si="1"/>
        <v>2.5446899915733135E-4</v>
      </c>
      <c r="F29">
        <f t="shared" si="2"/>
        <v>0.98105524576778269</v>
      </c>
      <c r="G29">
        <f t="shared" si="3"/>
        <v>-2.5920249473922057E-2</v>
      </c>
      <c r="H29">
        <f t="shared" si="4"/>
        <v>-2.5920249473922057E-2</v>
      </c>
      <c r="J29">
        <f t="shared" si="5"/>
        <v>15</v>
      </c>
      <c r="M29">
        <f t="shared" si="6"/>
        <v>8.8058373598112389</v>
      </c>
      <c r="N29">
        <f t="shared" si="7"/>
        <v>-1.5707963250000001</v>
      </c>
      <c r="O29">
        <f t="shared" si="8"/>
        <v>1.0043435066381727</v>
      </c>
      <c r="P29">
        <f t="shared" si="9"/>
        <v>9.303593910187595E-2</v>
      </c>
      <c r="Q29">
        <f t="shared" si="10"/>
        <v>1.0013421107643725</v>
      </c>
      <c r="R29">
        <f t="shared" si="11"/>
        <v>5.1780525883489782E-2</v>
      </c>
      <c r="S29">
        <f t="shared" si="12"/>
        <v>0.9999995647063179</v>
      </c>
      <c r="T29">
        <f t="shared" si="13"/>
        <v>-9.3305274628190918E-4</v>
      </c>
      <c r="U29">
        <f t="shared" si="14"/>
        <v>0.9999991416461107</v>
      </c>
      <c r="V29">
        <f t="shared" si="15"/>
        <v>-1.310232049799822E-3</v>
      </c>
      <c r="X29">
        <f t="shared" si="34"/>
        <v>42.300391843135934</v>
      </c>
      <c r="Y29">
        <f t="shared" si="16"/>
        <v>-83.301699394855177</v>
      </c>
      <c r="Z29">
        <f t="shared" si="35"/>
        <v>96.698300605144823</v>
      </c>
      <c r="AC29">
        <v>1</v>
      </c>
      <c r="AD29">
        <f t="shared" si="17"/>
        <v>9.3305301704999996E-2</v>
      </c>
      <c r="AE29">
        <f t="shared" si="18"/>
        <v>-8.2661884511973844E-9</v>
      </c>
      <c r="AF29">
        <f t="shared" si="19"/>
        <v>6.3089463597299992E-6</v>
      </c>
      <c r="AG29">
        <f t="shared" si="36"/>
        <v>14581.660031864996</v>
      </c>
      <c r="AH29">
        <f t="shared" si="37"/>
        <v>-158524.17784584817</v>
      </c>
      <c r="AJ29">
        <f t="shared" si="20"/>
        <v>18000</v>
      </c>
      <c r="AK29">
        <f t="shared" si="21"/>
        <v>16.794954306900003</v>
      </c>
      <c r="AL29">
        <v>1</v>
      </c>
      <c r="AM29">
        <f t="shared" si="22"/>
        <v>5.1826853947050007E-2</v>
      </c>
      <c r="AN29">
        <f t="shared" si="38"/>
        <v>17952.649204738231</v>
      </c>
      <c r="AO29">
        <f t="shared" si="39"/>
        <v>-913.63437398969165</v>
      </c>
      <c r="AQ29">
        <f t="shared" si="23"/>
        <v>7352.9411764705892</v>
      </c>
      <c r="AR29">
        <f t="shared" si="24"/>
        <v>-4411.7647058823532</v>
      </c>
      <c r="AT29">
        <f t="shared" si="52"/>
        <v>-592153284.37973464</v>
      </c>
      <c r="AU29">
        <f t="shared" si="53"/>
        <v>-1229949807.830641</v>
      </c>
      <c r="AV29">
        <f t="shared" si="42"/>
        <v>-2.0194901200134048</v>
      </c>
      <c r="AW29">
        <f t="shared" si="25"/>
        <v>128041489.44965369</v>
      </c>
      <c r="AX29">
        <f t="shared" si="26"/>
        <v>-86934005.955562711</v>
      </c>
      <c r="AY29">
        <f t="shared" si="50"/>
        <v>-0.59645957497876034</v>
      </c>
      <c r="BA29">
        <f t="shared" si="27"/>
        <v>8.8203011505138313</v>
      </c>
      <c r="BB29">
        <f t="shared" si="43"/>
        <v>18.909668269016471</v>
      </c>
      <c r="BC29">
        <f t="shared" si="44"/>
        <v>-1.4230305450346443</v>
      </c>
      <c r="BD29">
        <f t="shared" si="28"/>
        <v>-261.53364444185212</v>
      </c>
      <c r="BF29">
        <f t="shared" si="29"/>
        <v>42.26536301772137</v>
      </c>
      <c r="BG29">
        <f t="shared" si="30"/>
        <v>-83.004185342645741</v>
      </c>
      <c r="BH29">
        <f t="shared" si="45"/>
        <v>96.995814657354259</v>
      </c>
      <c r="BI29">
        <f t="shared" si="46"/>
        <v>96.995814657354259</v>
      </c>
      <c r="BJ29">
        <f t="shared" si="31"/>
        <v>0</v>
      </c>
      <c r="BK29">
        <f t="shared" si="47"/>
        <v>0</v>
      </c>
      <c r="BM29">
        <f t="shared" si="48"/>
        <v>23.355694748704906</v>
      </c>
      <c r="BN29">
        <f t="shared" si="32"/>
        <v>-1.4705409007936312</v>
      </c>
      <c r="BQ29" s="56">
        <f t="shared" si="49"/>
        <v>35.81162906930161</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1.0000000575595311</v>
      </c>
      <c r="D30">
        <f t="shared" si="1"/>
        <v>3.3929199318034138E-4</v>
      </c>
      <c r="F30">
        <f t="shared" si="2"/>
        <v>0.98422232647316732</v>
      </c>
      <c r="G30">
        <f t="shared" si="3"/>
        <v>-3.4674967508621396E-2</v>
      </c>
      <c r="H30">
        <f t="shared" si="4"/>
        <v>-3.4674967508621396E-2</v>
      </c>
      <c r="J30">
        <f t="shared" si="5"/>
        <v>15</v>
      </c>
      <c r="M30">
        <f t="shared" si="6"/>
        <v>6.6043780198584292</v>
      </c>
      <c r="N30">
        <f t="shared" si="7"/>
        <v>-1.5707963250000001</v>
      </c>
      <c r="O30">
        <f t="shared" si="8"/>
        <v>1.0077088462458996</v>
      </c>
      <c r="P30">
        <f t="shared" si="9"/>
        <v>0.12377114296217651</v>
      </c>
      <c r="Q30">
        <f t="shared" si="10"/>
        <v>1.0023847323392119</v>
      </c>
      <c r="R30">
        <f t="shared" si="11"/>
        <v>6.8992794400677723E-2</v>
      </c>
      <c r="S30">
        <f t="shared" si="12"/>
        <v>0.99999922614495818</v>
      </c>
      <c r="T30">
        <f t="shared" si="13"/>
        <v>-1.2440700475796007E-3</v>
      </c>
      <c r="U30">
        <f t="shared" si="14"/>
        <v>0.99999847403905817</v>
      </c>
      <c r="V30">
        <f t="shared" si="15"/>
        <v>-1.7469752888697335E-3</v>
      </c>
      <c r="X30">
        <f t="shared" si="34"/>
        <v>39.867698706594005</v>
      </c>
      <c r="Y30">
        <f t="shared" si="16"/>
        <v>-81.09410350448411</v>
      </c>
      <c r="Z30">
        <f t="shared" si="35"/>
        <v>98.90589649551589</v>
      </c>
      <c r="AC30">
        <v>1</v>
      </c>
      <c r="AD30">
        <f t="shared" si="17"/>
        <v>0.12440706893999999</v>
      </c>
      <c r="AE30">
        <f t="shared" si="18"/>
        <v>-1.4695446135462017E-8</v>
      </c>
      <c r="AF30">
        <f t="shared" si="19"/>
        <v>8.411928479639999E-6</v>
      </c>
      <c r="AG30">
        <f t="shared" si="36"/>
        <v>14581.640562216635</v>
      </c>
      <c r="AH30">
        <f t="shared" si="37"/>
        <v>-118904.27814909983</v>
      </c>
      <c r="AJ30">
        <f t="shared" si="20"/>
        <v>18000</v>
      </c>
      <c r="AK30">
        <f t="shared" si="21"/>
        <v>22.393272409199998</v>
      </c>
      <c r="AL30">
        <v>1</v>
      </c>
      <c r="AM30">
        <f t="shared" si="22"/>
        <v>6.9102471929400014E-2</v>
      </c>
      <c r="AN30">
        <f t="shared" si="38"/>
        <v>17915.995833827255</v>
      </c>
      <c r="AO30">
        <f t="shared" si="39"/>
        <v>-1215.6463267850954</v>
      </c>
      <c r="AQ30">
        <f t="shared" si="23"/>
        <v>6097.5609756097556</v>
      </c>
      <c r="AR30">
        <f t="shared" si="24"/>
        <v>-4878.0487804878048</v>
      </c>
      <c r="AT30">
        <f t="shared" si="52"/>
        <v>-491108426.56745869</v>
      </c>
      <c r="AU30">
        <f t="shared" si="53"/>
        <v>-796156040.23703122</v>
      </c>
      <c r="AV30">
        <f t="shared" si="42"/>
        <v>-2.1235131013451425</v>
      </c>
      <c r="AW30">
        <f t="shared" si="25"/>
        <v>103381240.22679581</v>
      </c>
      <c r="AX30">
        <f t="shared" si="26"/>
        <v>-95569120.202461138</v>
      </c>
      <c r="AY30">
        <f t="shared" si="50"/>
        <v>-0.74615164672267809</v>
      </c>
      <c r="BA30">
        <f t="shared" si="27"/>
        <v>6.6443518892854714</v>
      </c>
      <c r="BB30">
        <f t="shared" si="43"/>
        <v>16.449052498248278</v>
      </c>
      <c r="BC30">
        <f t="shared" si="44"/>
        <v>-1.3773614546224644</v>
      </c>
      <c r="BD30">
        <f t="shared" si="28"/>
        <v>-258.91699830404286</v>
      </c>
      <c r="BF30">
        <f t="shared" si="29"/>
        <v>39.832742429534079</v>
      </c>
      <c r="BG30">
        <f t="shared" si="30"/>
        <v>-80.884287600056282</v>
      </c>
      <c r="BH30">
        <f t="shared" si="45"/>
        <v>99.115712399943718</v>
      </c>
      <c r="BI30">
        <f t="shared" si="46"/>
        <v>99.115712399943718</v>
      </c>
      <c r="BJ30">
        <f t="shared" si="31"/>
        <v>0</v>
      </c>
      <c r="BK30">
        <f t="shared" si="47"/>
        <v>0</v>
      </c>
      <c r="BM30">
        <f t="shared" si="48"/>
        <v>23.383689931285801</v>
      </c>
      <c r="BN30">
        <f t="shared" si="32"/>
        <v>-1.9672892960134056</v>
      </c>
      <c r="BQ30" s="56">
        <f t="shared" si="49"/>
        <v>33.351013298533417</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1.0000000899367658</v>
      </c>
      <c r="D31">
        <f t="shared" si="1"/>
        <v>4.2411498232098021E-4</v>
      </c>
      <c r="F31">
        <f t="shared" si="2"/>
        <v>0.98832185961399655</v>
      </c>
      <c r="G31">
        <f t="shared" si="3"/>
        <v>-4.3529270645590097E-2</v>
      </c>
      <c r="H31">
        <f t="shared" si="4"/>
        <v>-4.3529270645590097E-2</v>
      </c>
      <c r="J31">
        <f t="shared" si="5"/>
        <v>15</v>
      </c>
      <c r="M31">
        <f t="shared" si="6"/>
        <v>5.2835024158867441</v>
      </c>
      <c r="N31">
        <f t="shared" si="7"/>
        <v>-1.5707963250000001</v>
      </c>
      <c r="O31">
        <f t="shared" si="8"/>
        <v>1.0120192676666304</v>
      </c>
      <c r="P31">
        <f t="shared" si="9"/>
        <v>0.15427316000670205</v>
      </c>
      <c r="Q31">
        <f t="shared" si="10"/>
        <v>1.0037236544073285</v>
      </c>
      <c r="R31">
        <f t="shared" si="11"/>
        <v>8.6164219202893841E-2</v>
      </c>
      <c r="S31">
        <f t="shared" si="12"/>
        <v>0.9999987908522866</v>
      </c>
      <c r="T31">
        <f t="shared" si="13"/>
        <v>-1.5550871081951875E-3</v>
      </c>
      <c r="U31">
        <f t="shared" si="14"/>
        <v>0.99999761568909806</v>
      </c>
      <c r="V31">
        <f t="shared" si="15"/>
        <v>-2.1837178614876221E-3</v>
      </c>
      <c r="X31">
        <f t="shared" si="34"/>
        <v>38.01425978346407</v>
      </c>
      <c r="Y31">
        <f t="shared" si="16"/>
        <v>-78.907914161374208</v>
      </c>
      <c r="Z31">
        <f t="shared" si="35"/>
        <v>101.09208583862579</v>
      </c>
      <c r="AC31">
        <v>1</v>
      </c>
      <c r="AD31">
        <f t="shared" si="17"/>
        <v>0.155508836175</v>
      </c>
      <c r="AE31">
        <f t="shared" si="18"/>
        <v>-2.2961634586659403E-8</v>
      </c>
      <c r="AF31">
        <f t="shared" si="19"/>
        <v>1.051491059955E-5</v>
      </c>
      <c r="AG31">
        <f t="shared" si="36"/>
        <v>14581.615529887991</v>
      </c>
      <c r="AH31">
        <f t="shared" si="37"/>
        <v>-95134.885670857824</v>
      </c>
      <c r="AJ31">
        <f t="shared" si="20"/>
        <v>18000</v>
      </c>
      <c r="AK31">
        <f t="shared" si="21"/>
        <v>27.991590511500004</v>
      </c>
      <c r="AL31">
        <v>1</v>
      </c>
      <c r="AM31">
        <f t="shared" si="22"/>
        <v>8.637808991175E-2</v>
      </c>
      <c r="AN31">
        <f t="shared" si="38"/>
        <v>17869.093437316023</v>
      </c>
      <c r="AO31">
        <f t="shared" si="39"/>
        <v>-1515.5065690584454</v>
      </c>
      <c r="AQ31">
        <f t="shared" si="23"/>
        <v>5000</v>
      </c>
      <c r="AR31">
        <f t="shared" si="24"/>
        <v>-5000</v>
      </c>
      <c r="AT31">
        <f t="shared" si="52"/>
        <v>-402766350.70484912</v>
      </c>
      <c r="AU31">
        <f t="shared" si="53"/>
        <v>-548582506.0037291</v>
      </c>
      <c r="AV31">
        <f t="shared" si="42"/>
        <v>-2.20410504804713</v>
      </c>
      <c r="AW31">
        <f t="shared" si="25"/>
        <v>81835138.21946454</v>
      </c>
      <c r="AX31">
        <f t="shared" si="26"/>
        <v>-97533880.465077057</v>
      </c>
      <c r="AY31">
        <f t="shared" si="50"/>
        <v>-0.87269774783394238</v>
      </c>
      <c r="BA31">
        <f t="shared" si="27"/>
        <v>5.3453690671235821</v>
      </c>
      <c r="BB31">
        <f t="shared" si="43"/>
        <v>14.559553922539552</v>
      </c>
      <c r="BC31">
        <f t="shared" si="44"/>
        <v>-1.3314073002131876</v>
      </c>
      <c r="BD31">
        <f t="shared" si="28"/>
        <v>-256.28401920229021</v>
      </c>
      <c r="BF31">
        <f t="shared" si="29"/>
        <v>37.97934790798255</v>
      </c>
      <c r="BG31">
        <f t="shared" si="30"/>
        <v>-78.753762699872055</v>
      </c>
      <c r="BH31">
        <f t="shared" si="45"/>
        <v>101.24623730012794</v>
      </c>
      <c r="BI31">
        <f t="shared" si="46"/>
        <v>101.24623730012794</v>
      </c>
      <c r="BJ31">
        <f t="shared" si="31"/>
        <v>0</v>
      </c>
      <c r="BK31">
        <f t="shared" si="47"/>
        <v>0</v>
      </c>
      <c r="BM31">
        <f t="shared" si="48"/>
        <v>23.419793985442997</v>
      </c>
      <c r="BN31">
        <f t="shared" si="32"/>
        <v>-2.4697434975818524</v>
      </c>
      <c r="BQ31" s="56">
        <f t="shared" si="49"/>
        <v>31.461514722824688</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1.0000001295089402</v>
      </c>
      <c r="D32">
        <f t="shared" si="1"/>
        <v>5.0893796535865586E-4</v>
      </c>
      <c r="F32">
        <f t="shared" si="2"/>
        <v>0.99337495329453851</v>
      </c>
      <c r="G32">
        <f t="shared" si="3"/>
        <v>-5.250974129850762E-2</v>
      </c>
      <c r="H32">
        <f t="shared" si="4"/>
        <v>-5.250974129850762E-2</v>
      </c>
      <c r="J32">
        <f t="shared" si="5"/>
        <v>15</v>
      </c>
      <c r="M32">
        <f t="shared" si="6"/>
        <v>4.4029186799056195</v>
      </c>
      <c r="N32">
        <f t="shared" si="7"/>
        <v>-1.5707963250000001</v>
      </c>
      <c r="O32">
        <f t="shared" si="8"/>
        <v>1.0172627572584403</v>
      </c>
      <c r="P32">
        <f t="shared" si="9"/>
        <v>0.18448862110272693</v>
      </c>
      <c r="Q32">
        <f t="shared" si="10"/>
        <v>1.0053576931421948</v>
      </c>
      <c r="R32">
        <f t="shared" si="11"/>
        <v>0.1032848611155348</v>
      </c>
      <c r="S32">
        <f t="shared" si="12"/>
        <v>0.99999825882868232</v>
      </c>
      <c r="T32">
        <f t="shared" si="13"/>
        <v>-1.866103867958667E-3</v>
      </c>
      <c r="U32">
        <f t="shared" si="14"/>
        <v>0.99999656659770431</v>
      </c>
      <c r="V32">
        <f t="shared" si="15"/>
        <v>-2.6204596010433422E-3</v>
      </c>
      <c r="X32">
        <f t="shared" si="34"/>
        <v>36.533933768240232</v>
      </c>
      <c r="Y32">
        <f t="shared" si="16"/>
        <v>-76.748281711538894</v>
      </c>
      <c r="Z32">
        <f t="shared" si="35"/>
        <v>103.25171828846111</v>
      </c>
      <c r="AC32">
        <v>1</v>
      </c>
      <c r="AD32">
        <f t="shared" si="17"/>
        <v>0.18661060340999999</v>
      </c>
      <c r="AE32">
        <f t="shared" si="18"/>
        <v>-3.3064753804789537E-8</v>
      </c>
      <c r="AF32">
        <f t="shared" si="19"/>
        <v>1.2617892719459998E-5</v>
      </c>
      <c r="AG32">
        <f t="shared" si="36"/>
        <v>14581.584934936374</v>
      </c>
      <c r="AH32">
        <f t="shared" si="37"/>
        <v>-79290.746780003887</v>
      </c>
      <c r="AJ32">
        <f t="shared" si="20"/>
        <v>18000</v>
      </c>
      <c r="AK32">
        <f t="shared" si="21"/>
        <v>33.589908613800006</v>
      </c>
      <c r="AL32">
        <v>1</v>
      </c>
      <c r="AM32">
        <f t="shared" si="22"/>
        <v>0.10365370789410001</v>
      </c>
      <c r="AN32">
        <f t="shared" si="38"/>
        <v>17812.106819155495</v>
      </c>
      <c r="AO32">
        <f t="shared" si="39"/>
        <v>-1812.7010085974509</v>
      </c>
      <c r="AQ32">
        <f t="shared" si="23"/>
        <v>4098.3606557377052</v>
      </c>
      <c r="AR32">
        <f t="shared" si="24"/>
        <v>-4918.0327868852464</v>
      </c>
      <c r="AT32">
        <f t="shared" si="52"/>
        <v>-330193898.36503404</v>
      </c>
      <c r="AU32">
        <f t="shared" si="53"/>
        <v>-396674789.76199812</v>
      </c>
      <c r="AV32">
        <f t="shared" si="42"/>
        <v>-2.2649862158914065</v>
      </c>
      <c r="AW32">
        <f t="shared" si="25"/>
        <v>64152546.872819819</v>
      </c>
      <c r="AX32">
        <f t="shared" si="26"/>
        <v>-95540363.185766026</v>
      </c>
      <c r="AY32">
        <f t="shared" si="50"/>
        <v>-0.97947527951418534</v>
      </c>
      <c r="BA32">
        <f t="shared" si="27"/>
        <v>4.4848544563033617</v>
      </c>
      <c r="BB32">
        <f t="shared" si="43"/>
        <v>13.03496707536164</v>
      </c>
      <c r="BC32">
        <f t="shared" si="44"/>
        <v>-1.285510936377221</v>
      </c>
      <c r="BD32">
        <f t="shared" si="28"/>
        <v>-253.65435125648762</v>
      </c>
      <c r="BF32">
        <f t="shared" si="29"/>
        <v>36.499057493490511</v>
      </c>
      <c r="BG32">
        <f t="shared" si="30"/>
        <v>-76.633777822171368</v>
      </c>
      <c r="BH32">
        <f t="shared" si="45"/>
        <v>103.36622217782863</v>
      </c>
      <c r="BI32">
        <f t="shared" si="46"/>
        <v>103.36622217782863</v>
      </c>
      <c r="BJ32">
        <f t="shared" si="31"/>
        <v>0</v>
      </c>
      <c r="BK32">
        <f t="shared" si="47"/>
        <v>0</v>
      </c>
      <c r="BM32">
        <f t="shared" si="48"/>
        <v>23.464090418128873</v>
      </c>
      <c r="BN32">
        <f t="shared" si="32"/>
        <v>-2.9794265656837506</v>
      </c>
      <c r="BQ32" s="56">
        <f t="shared" si="49"/>
        <v>29.936927875646777</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1.0000001762760535</v>
      </c>
      <c r="D33">
        <f t="shared" si="1"/>
        <v>5.9376094107277692E-4</v>
      </c>
      <c r="F33">
        <f t="shared" si="2"/>
        <v>0.99940789211022585</v>
      </c>
      <c r="G33">
        <f t="shared" si="3"/>
        <v>-6.1644130168005559E-2</v>
      </c>
      <c r="H33">
        <f t="shared" si="4"/>
        <v>-6.1644130168005559E-2</v>
      </c>
      <c r="J33">
        <f t="shared" si="5"/>
        <v>15</v>
      </c>
      <c r="M33">
        <f t="shared" si="6"/>
        <v>3.7739302970619599</v>
      </c>
      <c r="N33">
        <f t="shared" si="7"/>
        <v>-1.5707963250000001</v>
      </c>
      <c r="O33">
        <f t="shared" si="8"/>
        <v>1.0234249734747858</v>
      </c>
      <c r="P33">
        <f t="shared" si="9"/>
        <v>0.21436724086884737</v>
      </c>
      <c r="Q33">
        <f t="shared" si="10"/>
        <v>1.007285412312187</v>
      </c>
      <c r="R33">
        <f t="shared" si="11"/>
        <v>0.1203449586103906</v>
      </c>
      <c r="S33">
        <f t="shared" si="12"/>
        <v>0.99999763007460818</v>
      </c>
      <c r="T33">
        <f t="shared" si="13"/>
        <v>-2.177120266700386E-3</v>
      </c>
      <c r="U33">
        <f t="shared" si="14"/>
        <v>0.99999532676667746</v>
      </c>
      <c r="V33">
        <f t="shared" si="15"/>
        <v>-3.0572003409286563E-3</v>
      </c>
      <c r="X33">
        <f t="shared" si="34"/>
        <v>35.31666961878382</v>
      </c>
      <c r="Y33">
        <f t="shared" si="16"/>
        <v>-74.620236574578925</v>
      </c>
      <c r="Z33">
        <f t="shared" si="35"/>
        <v>105.37976342542107</v>
      </c>
      <c r="AC33">
        <v>1</v>
      </c>
      <c r="AD33">
        <f t="shared" si="17"/>
        <v>0.21771237064500001</v>
      </c>
      <c r="AE33">
        <f t="shared" si="18"/>
        <v>-4.5004803789852438E-8</v>
      </c>
      <c r="AF33">
        <f t="shared" si="19"/>
        <v>1.4720874839369998E-5</v>
      </c>
      <c r="AG33">
        <f t="shared" si="36"/>
        <v>14581.548777431801</v>
      </c>
      <c r="AH33">
        <f t="shared" si="37"/>
        <v>-67975.324201894051</v>
      </c>
      <c r="AJ33">
        <f t="shared" si="20"/>
        <v>18000</v>
      </c>
      <c r="AK33">
        <f t="shared" si="21"/>
        <v>39.188226716100004</v>
      </c>
      <c r="AL33">
        <v>1</v>
      </c>
      <c r="AM33">
        <f t="shared" si="22"/>
        <v>0.12092932587645</v>
      </c>
      <c r="AN33">
        <f t="shared" si="38"/>
        <v>17745.234438975232</v>
      </c>
      <c r="AO33">
        <f t="shared" si="39"/>
        <v>-2106.7310115087394</v>
      </c>
      <c r="AQ33">
        <f t="shared" si="23"/>
        <v>3378.3783783783783</v>
      </c>
      <c r="AR33">
        <f t="shared" si="24"/>
        <v>-4729.72972972973</v>
      </c>
      <c r="AT33">
        <f t="shared" si="52"/>
        <v>-272242922.65276986</v>
      </c>
      <c r="AU33">
        <f t="shared" si="53"/>
        <v>-298613150.30506271</v>
      </c>
      <c r="AV33">
        <f t="shared" si="42"/>
        <v>-2.3100331270790528</v>
      </c>
      <c r="AW33">
        <f t="shared" si="25"/>
        <v>50052678.534506261</v>
      </c>
      <c r="AX33">
        <f t="shared" si="26"/>
        <v>-91486948.683629513</v>
      </c>
      <c r="AY33">
        <f t="shared" si="50"/>
        <v>-1.0701809085746523</v>
      </c>
      <c r="BA33">
        <f t="shared" si="27"/>
        <v>3.8748708177446827</v>
      </c>
      <c r="BB33">
        <f t="shared" si="43"/>
        <v>11.765144567422944</v>
      </c>
      <c r="BC33">
        <f t="shared" si="44"/>
        <v>-1.2398522185044005</v>
      </c>
      <c r="BD33">
        <f t="shared" si="28"/>
        <v>-251.0382994214072</v>
      </c>
      <c r="BF33">
        <f t="shared" si="29"/>
        <v>35.281826772664438</v>
      </c>
      <c r="BG33">
        <f t="shared" si="30"/>
        <v>-74.536227919822764</v>
      </c>
      <c r="BH33">
        <f t="shared" si="45"/>
        <v>105.46377208017724</v>
      </c>
      <c r="BI33">
        <f t="shared" si="46"/>
        <v>105.46377208017724</v>
      </c>
      <c r="BJ33">
        <f t="shared" si="31"/>
        <v>0</v>
      </c>
      <c r="BK33">
        <f t="shared" si="47"/>
        <v>0</v>
      </c>
      <c r="BM33">
        <f t="shared" si="48"/>
        <v>23.516682205241498</v>
      </c>
      <c r="BN33">
        <f t="shared" si="32"/>
        <v>-3.4979284984155732</v>
      </c>
      <c r="BQ33" s="56">
        <f t="shared" si="49"/>
        <v>28.667105367708082</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1.0000002302381044</v>
      </c>
      <c r="D34">
        <f t="shared" si="1"/>
        <v>6.7858390824275235E-4</v>
      </c>
      <c r="F34">
        <f t="shared" si="2"/>
        <v>1.0064524416993372</v>
      </c>
      <c r="G34">
        <f t="shared" si="3"/>
        <v>-7.0961635722942035E-2</v>
      </c>
      <c r="H34">
        <f t="shared" si="4"/>
        <v>-7.0961635722942035E-2</v>
      </c>
      <c r="J34">
        <f t="shared" si="5"/>
        <v>15</v>
      </c>
      <c r="M34">
        <f t="shared" si="6"/>
        <v>3.3021890099292146</v>
      </c>
      <c r="N34">
        <f t="shared" si="7"/>
        <v>-1.5707963250000001</v>
      </c>
      <c r="O34">
        <f t="shared" si="8"/>
        <v>1.0304894347876488</v>
      </c>
      <c r="P34">
        <f t="shared" si="9"/>
        <v>0.24386224655618211</v>
      </c>
      <c r="Q34">
        <f t="shared" si="10"/>
        <v>1.0095051295100059</v>
      </c>
      <c r="R34">
        <f t="shared" si="11"/>
        <v>0.13733495988713995</v>
      </c>
      <c r="S34">
        <f t="shared" si="12"/>
        <v>0.99999690459061197</v>
      </c>
      <c r="T34">
        <f t="shared" si="13"/>
        <v>-2.4881362442511104E-3</v>
      </c>
      <c r="U34">
        <f t="shared" si="14"/>
        <v>0.99999389619814627</v>
      </c>
      <c r="V34">
        <f t="shared" si="15"/>
        <v>-3.4939399145376125E-3</v>
      </c>
      <c r="X34">
        <f t="shared" si="34"/>
        <v>34.296692457693709</v>
      </c>
      <c r="Y34">
        <f t="shared" si="16"/>
        <v>-72.528678845562553</v>
      </c>
      <c r="Z34">
        <f t="shared" si="35"/>
        <v>107.47132115443745</v>
      </c>
      <c r="AC34">
        <v>1</v>
      </c>
      <c r="AD34">
        <f t="shared" si="17"/>
        <v>0.24881413787999998</v>
      </c>
      <c r="AE34">
        <f t="shared" si="18"/>
        <v>-5.8781784541848069E-8</v>
      </c>
      <c r="AF34">
        <f t="shared" si="19"/>
        <v>1.6823856959279998E-5</v>
      </c>
      <c r="AG34">
        <f t="shared" si="36"/>
        <v>14581.507057457035</v>
      </c>
      <c r="AH34">
        <f t="shared" si="37"/>
        <v>-59490.349295562482</v>
      </c>
      <c r="AJ34">
        <f t="shared" si="20"/>
        <v>18000</v>
      </c>
      <c r="AK34">
        <f t="shared" si="21"/>
        <v>44.786544818399996</v>
      </c>
      <c r="AL34">
        <v>1</v>
      </c>
      <c r="AM34">
        <f t="shared" si="22"/>
        <v>0.13820494385880003</v>
      </c>
      <c r="AN34">
        <f t="shared" si="38"/>
        <v>17668.706707602501</v>
      </c>
      <c r="AO34">
        <f t="shared" si="39"/>
        <v>-2397.1160737634073</v>
      </c>
      <c r="AQ34">
        <f t="shared" si="23"/>
        <v>2808.9887640449433</v>
      </c>
      <c r="AR34">
        <f t="shared" si="24"/>
        <v>-4494.3820224719093</v>
      </c>
      <c r="AT34">
        <f t="shared" si="52"/>
        <v>-226413066.89731157</v>
      </c>
      <c r="AU34">
        <f t="shared" si="53"/>
        <v>-232642585.91992617</v>
      </c>
      <c r="AV34">
        <f t="shared" si="42"/>
        <v>-2.342625031604586</v>
      </c>
      <c r="AW34">
        <f t="shared" si="25"/>
        <v>38924243.007216848</v>
      </c>
      <c r="AX34">
        <f t="shared" si="26"/>
        <v>-86529590.267153382</v>
      </c>
      <c r="AY34">
        <f t="shared" si="50"/>
        <v>-1.1480776550743783</v>
      </c>
      <c r="BA34">
        <f t="shared" si="27"/>
        <v>3.4214450150582723</v>
      </c>
      <c r="BB34">
        <f t="shared" si="43"/>
        <v>10.684191299631191</v>
      </c>
      <c r="BC34">
        <f t="shared" si="44"/>
        <v>-1.1945473765302077</v>
      </c>
      <c r="BD34">
        <f t="shared" si="28"/>
        <v>-248.4425231818127</v>
      </c>
      <c r="BF34">
        <f t="shared" si="29"/>
        <v>34.261883636933007</v>
      </c>
      <c r="BG34">
        <f t="shared" si="30"/>
        <v>-72.469445426695671</v>
      </c>
      <c r="BH34">
        <f t="shared" si="45"/>
        <v>107.53055457330433</v>
      </c>
      <c r="BI34">
        <f t="shared" si="46"/>
        <v>107.53055457330433</v>
      </c>
      <c r="BJ34">
        <f t="shared" si="31"/>
        <v>0</v>
      </c>
      <c r="BK34">
        <f t="shared" si="47"/>
        <v>0</v>
      </c>
      <c r="BM34">
        <f t="shared" si="48"/>
        <v>23.577692337301816</v>
      </c>
      <c r="BN34">
        <f t="shared" si="32"/>
        <v>-4.0269222448829796</v>
      </c>
      <c r="BQ34" s="56">
        <f t="shared" si="49"/>
        <v>27.586152099916326</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1.0000002913950921</v>
      </c>
      <c r="D35">
        <f t="shared" si="1"/>
        <v>7.6340686564799231E-4</v>
      </c>
      <c r="F35">
        <f t="shared" si="2"/>
        <v>1.0145462208218412</v>
      </c>
      <c r="G35">
        <f t="shared" si="3"/>
        <v>-8.0493210825901676E-2</v>
      </c>
      <c r="H35">
        <f t="shared" si="4"/>
        <v>-8.0493210825901676E-2</v>
      </c>
      <c r="J35">
        <f t="shared" si="5"/>
        <v>15</v>
      </c>
      <c r="M35">
        <f t="shared" si="6"/>
        <v>2.9352791199370798</v>
      </c>
      <c r="N35">
        <f t="shared" si="7"/>
        <v>-1.5707963250000001</v>
      </c>
      <c r="O35">
        <f t="shared" si="8"/>
        <v>1.0384377275197343</v>
      </c>
      <c r="P35">
        <f t="shared" si="9"/>
        <v>0.2729307202222277</v>
      </c>
      <c r="Q35">
        <f t="shared" si="10"/>
        <v>1.0120149233635043</v>
      </c>
      <c r="R35">
        <f t="shared" si="11"/>
        <v>0.15424555316761251</v>
      </c>
      <c r="S35">
        <f t="shared" si="12"/>
        <v>0.99999608237732496</v>
      </c>
      <c r="T35">
        <f t="shared" si="13"/>
        <v>-2.7991517404420949E-3</v>
      </c>
      <c r="U35">
        <f t="shared" si="14"/>
        <v>0.9999922748945661</v>
      </c>
      <c r="V35">
        <f t="shared" si="15"/>
        <v>-3.9306781552669303E-3</v>
      </c>
      <c r="X35">
        <f t="shared" si="34"/>
        <v>33.431498935378968</v>
      </c>
      <c r="Y35">
        <f t="shared" si="16"/>
        <v>-70.478374522521875</v>
      </c>
      <c r="Z35">
        <f t="shared" si="35"/>
        <v>109.52162547747812</v>
      </c>
      <c r="AC35">
        <v>1</v>
      </c>
      <c r="AD35">
        <f t="shared" si="17"/>
        <v>0.27991590511500003</v>
      </c>
      <c r="AE35">
        <f t="shared" si="18"/>
        <v>-7.4395696060776476E-8</v>
      </c>
      <c r="AF35">
        <f t="shared" si="19"/>
        <v>1.8926839079190001E-5</v>
      </c>
      <c r="AG35">
        <f t="shared" si="36"/>
        <v>14581.459775107569</v>
      </c>
      <c r="AH35">
        <f t="shared" si="37"/>
        <v>-52892.339479455964</v>
      </c>
      <c r="AJ35">
        <f t="shared" si="20"/>
        <v>18000</v>
      </c>
      <c r="AK35">
        <f t="shared" si="21"/>
        <v>50.384862920700002</v>
      </c>
      <c r="AL35">
        <v>1</v>
      </c>
      <c r="AM35">
        <f t="shared" si="22"/>
        <v>0.15548056184115</v>
      </c>
      <c r="AN35">
        <f t="shared" si="38"/>
        <v>17582.784039023285</v>
      </c>
      <c r="AO35">
        <f t="shared" si="39"/>
        <v>-2683.396278198245</v>
      </c>
      <c r="AQ35">
        <f t="shared" si="23"/>
        <v>2358.4905660377358</v>
      </c>
      <c r="AR35">
        <f t="shared" si="24"/>
        <v>-4245.2830188679245</v>
      </c>
      <c r="AT35">
        <f t="shared" si="52"/>
        <v>-190152715.301682</v>
      </c>
      <c r="AU35">
        <f t="shared" si="53"/>
        <v>-186648507.25153205</v>
      </c>
      <c r="AV35">
        <f t="shared" si="42"/>
        <v>-2.3654941071304956</v>
      </c>
      <c r="AW35">
        <f t="shared" si="25"/>
        <v>30143394.376701631</v>
      </c>
      <c r="AX35">
        <f t="shared" si="26"/>
        <v>-81317625.769942343</v>
      </c>
      <c r="AY35">
        <f t="shared" si="50"/>
        <v>-1.2158121855114963</v>
      </c>
      <c r="BA35">
        <f t="shared" si="27"/>
        <v>3.0723669161758265</v>
      </c>
      <c r="BB35">
        <f t="shared" si="43"/>
        <v>9.7494615979900665</v>
      </c>
      <c r="BC35">
        <f t="shared" si="44"/>
        <v>-1.1496819216189993</v>
      </c>
      <c r="BD35">
        <f t="shared" si="28"/>
        <v>-245.87192196652862</v>
      </c>
      <c r="BF35">
        <f t="shared" si="29"/>
        <v>33.396726059361733</v>
      </c>
      <c r="BG35">
        <f t="shared" si="30"/>
        <v>-70.440103240076496</v>
      </c>
      <c r="BH35">
        <f t="shared" si="45"/>
        <v>109.5598967599235</v>
      </c>
      <c r="BI35">
        <f t="shared" si="46"/>
        <v>109.5598967599235</v>
      </c>
      <c r="BJ35">
        <f t="shared" si="31"/>
        <v>0</v>
      </c>
      <c r="BK35">
        <f t="shared" si="47"/>
        <v>0</v>
      </c>
      <c r="BM35">
        <f t="shared" si="48"/>
        <v>23.647264461371673</v>
      </c>
      <c r="BN35">
        <f t="shared" si="32"/>
        <v>-4.5681812735478813</v>
      </c>
      <c r="BQ35" s="56">
        <f t="shared" si="49"/>
        <v>26.651422398275201</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1.0000003597470148</v>
      </c>
      <c r="D36">
        <f t="shared" si="1"/>
        <v>8.4822981206790732E-4</v>
      </c>
      <c r="F36">
        <f t="shared" si="2"/>
        <v>1.0237331473391855</v>
      </c>
      <c r="G36">
        <f t="shared" si="3"/>
        <v>-9.0271902936100643E-2</v>
      </c>
      <c r="H36">
        <f t="shared" si="4"/>
        <v>-9.0271902936100643E-2</v>
      </c>
      <c r="J36">
        <f t="shared" si="5"/>
        <v>15</v>
      </c>
      <c r="M36">
        <f t="shared" si="6"/>
        <v>2.641751207943372</v>
      </c>
      <c r="N36">
        <f t="shared" si="7"/>
        <v>-1.5707963250000001</v>
      </c>
      <c r="O36">
        <f t="shared" si="8"/>
        <v>1.0472497278653321</v>
      </c>
      <c r="P36">
        <f t="shared" si="9"/>
        <v>0.30153385108122044</v>
      </c>
      <c r="Q36">
        <f t="shared" si="10"/>
        <v>1.0148126416571728</v>
      </c>
      <c r="R36">
        <f t="shared" si="11"/>
        <v>0.17106769497926932</v>
      </c>
      <c r="S36">
        <f t="shared" si="12"/>
        <v>0.99999516343546302</v>
      </c>
      <c r="T36">
        <f t="shared" si="13"/>
        <v>-3.1101666951051528E-3</v>
      </c>
      <c r="U36">
        <f t="shared" si="14"/>
        <v>0.9999904628587204</v>
      </c>
      <c r="V36">
        <f t="shared" si="15"/>
        <v>-4.3674148965163802E-3</v>
      </c>
      <c r="X36">
        <f t="shared" si="34"/>
        <v>32.691999556720134</v>
      </c>
      <c r="Y36">
        <f t="shared" si="16"/>
        <v>-68.473958919508433</v>
      </c>
      <c r="Z36">
        <f t="shared" si="35"/>
        <v>111.52604108049157</v>
      </c>
      <c r="AC36">
        <v>1</v>
      </c>
      <c r="AD36">
        <f t="shared" si="17"/>
        <v>0.31101767235</v>
      </c>
      <c r="AE36">
        <f t="shared" si="18"/>
        <v>-9.1846538346637613E-8</v>
      </c>
      <c r="AF36">
        <f t="shared" si="19"/>
        <v>2.1029821199100001E-5</v>
      </c>
      <c r="AG36">
        <f t="shared" si="36"/>
        <v>14581.406930491628</v>
      </c>
      <c r="AH36">
        <f t="shared" si="37"/>
        <v>-47615.20520172768</v>
      </c>
      <c r="AJ36">
        <f t="shared" si="20"/>
        <v>18000</v>
      </c>
      <c r="AK36">
        <f t="shared" si="21"/>
        <v>55.983181023000007</v>
      </c>
      <c r="AL36">
        <v>1</v>
      </c>
      <c r="AM36">
        <f t="shared" si="22"/>
        <v>0.1727561798235</v>
      </c>
      <c r="AN36">
        <f t="shared" si="38"/>
        <v>17487.754688918794</v>
      </c>
      <c r="AO36">
        <f t="shared" si="39"/>
        <v>-2965.1345127251107</v>
      </c>
      <c r="AQ36">
        <f t="shared" si="23"/>
        <v>2000</v>
      </c>
      <c r="AR36">
        <f t="shared" si="24"/>
        <v>-4000</v>
      </c>
      <c r="AT36">
        <f t="shared" si="52"/>
        <v>-161298006.94592747</v>
      </c>
      <c r="AU36">
        <f t="shared" si="53"/>
        <v>-153556038.12542188</v>
      </c>
      <c r="AV36">
        <f t="shared" si="42"/>
        <v>-2.3807786084042828</v>
      </c>
      <c r="AW36">
        <f t="shared" si="25"/>
        <v>23181025.592051428</v>
      </c>
      <c r="AX36">
        <f t="shared" si="26"/>
        <v>-76193427.225155503</v>
      </c>
      <c r="AY36">
        <f t="shared" si="50"/>
        <v>-1.275454931008406</v>
      </c>
      <c r="BA36">
        <f t="shared" si="27"/>
        <v>2.7963084900805133</v>
      </c>
      <c r="BB36">
        <f t="shared" si="43"/>
        <v>8.9317016258025923</v>
      </c>
      <c r="BC36">
        <f t="shared" si="44"/>
        <v>-1.1053236773958768</v>
      </c>
      <c r="BD36">
        <f t="shared" si="28"/>
        <v>-243.330381783029</v>
      </c>
      <c r="BF36">
        <f t="shared" si="29"/>
        <v>32.657265241360363</v>
      </c>
      <c r="BG36">
        <f t="shared" si="30"/>
        <v>-68.453980847448094</v>
      </c>
      <c r="BH36">
        <f t="shared" si="45"/>
        <v>111.54601915255191</v>
      </c>
      <c r="BI36">
        <f t="shared" si="46"/>
        <v>111.54601915255191</v>
      </c>
      <c r="BJ36">
        <f t="shared" si="31"/>
        <v>0</v>
      </c>
      <c r="BK36">
        <f t="shared" si="47"/>
        <v>0</v>
      </c>
      <c r="BM36">
        <f t="shared" si="48"/>
        <v>23.725563615557771</v>
      </c>
      <c r="BN36">
        <f t="shared" si="32"/>
        <v>-5.1235990644190901</v>
      </c>
      <c r="BQ36" s="56">
        <f t="shared" si="49"/>
        <v>25.833662426087727</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1.0000008094306014</v>
      </c>
      <c r="D37">
        <f t="shared" si="1"/>
        <v>1.2723443366670576E-3</v>
      </c>
      <c r="F37">
        <f t="shared" si="2"/>
        <v>1.088117455949819</v>
      </c>
      <c r="G37">
        <f t="shared" si="3"/>
        <v>-0.14422800178492265</v>
      </c>
      <c r="H37">
        <f t="shared" si="4"/>
        <v>-0.14422800178492265</v>
      </c>
      <c r="J37">
        <f t="shared" si="5"/>
        <v>15</v>
      </c>
      <c r="M37">
        <f t="shared" si="6"/>
        <v>1.7611674719622479</v>
      </c>
      <c r="N37">
        <f t="shared" si="7"/>
        <v>-1.5707963250000001</v>
      </c>
      <c r="O37">
        <f t="shared" si="8"/>
        <v>1.1034704269515005</v>
      </c>
      <c r="P37">
        <f t="shared" si="9"/>
        <v>0.43651206026751838</v>
      </c>
      <c r="Q37">
        <f t="shared" si="10"/>
        <v>1.033029800998607</v>
      </c>
      <c r="R37">
        <f t="shared" si="11"/>
        <v>0.25355697514977693</v>
      </c>
      <c r="S37">
        <f t="shared" si="12"/>
        <v>0.99998911782847733</v>
      </c>
      <c r="T37">
        <f t="shared" si="13"/>
        <v>-4.665231239662935E-3</v>
      </c>
      <c r="U37">
        <f t="shared" si="14"/>
        <v>0.99997854181583701</v>
      </c>
      <c r="V37">
        <f t="shared" si="15"/>
        <v>-6.5510702798191375E-3</v>
      </c>
      <c r="X37">
        <f t="shared" si="34"/>
        <v>30.308550942760952</v>
      </c>
      <c r="Y37">
        <f t="shared" si="16"/>
        <v>-59.29535923095554</v>
      </c>
      <c r="Z37">
        <f t="shared" si="35"/>
        <v>120.70464076904446</v>
      </c>
      <c r="AC37">
        <v>1</v>
      </c>
      <c r="AD37">
        <f t="shared" si="17"/>
        <v>0.46652650852499999</v>
      </c>
      <c r="AE37">
        <f t="shared" si="18"/>
        <v>-2.0665471127993468E-7</v>
      </c>
      <c r="AF37">
        <f t="shared" si="19"/>
        <v>3.154473179865E-5</v>
      </c>
      <c r="AG37">
        <f t="shared" si="36"/>
        <v>14581.059278093586</v>
      </c>
      <c r="AH37">
        <f t="shared" si="37"/>
        <v>-31796.537405913063</v>
      </c>
      <c r="AJ37">
        <f t="shared" si="20"/>
        <v>18000</v>
      </c>
      <c r="AK37">
        <f t="shared" si="21"/>
        <v>83.974771534499993</v>
      </c>
      <c r="AL37">
        <v>1</v>
      </c>
      <c r="AM37">
        <f t="shared" si="22"/>
        <v>0.25913426973525</v>
      </c>
      <c r="AN37">
        <f t="shared" si="38"/>
        <v>16887.739417408629</v>
      </c>
      <c r="AO37">
        <f t="shared" si="39"/>
        <v>-4292.2172498748805</v>
      </c>
      <c r="AQ37">
        <f t="shared" si="23"/>
        <v>1000</v>
      </c>
      <c r="AR37">
        <f t="shared" si="24"/>
        <v>-3000</v>
      </c>
      <c r="AT37">
        <f t="shared" si="52"/>
        <v>-80808552.939645603</v>
      </c>
      <c r="AU37">
        <f t="shared" si="53"/>
        <v>-75539715.240193814</v>
      </c>
      <c r="AV37">
        <f t="shared" si="42"/>
        <v>-2.3898811092054517</v>
      </c>
      <c r="AW37">
        <f t="shared" si="25"/>
        <v>4075333.0621507838</v>
      </c>
      <c r="AX37">
        <f t="shared" si="26"/>
        <v>-55170558.552773215</v>
      </c>
      <c r="AY37">
        <f t="shared" si="50"/>
        <v>-1.4970623455513787</v>
      </c>
      <c r="BA37">
        <f t="shared" si="27"/>
        <v>1.9995649868722363</v>
      </c>
      <c r="BB37">
        <f t="shared" si="43"/>
        <v>6.0187104697795597</v>
      </c>
      <c r="BC37">
        <f t="shared" si="44"/>
        <v>-0.89281876365407298</v>
      </c>
      <c r="BD37">
        <f t="shared" si="28"/>
        <v>-231.15474708591935</v>
      </c>
      <c r="BF37">
        <f t="shared" si="29"/>
        <v>30.274058230626672</v>
      </c>
      <c r="BG37">
        <f t="shared" si="30"/>
        <v>-59.345502924581616</v>
      </c>
      <c r="BH37">
        <f t="shared" si="45"/>
        <v>120.65449707541839</v>
      </c>
      <c r="BI37">
        <f t="shared" si="46"/>
        <v>120.65449707541839</v>
      </c>
      <c r="BJ37">
        <f t="shared" si="31"/>
        <v>0</v>
      </c>
      <c r="BK37">
        <f t="shared" si="47"/>
        <v>0</v>
      </c>
      <c r="BM37">
        <f t="shared" si="48"/>
        <v>24.255347760847116</v>
      </c>
      <c r="BN37">
        <f t="shared" si="32"/>
        <v>-8.1907558386622785</v>
      </c>
      <c r="BQ37" s="56">
        <f t="shared" si="49"/>
        <v>22.920671270064695</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1.0000014389872831</v>
      </c>
      <c r="D38">
        <f t="shared" si="1"/>
        <v>1.6964584035453656E-3</v>
      </c>
      <c r="F38">
        <f t="shared" si="2"/>
        <v>1.191255068339264</v>
      </c>
      <c r="G38">
        <f t="shared" si="3"/>
        <v>-0.21137292235703414</v>
      </c>
      <c r="H38">
        <f t="shared" si="4"/>
        <v>-0.21137292235703414</v>
      </c>
      <c r="J38">
        <f t="shared" si="5"/>
        <v>15</v>
      </c>
      <c r="M38">
        <f t="shared" si="6"/>
        <v>1.320875603971686</v>
      </c>
      <c r="N38">
        <f t="shared" si="7"/>
        <v>-1.5707963250000001</v>
      </c>
      <c r="O38">
        <f t="shared" si="8"/>
        <v>1.1776790607190262</v>
      </c>
      <c r="P38">
        <f t="shared" si="9"/>
        <v>0.5564645872502797</v>
      </c>
      <c r="Q38">
        <f t="shared" si="10"/>
        <v>1.0580069898960205</v>
      </c>
      <c r="R38">
        <f t="shared" si="11"/>
        <v>0.33267134095713125</v>
      </c>
      <c r="S38">
        <f t="shared" si="12"/>
        <v>0.99998065416290371</v>
      </c>
      <c r="T38">
        <f t="shared" si="13"/>
        <v>-6.2202732212380783E-3</v>
      </c>
      <c r="U38">
        <f t="shared" si="14"/>
        <v>0.99996185307202545</v>
      </c>
      <c r="V38">
        <f t="shared" si="15"/>
        <v>-8.7346631885120377E-3</v>
      </c>
      <c r="X38">
        <f t="shared" si="34"/>
        <v>29.368981709844732</v>
      </c>
      <c r="Y38">
        <f t="shared" si="16"/>
        <v>-51.926695043690351</v>
      </c>
      <c r="Z38">
        <f t="shared" si="35"/>
        <v>128.07330495630964</v>
      </c>
      <c r="AC38">
        <v>1</v>
      </c>
      <c r="AD38">
        <f t="shared" si="17"/>
        <v>0.62203534469999999</v>
      </c>
      <c r="AE38">
        <f t="shared" si="18"/>
        <v>-3.6738615338655045E-7</v>
      </c>
      <c r="AF38">
        <f t="shared" si="19"/>
        <v>4.2059642398200002E-5</v>
      </c>
      <c r="AG38">
        <f t="shared" si="36"/>
        <v>14580.572592585728</v>
      </c>
      <c r="AH38">
        <f t="shared" si="37"/>
        <v>-23903.120501138379</v>
      </c>
      <c r="AJ38">
        <f t="shared" si="20"/>
        <v>18000</v>
      </c>
      <c r="AK38">
        <f t="shared" si="21"/>
        <v>111.96636204600001</v>
      </c>
      <c r="AL38">
        <v>1</v>
      </c>
      <c r="AM38">
        <f t="shared" si="22"/>
        <v>0.345512359647</v>
      </c>
      <c r="AN38">
        <f t="shared" si="38"/>
        <v>16114.907582957992</v>
      </c>
      <c r="AO38">
        <f t="shared" si="39"/>
        <v>-5455.9333824351497</v>
      </c>
      <c r="AQ38">
        <f t="shared" si="23"/>
        <v>588.23529411764707</v>
      </c>
      <c r="AR38">
        <f t="shared" si="24"/>
        <v>-2352.9411764705883</v>
      </c>
      <c r="AT38">
        <f t="shared" si="52"/>
        <v>-47665829.065863401</v>
      </c>
      <c r="AU38">
        <f t="shared" si="53"/>
        <v>-48367888.747930177</v>
      </c>
      <c r="AV38">
        <f t="shared" si="42"/>
        <v>-2.348884066401161</v>
      </c>
      <c r="AW38">
        <f t="shared" si="25"/>
        <v>-3296217.4150421843</v>
      </c>
      <c r="AX38">
        <f t="shared" si="26"/>
        <v>-41294939.919678614</v>
      </c>
      <c r="AY38">
        <f t="shared" si="50"/>
        <v>-1.6504487855492826</v>
      </c>
      <c r="BA38">
        <f t="shared" si="27"/>
        <v>1.6392468500748194</v>
      </c>
      <c r="BB38">
        <f t="shared" si="43"/>
        <v>4.2928871562548023</v>
      </c>
      <c r="BC38">
        <f t="shared" si="44"/>
        <v>-0.69843528085187834</v>
      </c>
      <c r="BD38">
        <f t="shared" si="28"/>
        <v>-220.01739390157348</v>
      </c>
      <c r="BF38">
        <f t="shared" si="29"/>
        <v>29.334820064422061</v>
      </c>
      <c r="BG38">
        <f t="shared" si="30"/>
        <v>-52.030970363062842</v>
      </c>
      <c r="BH38">
        <f t="shared" si="45"/>
        <v>127.96902963693717</v>
      </c>
      <c r="BI38">
        <f t="shared" si="46"/>
        <v>127.96902963693717</v>
      </c>
      <c r="BJ38">
        <f t="shared" si="31"/>
        <v>0</v>
      </c>
      <c r="BK38">
        <f t="shared" si="47"/>
        <v>0</v>
      </c>
      <c r="BM38">
        <f t="shared" si="48"/>
        <v>25.041932908167258</v>
      </c>
      <c r="BN38">
        <f t="shared" si="32"/>
        <v>-12.013576461489359</v>
      </c>
      <c r="BQ38" s="56">
        <f t="shared" si="49"/>
        <v>21.194847956539938</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1.0000022484167197</v>
      </c>
      <c r="D39">
        <f t="shared" si="1"/>
        <v>2.1205718601307543E-3</v>
      </c>
      <c r="F39">
        <f t="shared" si="2"/>
        <v>1.3509691821529441</v>
      </c>
      <c r="G39">
        <f t="shared" si="3"/>
        <v>-0.30198284678069304</v>
      </c>
      <c r="H39">
        <f t="shared" si="4"/>
        <v>-0.30198284678069304</v>
      </c>
      <c r="J39">
        <f t="shared" si="5"/>
        <v>15</v>
      </c>
      <c r="M39">
        <f t="shared" si="6"/>
        <v>1.0567004831773488</v>
      </c>
      <c r="N39">
        <f t="shared" si="7"/>
        <v>-1.5707963250000001</v>
      </c>
      <c r="O39">
        <f t="shared" si="8"/>
        <v>1.2667181822380915</v>
      </c>
      <c r="P39">
        <f t="shared" si="9"/>
        <v>0.66089760353362059</v>
      </c>
      <c r="Q39">
        <f t="shared" si="10"/>
        <v>1.0892792848576802</v>
      </c>
      <c r="R39">
        <f t="shared" si="11"/>
        <v>0.40769241388850785</v>
      </c>
      <c r="S39">
        <f t="shared" si="12"/>
        <v>0.99996977262293618</v>
      </c>
      <c r="T39">
        <f t="shared" si="13"/>
        <v>-7.7752851198548472E-3</v>
      </c>
      <c r="U39">
        <f t="shared" si="14"/>
        <v>0.99994039734340767</v>
      </c>
      <c r="V39">
        <f t="shared" si="15"/>
        <v>-1.0918172803285726E-2</v>
      </c>
      <c r="X39">
        <f t="shared" si="34"/>
        <v>29.409396380337341</v>
      </c>
      <c r="Y39">
        <f t="shared" si="16"/>
        <v>-47.02620095443735</v>
      </c>
      <c r="Z39">
        <f t="shared" si="35"/>
        <v>132.97379904556266</v>
      </c>
      <c r="AC39">
        <v>1</v>
      </c>
      <c r="AD39">
        <f t="shared" si="17"/>
        <v>0.77754418087499999</v>
      </c>
      <c r="AE39">
        <f t="shared" si="18"/>
        <v>-5.7404086466648516E-7</v>
      </c>
      <c r="AF39">
        <f t="shared" si="19"/>
        <v>5.2574552997749997E-5</v>
      </c>
      <c r="AG39">
        <f t="shared" si="36"/>
        <v>14579.946901812666</v>
      </c>
      <c r="AH39">
        <f t="shared" si="37"/>
        <v>-19179.801402580877</v>
      </c>
      <c r="AJ39">
        <f t="shared" si="20"/>
        <v>18000</v>
      </c>
      <c r="AK39">
        <f t="shared" si="21"/>
        <v>139.95795255749999</v>
      </c>
      <c r="AL39">
        <v>1</v>
      </c>
      <c r="AM39">
        <f t="shared" si="22"/>
        <v>0.43189044955875006</v>
      </c>
      <c r="AN39">
        <f t="shared" si="38"/>
        <v>15221.23860184594</v>
      </c>
      <c r="AO39">
        <f t="shared" si="39"/>
        <v>-6433.9496300347437</v>
      </c>
      <c r="AQ39">
        <f t="shared" si="23"/>
        <v>384.61538461538464</v>
      </c>
      <c r="AR39">
        <f t="shared" si="24"/>
        <v>-1923.0769230769231</v>
      </c>
      <c r="AT39">
        <f t="shared" si="52"/>
        <v>-31276561.581189126</v>
      </c>
      <c r="AU39">
        <f t="shared" si="53"/>
        <v>-35415206.11986316</v>
      </c>
      <c r="AV39">
        <f t="shared" si="42"/>
        <v>-2.2942176630095776</v>
      </c>
      <c r="AW39">
        <f t="shared" si="25"/>
        <v>-6459436.2782115331</v>
      </c>
      <c r="AX39">
        <f t="shared" si="26"/>
        <v>-31887010.791988965</v>
      </c>
      <c r="AY39">
        <f t="shared" si="50"/>
        <v>-1.7706643603397825</v>
      </c>
      <c r="BA39">
        <f t="shared" si="27"/>
        <v>1.4522628899959773</v>
      </c>
      <c r="BB39">
        <f t="shared" si="43"/>
        <v>3.2409047975328056</v>
      </c>
      <c r="BC39">
        <f t="shared" si="44"/>
        <v>-0.52355330266979516</v>
      </c>
      <c r="BD39">
        <f t="shared" si="28"/>
        <v>-209.99739462739166</v>
      </c>
      <c r="BF39">
        <f t="shared" si="29"/>
        <v>29.375658351279966</v>
      </c>
      <c r="BG39">
        <f t="shared" si="30"/>
        <v>-47.178237435163439</v>
      </c>
      <c r="BH39">
        <f t="shared" si="45"/>
        <v>132.82176256483655</v>
      </c>
      <c r="BI39">
        <f t="shared" si="46"/>
        <v>132.82176256483655</v>
      </c>
      <c r="BJ39">
        <f t="shared" si="31"/>
        <v>0</v>
      </c>
      <c r="BK39">
        <f t="shared" si="47"/>
        <v>0</v>
      </c>
      <c r="BM39">
        <f t="shared" si="48"/>
        <v>26.13475355374716</v>
      </c>
      <c r="BN39">
        <f t="shared" si="32"/>
        <v>-17.180842807771786</v>
      </c>
      <c r="BQ39" s="56">
        <f t="shared" si="49"/>
        <v>20.142865597817941</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1.0000032377184749</v>
      </c>
      <c r="D40">
        <f t="shared" si="1"/>
        <v>2.5446845538524645E-3</v>
      </c>
      <c r="F40">
        <f t="shared" si="2"/>
        <v>1.5979334630481778</v>
      </c>
      <c r="G40">
        <f t="shared" si="3"/>
        <v>-0.43580388822663396</v>
      </c>
      <c r="H40">
        <f t="shared" si="4"/>
        <v>-0.43580388822663396</v>
      </c>
      <c r="J40">
        <f t="shared" si="5"/>
        <v>15</v>
      </c>
      <c r="M40">
        <f t="shared" si="6"/>
        <v>0.88058373598112394</v>
      </c>
      <c r="N40">
        <f t="shared" si="7"/>
        <v>-1.5707963250000001</v>
      </c>
      <c r="O40">
        <f t="shared" si="8"/>
        <v>1.3676943856820161</v>
      </c>
      <c r="P40">
        <f t="shared" si="9"/>
        <v>0.75077922870803326</v>
      </c>
      <c r="Q40">
        <f t="shared" si="10"/>
        <v>1.1263224578267474</v>
      </c>
      <c r="R40">
        <f t="shared" si="11"/>
        <v>0.47815540073921725</v>
      </c>
      <c r="S40">
        <f t="shared" si="12"/>
        <v>0.99995647344537508</v>
      </c>
      <c r="T40">
        <f t="shared" si="13"/>
        <v>-9.3302594164103945E-3</v>
      </c>
      <c r="U40">
        <f t="shared" si="14"/>
        <v>0.99991417555056628</v>
      </c>
      <c r="V40">
        <f t="shared" si="15"/>
        <v>-1.3101578309596048E-2</v>
      </c>
      <c r="X40">
        <f t="shared" si="34"/>
        <v>30.24035292192837</v>
      </c>
      <c r="Y40">
        <f t="shared" si="16"/>
        <v>-45.696405818646397</v>
      </c>
      <c r="Z40">
        <f t="shared" si="35"/>
        <v>134.30359418135362</v>
      </c>
      <c r="AA40">
        <f>20*LOG(7)</f>
        <v>16.901960800285135</v>
      </c>
      <c r="AC40">
        <v>1</v>
      </c>
      <c r="AD40">
        <f t="shared" si="17"/>
        <v>0.93305301704999999</v>
      </c>
      <c r="AE40">
        <f t="shared" si="18"/>
        <v>-8.2661884511973871E-7</v>
      </c>
      <c r="AF40">
        <f t="shared" si="19"/>
        <v>6.3089463597299999E-5</v>
      </c>
      <c r="AG40">
        <f t="shared" si="36"/>
        <v>14579.182241567802</v>
      </c>
      <c r="AH40">
        <f t="shared" si="37"/>
        <v>-16041.528475297215</v>
      </c>
      <c r="AJ40">
        <f t="shared" si="20"/>
        <v>18000</v>
      </c>
      <c r="AK40">
        <f t="shared" si="21"/>
        <v>167.94954306899999</v>
      </c>
      <c r="AL40">
        <v>1</v>
      </c>
      <c r="AM40">
        <f t="shared" si="22"/>
        <v>0.5182685394705</v>
      </c>
      <c r="AN40">
        <f t="shared" si="38"/>
        <v>14257.457410985353</v>
      </c>
      <c r="AO40">
        <f t="shared" si="39"/>
        <v>-7221.2420858852347</v>
      </c>
      <c r="AQ40">
        <f t="shared" si="23"/>
        <v>270.27027027027026</v>
      </c>
      <c r="AR40">
        <f t="shared" si="24"/>
        <v>-1621.6216216216217</v>
      </c>
      <c r="AT40">
        <f t="shared" si="52"/>
        <v>-22072969.894652836</v>
      </c>
      <c r="AU40">
        <f t="shared" si="53"/>
        <v>-27977465.385055143</v>
      </c>
      <c r="AV40">
        <f t="shared" si="42"/>
        <v>-2.2387663257767292</v>
      </c>
      <c r="AW40">
        <f t="shared" si="25"/>
        <v>-7800439.9099075459</v>
      </c>
      <c r="AX40">
        <f t="shared" si="26"/>
        <v>-25194884.515145678</v>
      </c>
      <c r="AY40">
        <f t="shared" si="50"/>
        <v>-1.8710407799536142</v>
      </c>
      <c r="BA40">
        <f t="shared" si="27"/>
        <v>1.3511551833851843</v>
      </c>
      <c r="BB40">
        <f t="shared" si="43"/>
        <v>2.6141046328087225</v>
      </c>
      <c r="BC40">
        <f t="shared" si="44"/>
        <v>-0.36772554582311501</v>
      </c>
      <c r="BD40">
        <f t="shared" si="28"/>
        <v>-201.06912181888401</v>
      </c>
      <c r="BF40">
        <f t="shared" si="29"/>
        <v>30.20713176840939</v>
      </c>
      <c r="BG40">
        <f t="shared" si="30"/>
        <v>-45.893045652898806</v>
      </c>
      <c r="BH40">
        <f t="shared" si="45"/>
        <v>134.10695434710118</v>
      </c>
      <c r="BI40">
        <f t="shared" si="46"/>
        <v>134.10695434710118</v>
      </c>
      <c r="BJ40">
        <f t="shared" si="31"/>
        <v>0</v>
      </c>
      <c r="BK40">
        <f t="shared" si="47"/>
        <v>0</v>
      </c>
      <c r="BM40">
        <f t="shared" si="48"/>
        <v>27.593027135600671</v>
      </c>
      <c r="BN40">
        <f t="shared" si="32"/>
        <v>-24.823923834014781</v>
      </c>
      <c r="BQ40" s="56">
        <f t="shared" si="49"/>
        <v>19.516065433093857</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1.0000044068920146</v>
      </c>
      <c r="D41">
        <f t="shared" si="1"/>
        <v>2.9687963321413822E-3</v>
      </c>
      <c r="F41">
        <f t="shared" si="2"/>
        <v>1.972364416971377</v>
      </c>
      <c r="G41">
        <f t="shared" si="3"/>
        <v>-0.65341115009995343</v>
      </c>
      <c r="H41">
        <f t="shared" si="4"/>
        <v>-0.65341115009995343</v>
      </c>
      <c r="J41">
        <f t="shared" si="5"/>
        <v>15</v>
      </c>
      <c r="M41">
        <f t="shared" si="6"/>
        <v>0.75478605941239196</v>
      </c>
      <c r="N41">
        <f t="shared" si="7"/>
        <v>-1.5707963250000001</v>
      </c>
      <c r="O41">
        <f t="shared" si="8"/>
        <v>1.4781633564314351</v>
      </c>
      <c r="P41">
        <f t="shared" si="9"/>
        <v>0.82777604706156671</v>
      </c>
      <c r="Q41">
        <f t="shared" si="10"/>
        <v>1.1685878428356664</v>
      </c>
      <c r="R41">
        <f t="shared" si="11"/>
        <v>0.54382913658368859</v>
      </c>
      <c r="S41">
        <f t="shared" si="12"/>
        <v>0.99994075691961504</v>
      </c>
      <c r="T41">
        <f t="shared" si="13"/>
        <v>-1.0885188592892853E-2</v>
      </c>
      <c r="U41">
        <f t="shared" si="14"/>
        <v>0.99988318881843385</v>
      </c>
      <c r="V41">
        <f t="shared" si="15"/>
        <v>-1.5284858898854069E-2</v>
      </c>
      <c r="X41">
        <f t="shared" si="34"/>
        <v>31.724230698148311</v>
      </c>
      <c r="Y41">
        <f t="shared" si="16"/>
        <v>-50.179846731744384</v>
      </c>
      <c r="Z41">
        <f t="shared" si="35"/>
        <v>129.82015326825561</v>
      </c>
      <c r="AC41">
        <v>1</v>
      </c>
      <c r="AD41">
        <f t="shared" si="17"/>
        <v>1.0885618532250001</v>
      </c>
      <c r="AE41">
        <f t="shared" si="18"/>
        <v>-1.1251200947463109E-6</v>
      </c>
      <c r="AF41">
        <f t="shared" si="19"/>
        <v>7.3604374196850001E-5</v>
      </c>
      <c r="AG41">
        <f t="shared" si="36"/>
        <v>14578.278655588185</v>
      </c>
      <c r="AH41">
        <f t="shared" si="37"/>
        <v>-13808.993356073011</v>
      </c>
      <c r="AJ41">
        <f t="shared" si="20"/>
        <v>18000</v>
      </c>
      <c r="AK41">
        <f t="shared" si="21"/>
        <v>195.94113358050001</v>
      </c>
      <c r="AL41">
        <v>1</v>
      </c>
      <c r="AM41">
        <f t="shared" si="22"/>
        <v>0.60464662938225</v>
      </c>
      <c r="AN41">
        <f t="shared" si="38"/>
        <v>13267.800014309862</v>
      </c>
      <c r="AO41">
        <f t="shared" si="39"/>
        <v>-7826.3894243897266</v>
      </c>
      <c r="AQ41">
        <f t="shared" si="23"/>
        <v>200</v>
      </c>
      <c r="AR41">
        <f t="shared" si="24"/>
        <v>-1400</v>
      </c>
      <c r="AT41">
        <f t="shared" si="52"/>
        <v>-16416934.967384581</v>
      </c>
      <c r="AU41">
        <f t="shared" si="53"/>
        <v>-23171388.789038062</v>
      </c>
      <c r="AV41">
        <f t="shared" si="42"/>
        <v>-2.1872044108229165</v>
      </c>
      <c r="AW41">
        <f t="shared" si="25"/>
        <v>-8250053.5124314763</v>
      </c>
      <c r="AX41">
        <f t="shared" si="26"/>
        <v>-20250613.431234978</v>
      </c>
      <c r="AY41">
        <f t="shared" si="50"/>
        <v>-1.957663726462757</v>
      </c>
      <c r="BA41">
        <f t="shared" si="27"/>
        <v>1.2986755417415938</v>
      </c>
      <c r="BB41">
        <f t="shared" si="43"/>
        <v>2.2700132288178314</v>
      </c>
      <c r="BC41">
        <f t="shared" si="44"/>
        <v>-0.22954068436015951</v>
      </c>
      <c r="BD41">
        <f t="shared" si="28"/>
        <v>-193.15171245540975</v>
      </c>
      <c r="BF41">
        <f t="shared" si="29"/>
        <v>31.691619865837257</v>
      </c>
      <c r="BG41">
        <f t="shared" si="30"/>
        <v>-50.419314185445032</v>
      </c>
      <c r="BH41">
        <f t="shared" si="45"/>
        <v>129.58068581455495</v>
      </c>
      <c r="BI41">
        <f t="shared" si="46"/>
        <v>129.58068581455495</v>
      </c>
      <c r="BJ41">
        <f t="shared" si="31"/>
        <v>0</v>
      </c>
      <c r="BK41">
        <f t="shared" si="47"/>
        <v>0</v>
      </c>
      <c r="BM41">
        <f t="shared" si="48"/>
        <v>29.421606637019426</v>
      </c>
      <c r="BN41">
        <f t="shared" si="32"/>
        <v>-37.267601730035288</v>
      </c>
      <c r="BQ41" s="56">
        <f t="shared" si="49"/>
        <v>19.171974029102969</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1.0000057559367082</v>
      </c>
      <c r="D42">
        <f t="shared" si="1"/>
        <v>3.3929070424303697E-3</v>
      </c>
      <c r="F42">
        <f t="shared" si="2"/>
        <v>2.4309453334771991</v>
      </c>
      <c r="G42">
        <f t="shared" si="3"/>
        <v>-1.0280056489553879</v>
      </c>
      <c r="H42">
        <f t="shared" si="4"/>
        <v>-1.0280056489553879</v>
      </c>
      <c r="J42">
        <f t="shared" si="5"/>
        <v>15</v>
      </c>
      <c r="M42">
        <f t="shared" si="6"/>
        <v>0.66043780198584301</v>
      </c>
      <c r="N42">
        <f t="shared" si="7"/>
        <v>-1.5707963250000001</v>
      </c>
      <c r="O42">
        <f t="shared" si="8"/>
        <v>1.5961553433874132</v>
      </c>
      <c r="P42">
        <f t="shared" si="9"/>
        <v>0.89373479948105183</v>
      </c>
      <c r="Q42">
        <f t="shared" si="10"/>
        <v>1.2155308151895416</v>
      </c>
      <c r="R42">
        <f t="shared" si="11"/>
        <v>0.6046768530047234</v>
      </c>
      <c r="S42">
        <f t="shared" si="12"/>
        <v>0.99992262338762561</v>
      </c>
      <c r="T42">
        <f t="shared" si="13"/>
        <v>-1.2440065132599376E-2</v>
      </c>
      <c r="U42">
        <f t="shared" si="14"/>
        <v>0.99984743847615998</v>
      </c>
      <c r="V42">
        <f t="shared" si="15"/>
        <v>-1.7467993769615255E-2</v>
      </c>
      <c r="X42">
        <f t="shared" si="34"/>
        <v>33.38884273853774</v>
      </c>
      <c r="Y42">
        <f t="shared" si="16"/>
        <v>-64.566927605745292</v>
      </c>
      <c r="Z42">
        <f t="shared" si="35"/>
        <v>115.43307239425471</v>
      </c>
      <c r="AC42">
        <v>1</v>
      </c>
      <c r="AD42">
        <f t="shared" si="17"/>
        <v>1.2440706894</v>
      </c>
      <c r="AE42">
        <f t="shared" si="18"/>
        <v>-1.4695446135462018E-6</v>
      </c>
      <c r="AF42">
        <f t="shared" si="19"/>
        <v>8.4119284796400003E-5</v>
      </c>
      <c r="AG42">
        <f t="shared" si="36"/>
        <v>14577.236195548272</v>
      </c>
      <c r="AH42">
        <f t="shared" si="37"/>
        <v>-12142.541408950161</v>
      </c>
      <c r="AJ42">
        <f t="shared" si="20"/>
        <v>18000</v>
      </c>
      <c r="AK42">
        <f t="shared" si="21"/>
        <v>223.93272409200003</v>
      </c>
      <c r="AL42">
        <v>1</v>
      </c>
      <c r="AM42">
        <f t="shared" si="22"/>
        <v>0.691024719294</v>
      </c>
      <c r="AN42">
        <f t="shared" si="38"/>
        <v>12287.348046522542</v>
      </c>
      <c r="AO42">
        <f t="shared" si="39"/>
        <v>-8266.9285106239186</v>
      </c>
      <c r="AQ42">
        <f t="shared" si="23"/>
        <v>153.84615384615384</v>
      </c>
      <c r="AR42">
        <f t="shared" si="24"/>
        <v>-1230.7692307692307</v>
      </c>
      <c r="AT42">
        <f t="shared" si="52"/>
        <v>-12702014.627085079</v>
      </c>
      <c r="AU42">
        <f t="shared" si="53"/>
        <v>-19809297.072820973</v>
      </c>
      <c r="AV42">
        <f t="shared" si="42"/>
        <v>-2.140970853331595</v>
      </c>
      <c r="AW42">
        <f t="shared" si="25"/>
        <v>-8233944.5586496964</v>
      </c>
      <c r="AX42">
        <f t="shared" si="26"/>
        <v>-16495672.514123667</v>
      </c>
      <c r="AY42">
        <f t="shared" si="50"/>
        <v>-2.0337699952874293</v>
      </c>
      <c r="BA42">
        <f t="shared" si="27"/>
        <v>1.2763736594872368</v>
      </c>
      <c r="BB42">
        <f t="shared" si="43"/>
        <v>2.1195566616456647</v>
      </c>
      <c r="BC42">
        <f t="shared" si="44"/>
        <v>-0.10720085804416568</v>
      </c>
      <c r="BD42">
        <f t="shared" si="28"/>
        <v>-186.14215673313018</v>
      </c>
      <c r="BF42">
        <f t="shared" si="29"/>
        <v>33.356935690880711</v>
      </c>
      <c r="BG42">
        <f t="shared" si="30"/>
        <v>-64.848142547151099</v>
      </c>
      <c r="BH42">
        <f t="shared" si="45"/>
        <v>115.1518574528489</v>
      </c>
      <c r="BI42">
        <f t="shared" si="46"/>
        <v>115.1518574528489</v>
      </c>
      <c r="BJ42">
        <f t="shared" si="31"/>
        <v>0</v>
      </c>
      <c r="BK42">
        <f t="shared" si="47"/>
        <v>0</v>
      </c>
      <c r="BM42">
        <f t="shared" si="48"/>
        <v>31.237379029235047</v>
      </c>
      <c r="BN42">
        <f t="shared" si="32"/>
        <v>-58.705985814020906</v>
      </c>
      <c r="BQ42" s="56">
        <f t="shared" si="49"/>
        <v>19.021517461930802</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1.0000072848518273</v>
      </c>
      <c r="D43">
        <f t="shared" si="1"/>
        <v>3.8170165321545955E-3</v>
      </c>
      <c r="F43">
        <f t="shared" si="2"/>
        <v>2.5234783579914066</v>
      </c>
      <c r="G43">
        <f t="shared" si="3"/>
        <v>1.5633391593614312</v>
      </c>
      <c r="H43">
        <f t="shared" si="4"/>
        <v>-1.578253490638569</v>
      </c>
      <c r="J43">
        <f t="shared" si="5"/>
        <v>15</v>
      </c>
      <c r="M43">
        <f t="shared" si="6"/>
        <v>0.58705582398741596</v>
      </c>
      <c r="N43">
        <f t="shared" si="7"/>
        <v>-1.5707963250000001</v>
      </c>
      <c r="O43">
        <f t="shared" si="8"/>
        <v>1.7201229166570458</v>
      </c>
      <c r="P43">
        <f t="shared" si="9"/>
        <v>0.95040476038645683</v>
      </c>
      <c r="Q43">
        <f t="shared" si="10"/>
        <v>1.2666314095904112</v>
      </c>
      <c r="R43">
        <f t="shared" si="11"/>
        <v>0.66080949212813822</v>
      </c>
      <c r="S43">
        <f t="shared" si="12"/>
        <v>0.99990207324393232</v>
      </c>
      <c r="T43">
        <f t="shared" si="13"/>
        <v>-1.3994881520354056E-2</v>
      </c>
      <c r="U43">
        <f t="shared" si="14"/>
        <v>0.99980692605695132</v>
      </c>
      <c r="V43">
        <f t="shared" si="15"/>
        <v>-1.9650962128767619E-2</v>
      </c>
      <c r="X43">
        <f t="shared" si="34"/>
        <v>33.697135064165153</v>
      </c>
      <c r="Y43">
        <f t="shared" si="16"/>
        <v>-89.820553356390576</v>
      </c>
      <c r="Z43">
        <f t="shared" si="35"/>
        <v>90.179446643609424</v>
      </c>
      <c r="AC43">
        <v>1</v>
      </c>
      <c r="AD43">
        <f t="shared" si="17"/>
        <v>1.3995795255749999</v>
      </c>
      <c r="AE43">
        <f t="shared" si="18"/>
        <v>-1.8598924015194119E-6</v>
      </c>
      <c r="AF43">
        <f t="shared" si="19"/>
        <v>9.4634195395949992E-5</v>
      </c>
      <c r="AG43">
        <f t="shared" si="36"/>
        <v>14576.054921052551</v>
      </c>
      <c r="AH43">
        <f t="shared" si="37"/>
        <v>-10853.475210460256</v>
      </c>
      <c r="AJ43">
        <f t="shared" si="20"/>
        <v>18000</v>
      </c>
      <c r="AK43">
        <f t="shared" si="21"/>
        <v>251.92431460350002</v>
      </c>
      <c r="AL43">
        <v>1</v>
      </c>
      <c r="AM43">
        <f t="shared" si="22"/>
        <v>0.77740280920575011</v>
      </c>
      <c r="AN43">
        <f t="shared" si="38"/>
        <v>11341.533027836409</v>
      </c>
      <c r="AO43">
        <f t="shared" si="39"/>
        <v>-8565.0153219363219</v>
      </c>
      <c r="AQ43">
        <f t="shared" si="23"/>
        <v>121.95121951219512</v>
      </c>
      <c r="AR43">
        <f t="shared" si="24"/>
        <v>-1097.560975609756</v>
      </c>
      <c r="AT43">
        <f t="shared" si="52"/>
        <v>-10134783.16744997</v>
      </c>
      <c r="AU43">
        <f t="shared" si="53"/>
        <v>-17321703.597552832</v>
      </c>
      <c r="AV43">
        <f t="shared" si="42"/>
        <v>-2.1001816341582082</v>
      </c>
      <c r="AW43">
        <f t="shared" si="25"/>
        <v>-7969989.3055141736</v>
      </c>
      <c r="AX43">
        <f t="shared" si="26"/>
        <v>-13585994.003541073</v>
      </c>
      <c r="AY43">
        <f t="shared" si="50"/>
        <v>-2.1013289966011204</v>
      </c>
      <c r="BA43">
        <f t="shared" si="27"/>
        <v>1.2741109649042661</v>
      </c>
      <c r="BB43">
        <f t="shared" si="43"/>
        <v>2.1041450646491362</v>
      </c>
      <c r="BC43">
        <f t="shared" si="44"/>
        <v>1.1473624429121365E-3</v>
      </c>
      <c r="BD43">
        <f t="shared" si="28"/>
        <v>-179.93426097437418</v>
      </c>
      <c r="BF43">
        <f t="shared" si="29"/>
        <v>33.666025210209746</v>
      </c>
      <c r="BG43">
        <f t="shared" si="30"/>
        <v>-90.142826155208382</v>
      </c>
      <c r="BH43">
        <f t="shared" si="45"/>
        <v>89.857173844791618</v>
      </c>
      <c r="BI43">
        <f t="shared" si="46"/>
        <v>89.857173844791618</v>
      </c>
      <c r="BJ43">
        <f t="shared" si="31"/>
        <v>0</v>
      </c>
      <c r="BK43">
        <f t="shared" si="47"/>
        <v>0</v>
      </c>
      <c r="BM43">
        <f t="shared" si="48"/>
        <v>31.561880145560615</v>
      </c>
      <c r="BN43">
        <f t="shared" si="32"/>
        <v>-90.208565180834185</v>
      </c>
      <c r="BQ43" s="56">
        <f t="shared" si="49"/>
        <v>19.006105864934273</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1.0000089936365473</v>
      </c>
      <c r="D44">
        <f t="shared" si="1"/>
        <v>4.2411246487518619E-3</v>
      </c>
      <c r="F44">
        <f t="shared" si="2"/>
        <v>1.9870524460026113</v>
      </c>
      <c r="G44">
        <f t="shared" si="3"/>
        <v>1.0652157523983445</v>
      </c>
      <c r="H44">
        <f t="shared" si="4"/>
        <v>-2.0763768976016559</v>
      </c>
      <c r="J44">
        <f t="shared" si="5"/>
        <v>15</v>
      </c>
      <c r="M44">
        <f t="shared" si="6"/>
        <v>0.52835024158867439</v>
      </c>
      <c r="N44">
        <f t="shared" si="7"/>
        <v>-1.5707963250000001</v>
      </c>
      <c r="O44">
        <f t="shared" si="8"/>
        <v>1.8488644657871216</v>
      </c>
      <c r="P44">
        <f t="shared" si="9"/>
        <v>0.99932220168389552</v>
      </c>
      <c r="Q44">
        <f t="shared" si="10"/>
        <v>1.3214073715854004</v>
      </c>
      <c r="R44">
        <f t="shared" si="11"/>
        <v>0.71244037936227111</v>
      </c>
      <c r="S44">
        <f t="shared" si="12"/>
        <v>0.99987910693559146</v>
      </c>
      <c r="T44">
        <f t="shared" si="13"/>
        <v>-1.5549630242725739E-2</v>
      </c>
      <c r="U44">
        <f t="shared" si="14"/>
        <v>0.9997616532978908</v>
      </c>
      <c r="V44">
        <f t="shared" si="15"/>
        <v>-2.1833743192718663E-2</v>
      </c>
      <c r="X44">
        <f t="shared" si="34"/>
        <v>31.700243494474481</v>
      </c>
      <c r="Y44">
        <f t="shared" si="16"/>
        <v>-112.7897724937677</v>
      </c>
      <c r="Z44">
        <f t="shared" si="35"/>
        <v>67.2102275062323</v>
      </c>
      <c r="AC44">
        <v>1</v>
      </c>
      <c r="AD44">
        <f t="shared" si="17"/>
        <v>1.55508836175</v>
      </c>
      <c r="AE44">
        <f t="shared" si="18"/>
        <v>-2.2961634586659406E-6</v>
      </c>
      <c r="AF44">
        <f t="shared" si="19"/>
        <v>1.0514910599549999E-4</v>
      </c>
      <c r="AG44">
        <f t="shared" si="36"/>
        <v>14574.734899627001</v>
      </c>
      <c r="AH44">
        <f t="shared" si="37"/>
        <v>-9828.5759437697488</v>
      </c>
      <c r="AJ44">
        <f t="shared" si="20"/>
        <v>18000</v>
      </c>
      <c r="AK44">
        <f t="shared" si="21"/>
        <v>279.91590511499999</v>
      </c>
      <c r="AL44">
        <v>1</v>
      </c>
      <c r="AM44">
        <f t="shared" si="22"/>
        <v>0.86378089911750011</v>
      </c>
      <c r="AN44">
        <f t="shared" si="38"/>
        <v>10447.05560849561</v>
      </c>
      <c r="AO44">
        <f t="shared" si="39"/>
        <v>-8744.0511815218615</v>
      </c>
      <c r="AQ44">
        <f t="shared" si="23"/>
        <v>99.009900990099013</v>
      </c>
      <c r="AR44">
        <f t="shared" si="24"/>
        <v>-990.09900990099015</v>
      </c>
      <c r="AT44">
        <f t="shared" si="52"/>
        <v>-8288220.251294109</v>
      </c>
      <c r="AU44">
        <f t="shared" si="53"/>
        <v>-15403556.924756413</v>
      </c>
      <c r="AV44">
        <f t="shared" si="42"/>
        <v>-2.0644355426074545</v>
      </c>
      <c r="AW44">
        <f t="shared" si="25"/>
        <v>-7578288.3501278758</v>
      </c>
      <c r="AX44">
        <f t="shared" si="26"/>
        <v>-11296656.641658902</v>
      </c>
      <c r="AY44">
        <f t="shared" si="50"/>
        <v>-2.1616849923344659</v>
      </c>
      <c r="BA44">
        <f t="shared" si="27"/>
        <v>1.2858689591198968</v>
      </c>
      <c r="BB44">
        <f t="shared" si="43"/>
        <v>2.1839342515330369</v>
      </c>
      <c r="BC44">
        <f t="shared" si="44"/>
        <v>9.7249449727011328E-2</v>
      </c>
      <c r="BD44">
        <f t="shared" si="28"/>
        <v>-174.42801696430567</v>
      </c>
      <c r="BF44">
        <f t="shared" si="29"/>
        <v>31.670024149487809</v>
      </c>
      <c r="BG44">
        <f t="shared" si="30"/>
        <v>-113.15265146824834</v>
      </c>
      <c r="BH44">
        <f t="shared" si="45"/>
        <v>66.847348531751663</v>
      </c>
      <c r="BI44">
        <f t="shared" si="46"/>
        <v>66.847348531751663</v>
      </c>
      <c r="BJ44">
        <f t="shared" si="31"/>
        <v>0</v>
      </c>
      <c r="BK44">
        <f t="shared" si="47"/>
        <v>0</v>
      </c>
      <c r="BM44">
        <f t="shared" si="48"/>
        <v>29.48608989795477</v>
      </c>
      <c r="BN44">
        <f t="shared" si="32"/>
        <v>-118.7246345039427</v>
      </c>
      <c r="BQ44" s="56">
        <f t="shared" si="49"/>
        <v>19.085895051818174</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1.0000108822899456</v>
      </c>
      <c r="D45">
        <f t="shared" si="1"/>
        <v>4.665231239662935E-3</v>
      </c>
      <c r="F45">
        <f t="shared" si="2"/>
        <v>1.4220116576282922</v>
      </c>
      <c r="G45">
        <f t="shared" si="3"/>
        <v>0.75971988238023924</v>
      </c>
      <c r="H45">
        <f t="shared" si="4"/>
        <v>-2.3818727676197611</v>
      </c>
      <c r="J45">
        <f t="shared" si="5"/>
        <v>15</v>
      </c>
      <c r="M45">
        <f t="shared" si="6"/>
        <v>0.48031840144424937</v>
      </c>
      <c r="N45">
        <f t="shared" si="7"/>
        <v>-1.5707963250000001</v>
      </c>
      <c r="O45">
        <f t="shared" si="8"/>
        <v>1.9814496646518329</v>
      </c>
      <c r="P45">
        <f t="shared" si="9"/>
        <v>1.0417839101591952</v>
      </c>
      <c r="Q45">
        <f t="shared" si="10"/>
        <v>1.3794209308376781</v>
      </c>
      <c r="R45">
        <f t="shared" si="11"/>
        <v>0.75984631671952085</v>
      </c>
      <c r="S45">
        <f t="shared" si="12"/>
        <v>0.99985372496216318</v>
      </c>
      <c r="T45">
        <f t="shared" si="13"/>
        <v>-1.7104303788245723E-2</v>
      </c>
      <c r="U45">
        <f t="shared" si="14"/>
        <v>0.99971162213972942</v>
      </c>
      <c r="V45">
        <f t="shared" si="15"/>
        <v>-2.4016316188581018E-2</v>
      </c>
      <c r="X45">
        <f t="shared" si="34"/>
        <v>28.940388656927269</v>
      </c>
      <c r="Y45">
        <f t="shared" si="16"/>
        <v>-125.33418863393302</v>
      </c>
      <c r="Z45">
        <f t="shared" si="35"/>
        <v>54.665811366066976</v>
      </c>
      <c r="AC45">
        <v>1</v>
      </c>
      <c r="AD45">
        <f t="shared" si="17"/>
        <v>1.7105971979250001</v>
      </c>
      <c r="AE45">
        <f t="shared" si="18"/>
        <v>-2.7783577849857881E-6</v>
      </c>
      <c r="AF45">
        <f t="shared" si="19"/>
        <v>1.1566401659505E-4</v>
      </c>
      <c r="AG45">
        <f t="shared" si="36"/>
        <v>14573.276206709474</v>
      </c>
      <c r="AH45">
        <f t="shared" si="37"/>
        <v>-8995.7949415202002</v>
      </c>
      <c r="AJ45">
        <f t="shared" si="20"/>
        <v>18000</v>
      </c>
      <c r="AK45">
        <f t="shared" si="21"/>
        <v>307.90749562650001</v>
      </c>
      <c r="AL45">
        <v>1</v>
      </c>
      <c r="AM45">
        <f t="shared" si="22"/>
        <v>0.95015898902925011</v>
      </c>
      <c r="AN45">
        <f t="shared" si="38"/>
        <v>9613.4858334146193</v>
      </c>
      <c r="AO45">
        <f t="shared" si="39"/>
        <v>-8826.432484897754</v>
      </c>
      <c r="AQ45">
        <f t="shared" si="23"/>
        <v>81.967213114754102</v>
      </c>
      <c r="AR45">
        <f t="shared" si="24"/>
        <v>-901.63934426229503</v>
      </c>
      <c r="AT45">
        <f t="shared" si="52"/>
        <v>-6916431.8155748127</v>
      </c>
      <c r="AU45">
        <f t="shared" si="53"/>
        <v>-13877199.443879049</v>
      </c>
      <c r="AV45">
        <f t="shared" si="42"/>
        <v>-2.0331651724184336</v>
      </c>
      <c r="AW45">
        <f t="shared" si="25"/>
        <v>-7127955.9358923268</v>
      </c>
      <c r="AX45">
        <f t="shared" si="26"/>
        <v>-9473431.8933417201</v>
      </c>
      <c r="AY45">
        <f t="shared" si="50"/>
        <v>-2.2158414926677241</v>
      </c>
      <c r="BA45">
        <f t="shared" si="27"/>
        <v>1.3078517230979396</v>
      </c>
      <c r="BB45">
        <f t="shared" si="43"/>
        <v>2.3311701780732199</v>
      </c>
      <c r="BC45">
        <f t="shared" si="44"/>
        <v>0.18267632024929048</v>
      </c>
      <c r="BD45">
        <f t="shared" si="28"/>
        <v>-169.53341782077561</v>
      </c>
      <c r="BF45">
        <f t="shared" si="29"/>
        <v>28.911153015989917</v>
      </c>
      <c r="BG45">
        <f t="shared" si="30"/>
        <v>-125.73737683768304</v>
      </c>
      <c r="BH45">
        <f t="shared" si="45"/>
        <v>54.262623162316956</v>
      </c>
      <c r="BI45">
        <f t="shared" si="46"/>
        <v>54.262623162316956</v>
      </c>
      <c r="BJ45">
        <f t="shared" si="31"/>
        <v>0</v>
      </c>
      <c r="BK45">
        <f t="shared" si="47"/>
        <v>0</v>
      </c>
      <c r="BM45">
        <f t="shared" si="48"/>
        <v>26.579982837916699</v>
      </c>
      <c r="BN45">
        <f t="shared" si="32"/>
        <v>-136.20395901690742</v>
      </c>
      <c r="BQ45" s="56">
        <f t="shared" si="49"/>
        <v>19.233130978358357</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1.0000129508110038</v>
      </c>
      <c r="D46">
        <f t="shared" si="1"/>
        <v>5.0893361523318744E-3</v>
      </c>
      <c r="F46">
        <f t="shared" si="2"/>
        <v>1.0418392851103673</v>
      </c>
      <c r="G46">
        <f t="shared" si="3"/>
        <v>0.58291822510074731</v>
      </c>
      <c r="H46">
        <f t="shared" si="4"/>
        <v>-2.558674424899253</v>
      </c>
      <c r="J46">
        <f t="shared" si="5"/>
        <v>15</v>
      </c>
      <c r="M46">
        <f t="shared" si="6"/>
        <v>0.44029186799056197</v>
      </c>
      <c r="N46">
        <f t="shared" si="7"/>
        <v>-1.5707963250000001</v>
      </c>
      <c r="O46">
        <f t="shared" si="8"/>
        <v>2.1171565200769709</v>
      </c>
      <c r="P46">
        <f t="shared" si="9"/>
        <v>1.0788621044524151</v>
      </c>
      <c r="Q46">
        <f t="shared" si="10"/>
        <v>1.440280915661782</v>
      </c>
      <c r="R46">
        <f t="shared" si="11"/>
        <v>0.8033370263770917</v>
      </c>
      <c r="S46">
        <f t="shared" si="12"/>
        <v>0.99982592787568303</v>
      </c>
      <c r="T46">
        <f t="shared" si="13"/>
        <v>-1.865889464762531E-2</v>
      </c>
      <c r="U46">
        <f t="shared" si="14"/>
        <v>0.99965683472665623</v>
      </c>
      <c r="V46">
        <f t="shared" si="15"/>
        <v>-2.6198660355356462E-2</v>
      </c>
      <c r="X46">
        <f t="shared" si="34"/>
        <v>26.432275685754099</v>
      </c>
      <c r="Y46">
        <f t="shared" si="16"/>
        <v>-131.03773044085494</v>
      </c>
      <c r="Z46">
        <f t="shared" si="35"/>
        <v>48.962269559145057</v>
      </c>
      <c r="AC46">
        <v>1</v>
      </c>
      <c r="AD46">
        <f t="shared" si="17"/>
        <v>1.8661060341</v>
      </c>
      <c r="AE46">
        <f t="shared" si="18"/>
        <v>-3.3064753804789549E-6</v>
      </c>
      <c r="AF46">
        <f t="shared" si="19"/>
        <v>1.261789271946E-4</v>
      </c>
      <c r="AG46">
        <f t="shared" si="36"/>
        <v>14571.678925638884</v>
      </c>
      <c r="AH46">
        <f t="shared" si="37"/>
        <v>-8307.0994572913696</v>
      </c>
      <c r="AJ46">
        <f t="shared" si="20"/>
        <v>18000</v>
      </c>
      <c r="AK46">
        <f t="shared" si="21"/>
        <v>335.89908613799997</v>
      </c>
      <c r="AL46">
        <v>1</v>
      </c>
      <c r="AM46">
        <f t="shared" si="22"/>
        <v>1.036537078941</v>
      </c>
      <c r="AN46">
        <f t="shared" si="38"/>
        <v>8845.0111966204822</v>
      </c>
      <c r="AO46">
        <f t="shared" si="39"/>
        <v>-8832.2829828074318</v>
      </c>
      <c r="AQ46">
        <f t="shared" si="23"/>
        <v>68.965517241379317</v>
      </c>
      <c r="AR46">
        <f t="shared" si="24"/>
        <v>-827.58620689655174</v>
      </c>
      <c r="AT46">
        <f t="shared" si="52"/>
        <v>-5869897.5559901753</v>
      </c>
      <c r="AU46">
        <f t="shared" si="53"/>
        <v>-12632223.901031585</v>
      </c>
      <c r="AV46">
        <f t="shared" si="42"/>
        <v>-2.0057879776042933</v>
      </c>
      <c r="AW46">
        <f t="shared" si="25"/>
        <v>-6659480.412221821</v>
      </c>
      <c r="AX46">
        <f t="shared" si="26"/>
        <v>-8006644.0846016584</v>
      </c>
      <c r="AY46">
        <f t="shared" si="50"/>
        <v>-2.2645960673057615</v>
      </c>
      <c r="BA46">
        <f t="shared" si="27"/>
        <v>1.3375444607236919</v>
      </c>
      <c r="BB46">
        <f t="shared" si="43"/>
        <v>2.5261645424789365</v>
      </c>
      <c r="BC46">
        <f t="shared" si="44"/>
        <v>0.25880808970146818</v>
      </c>
      <c r="BD46">
        <f t="shared" si="28"/>
        <v>-165.1713887393185</v>
      </c>
      <c r="BF46">
        <f t="shared" si="29"/>
        <v>26.404116803100735</v>
      </c>
      <c r="BG46">
        <f t="shared" si="30"/>
        <v>-131.48103711923997</v>
      </c>
      <c r="BH46">
        <f t="shared" si="45"/>
        <v>48.518962880760029</v>
      </c>
      <c r="BI46">
        <f t="shared" si="46"/>
        <v>48.518962880760029</v>
      </c>
      <c r="BJ46">
        <f t="shared" si="31"/>
        <v>0</v>
      </c>
      <c r="BK46">
        <f t="shared" si="47"/>
        <v>0</v>
      </c>
      <c r="BM46">
        <f t="shared" si="48"/>
        <v>23.877952260621797</v>
      </c>
      <c r="BN46">
        <f t="shared" si="32"/>
        <v>-146.3096483799215</v>
      </c>
      <c r="BQ46" s="56">
        <f t="shared" si="49"/>
        <v>19.428125342764073</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1.0000151991986053</v>
      </c>
      <c r="D47">
        <f t="shared" si="1"/>
        <v>5.5134392342063594E-3</v>
      </c>
      <c r="F47">
        <f t="shared" si="2"/>
        <v>0.79609066588173816</v>
      </c>
      <c r="G47">
        <f t="shared" si="3"/>
        <v>0.47312625870365765</v>
      </c>
      <c r="H47">
        <f t="shared" si="4"/>
        <v>-2.6684663912963424</v>
      </c>
      <c r="J47">
        <f t="shared" si="5"/>
        <v>15</v>
      </c>
      <c r="M47">
        <f t="shared" si="6"/>
        <v>0.40642326276051871</v>
      </c>
      <c r="N47">
        <f t="shared" si="7"/>
        <v>-1.5707963250000001</v>
      </c>
      <c r="O47">
        <f t="shared" si="8"/>
        <v>2.255421619945372</v>
      </c>
      <c r="P47">
        <f t="shared" si="9"/>
        <v>1.1114346097799603</v>
      </c>
      <c r="Q47">
        <f t="shared" si="10"/>
        <v>1.5036417380611646</v>
      </c>
      <c r="R47">
        <f t="shared" si="11"/>
        <v>0.84323283143575067</v>
      </c>
      <c r="S47">
        <f t="shared" si="12"/>
        <v>0.9997957162806258</v>
      </c>
      <c r="T47">
        <f t="shared" si="13"/>
        <v>-2.0213395313973179E-2</v>
      </c>
      <c r="U47">
        <f t="shared" si="14"/>
        <v>0.99959729340604242</v>
      </c>
      <c r="V47">
        <f t="shared" si="15"/>
        <v>-2.8380754945118328E-2</v>
      </c>
      <c r="X47">
        <f t="shared" si="34"/>
        <v>24.322948090350302</v>
      </c>
      <c r="Y47">
        <f t="shared" si="16"/>
        <v>-133.36601023019105</v>
      </c>
      <c r="Z47">
        <f t="shared" si="35"/>
        <v>46.633989769808949</v>
      </c>
      <c r="AC47">
        <v>1</v>
      </c>
      <c r="AD47">
        <f t="shared" si="17"/>
        <v>2.0216148702750001</v>
      </c>
      <c r="AE47">
        <f t="shared" si="18"/>
        <v>-3.8805162451454397E-6</v>
      </c>
      <c r="AF47">
        <f t="shared" si="19"/>
        <v>1.3669383779414999E-4</v>
      </c>
      <c r="AG47">
        <f t="shared" si="36"/>
        <v>14569.943147643369</v>
      </c>
      <c r="AH47">
        <f t="shared" si="37"/>
        <v>-7729.2357733516774</v>
      </c>
      <c r="AJ47">
        <f t="shared" si="20"/>
        <v>18000</v>
      </c>
      <c r="AK47">
        <f t="shared" si="21"/>
        <v>363.89067664949999</v>
      </c>
      <c r="AL47">
        <v>1</v>
      </c>
      <c r="AM47">
        <f t="shared" si="22"/>
        <v>1.1229151688527501</v>
      </c>
      <c r="AN47">
        <f t="shared" si="38"/>
        <v>8142.0253370196442</v>
      </c>
      <c r="AO47">
        <f t="shared" si="39"/>
        <v>-8778.9130794732828</v>
      </c>
      <c r="AQ47">
        <f t="shared" si="23"/>
        <v>58.823529411764703</v>
      </c>
      <c r="AR47">
        <f t="shared" si="24"/>
        <v>-764.70588235294122</v>
      </c>
      <c r="AT47">
        <f t="shared" si="52"/>
        <v>-5053536.5827016728</v>
      </c>
      <c r="AU47">
        <f t="shared" si="53"/>
        <v>-11596382.15839503</v>
      </c>
      <c r="AV47">
        <f t="shared" si="42"/>
        <v>-1.9817669074851731</v>
      </c>
      <c r="AW47">
        <f t="shared" si="25"/>
        <v>-6196469.9902160019</v>
      </c>
      <c r="AX47">
        <f t="shared" si="26"/>
        <v>-6816156.3840488503</v>
      </c>
      <c r="AY47">
        <f t="shared" si="50"/>
        <v>-2.3086085101726246</v>
      </c>
      <c r="BA47">
        <f t="shared" si="27"/>
        <v>1.373211877817307</v>
      </c>
      <c r="BB47">
        <f t="shared" si="43"/>
        <v>2.7547510254005525</v>
      </c>
      <c r="BC47">
        <f t="shared" si="44"/>
        <v>0.32684160268745144</v>
      </c>
      <c r="BD47">
        <f t="shared" si="28"/>
        <v>-161.27335557531902</v>
      </c>
      <c r="BF47">
        <f t="shared" si="29"/>
        <v>24.295958861484838</v>
      </c>
      <c r="BG47">
        <f t="shared" si="30"/>
        <v>-133.84932094472629</v>
      </c>
      <c r="BH47">
        <f t="shared" si="45"/>
        <v>46.150679055273713</v>
      </c>
      <c r="BI47">
        <f t="shared" si="46"/>
        <v>46.150679055273713</v>
      </c>
      <c r="BJ47">
        <f t="shared" si="31"/>
        <v>0</v>
      </c>
      <c r="BK47">
        <f t="shared" si="47"/>
        <v>0</v>
      </c>
      <c r="BM47">
        <f t="shared" si="48"/>
        <v>21.541207836084286</v>
      </c>
      <c r="BN47">
        <f t="shared" si="32"/>
        <v>-152.5759653694073</v>
      </c>
      <c r="BQ47" s="56">
        <f t="shared" si="49"/>
        <v>19.65671182568569</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1.0000176274515367</v>
      </c>
      <c r="D48">
        <f t="shared" si="1"/>
        <v>5.9375403327380245E-3</v>
      </c>
      <c r="F48">
        <f t="shared" si="2"/>
        <v>0.63088322330157232</v>
      </c>
      <c r="G48">
        <f t="shared" si="3"/>
        <v>0.3994226252892234</v>
      </c>
      <c r="H48">
        <f t="shared" si="4"/>
        <v>-2.7421700247107768</v>
      </c>
      <c r="J48">
        <f t="shared" si="5"/>
        <v>15</v>
      </c>
      <c r="M48">
        <f t="shared" si="6"/>
        <v>0.37739302970619598</v>
      </c>
      <c r="N48">
        <f t="shared" si="7"/>
        <v>-1.5707963250000001</v>
      </c>
      <c r="O48">
        <f t="shared" si="8"/>
        <v>2.3958020855627002</v>
      </c>
      <c r="P48">
        <f t="shared" si="9"/>
        <v>1.1402176298878544</v>
      </c>
      <c r="Q48">
        <f t="shared" si="10"/>
        <v>1.5692004925098844</v>
      </c>
      <c r="R48">
        <f t="shared" si="11"/>
        <v>0.87984941668858807</v>
      </c>
      <c r="S48">
        <f t="shared" si="12"/>
        <v>0.9997630908338716</v>
      </c>
      <c r="T48">
        <f t="shared" si="13"/>
        <v>-2.1767798283012632E-2</v>
      </c>
      <c r="U48">
        <f t="shared" si="14"/>
        <v>0.99953300072816309</v>
      </c>
      <c r="V48">
        <f t="shared" si="15"/>
        <v>-3.0562579224192015E-2</v>
      </c>
      <c r="X48">
        <f t="shared" si="34"/>
        <v>22.553307581426338</v>
      </c>
      <c r="Y48">
        <f t="shared" si="16"/>
        <v>-134.03156684097289</v>
      </c>
      <c r="Z48">
        <f t="shared" si="35"/>
        <v>45.968433159027114</v>
      </c>
      <c r="AC48">
        <v>1</v>
      </c>
      <c r="AD48">
        <f t="shared" si="17"/>
        <v>2.1771237064500002</v>
      </c>
      <c r="AE48">
        <f t="shared" si="18"/>
        <v>-4.5004803789852434E-6</v>
      </c>
      <c r="AF48">
        <f t="shared" si="19"/>
        <v>1.472087483937E-4</v>
      </c>
      <c r="AG48">
        <f t="shared" si="36"/>
        <v>14568.068971827213</v>
      </c>
      <c r="AH48">
        <f t="shared" si="37"/>
        <v>-7238.4509765522489</v>
      </c>
      <c r="AJ48">
        <f t="shared" si="20"/>
        <v>18000</v>
      </c>
      <c r="AK48">
        <f t="shared" si="21"/>
        <v>391.88226716100002</v>
      </c>
      <c r="AL48">
        <v>1</v>
      </c>
      <c r="AM48">
        <f t="shared" si="22"/>
        <v>1.2092932587645</v>
      </c>
      <c r="AN48">
        <f t="shared" si="38"/>
        <v>7502.4261756899359</v>
      </c>
      <c r="AO48">
        <f t="shared" si="39"/>
        <v>-8680.7511314791682</v>
      </c>
      <c r="AQ48">
        <f t="shared" si="23"/>
        <v>50.761421319796952</v>
      </c>
      <c r="AR48">
        <f t="shared" si="24"/>
        <v>-710.65989847715741</v>
      </c>
      <c r="AT48">
        <f t="shared" si="52"/>
        <v>-4404580.9492337201</v>
      </c>
      <c r="AU48">
        <f t="shared" si="53"/>
        <v>-10720376.476250419</v>
      </c>
      <c r="AV48">
        <f t="shared" si="42"/>
        <v>-1.9606301381408404</v>
      </c>
      <c r="AW48">
        <f t="shared" si="25"/>
        <v>-5752283.7341954764</v>
      </c>
      <c r="AX48">
        <f t="shared" si="26"/>
        <v>-5842219.1433149818</v>
      </c>
      <c r="AY48">
        <f t="shared" si="50"/>
        <v>-2.348437917407372</v>
      </c>
      <c r="BA48">
        <f t="shared" si="27"/>
        <v>1.4136149946318313</v>
      </c>
      <c r="BB48">
        <f t="shared" si="43"/>
        <v>3.006622864260013</v>
      </c>
      <c r="BC48">
        <f t="shared" si="44"/>
        <v>0.38780777926653154</v>
      </c>
      <c r="BD48">
        <f t="shared" si="28"/>
        <v>-157.78025096029694</v>
      </c>
      <c r="BF48">
        <f t="shared" si="29"/>
        <v>22.52758072667023</v>
      </c>
      <c r="BG48">
        <f t="shared" si="30"/>
        <v>-134.5548242608956</v>
      </c>
      <c r="BH48">
        <f t="shared" si="45"/>
        <v>45.4451757391044</v>
      </c>
      <c r="BI48">
        <f t="shared" si="46"/>
        <v>45.4451757391044</v>
      </c>
      <c r="BJ48">
        <f t="shared" si="31"/>
        <v>0</v>
      </c>
      <c r="BK48">
        <f t="shared" si="47"/>
        <v>0</v>
      </c>
      <c r="BM48">
        <f t="shared" si="48"/>
        <v>19.520957862410217</v>
      </c>
      <c r="BN48">
        <f t="shared" si="32"/>
        <v>-156.77457330059866</v>
      </c>
      <c r="BQ48" s="56">
        <f t="shared" si="49"/>
        <v>19.908583664545148</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1.0000202355684882</v>
      </c>
      <c r="D49">
        <f t="shared" si="1"/>
        <v>6.3616392953827813E-3</v>
      </c>
      <c r="F49">
        <f t="shared" si="2"/>
        <v>0.51454140984656849</v>
      </c>
      <c r="G49">
        <f t="shared" si="3"/>
        <v>0.34673256181536305</v>
      </c>
      <c r="H49">
        <f t="shared" si="4"/>
        <v>-2.7948600881846373</v>
      </c>
      <c r="J49">
        <f t="shared" si="5"/>
        <v>15</v>
      </c>
      <c r="M49">
        <f t="shared" si="6"/>
        <v>0.35223349439244961</v>
      </c>
      <c r="N49">
        <f t="shared" si="7"/>
        <v>-1.5707963250000001</v>
      </c>
      <c r="O49">
        <f t="shared" si="8"/>
        <v>2.537946922004708</v>
      </c>
      <c r="P49">
        <f t="shared" si="9"/>
        <v>1.1657957695255077</v>
      </c>
      <c r="Q49">
        <f t="shared" si="10"/>
        <v>1.6366930817292937</v>
      </c>
      <c r="R49">
        <f t="shared" si="11"/>
        <v>0.91348816460187199</v>
      </c>
      <c r="S49">
        <f t="shared" si="12"/>
        <v>0.99972805224466454</v>
      </c>
      <c r="T49">
        <f t="shared" si="13"/>
        <v>-2.3322096053298599E-2</v>
      </c>
      <c r="U49">
        <f t="shared" si="14"/>
        <v>0.99946395944589339</v>
      </c>
      <c r="V49">
        <f t="shared" si="15"/>
        <v>-3.2744112474333426E-2</v>
      </c>
      <c r="X49">
        <f t="shared" si="34"/>
        <v>21.048996580852737</v>
      </c>
      <c r="Y49">
        <f t="shared" si="16"/>
        <v>-133.84735563731064</v>
      </c>
      <c r="Z49">
        <f t="shared" si="35"/>
        <v>46.152644362689358</v>
      </c>
      <c r="AC49">
        <v>1</v>
      </c>
      <c r="AD49">
        <f t="shared" si="17"/>
        <v>2.3326325426249999</v>
      </c>
      <c r="AE49">
        <f t="shared" si="18"/>
        <v>-5.1663677819983657E-6</v>
      </c>
      <c r="AF49">
        <f t="shared" si="19"/>
        <v>1.5772365899324999E-4</v>
      </c>
      <c r="AG49">
        <f t="shared" si="36"/>
        <v>14566.05650515677</v>
      </c>
      <c r="AH49">
        <f t="shared" si="37"/>
        <v>-6817.3260238974472</v>
      </c>
      <c r="AJ49">
        <f t="shared" si="20"/>
        <v>18000</v>
      </c>
      <c r="AK49">
        <f t="shared" si="21"/>
        <v>419.87385767250004</v>
      </c>
      <c r="AL49">
        <v>1</v>
      </c>
      <c r="AM49">
        <f t="shared" si="22"/>
        <v>1.2956713486762501</v>
      </c>
      <c r="AN49">
        <f t="shared" si="38"/>
        <v>6922.6019312820545</v>
      </c>
      <c r="AO49">
        <f t="shared" si="39"/>
        <v>-8549.5431229805345</v>
      </c>
      <c r="AQ49">
        <f t="shared" si="23"/>
        <v>44.247787610619469</v>
      </c>
      <c r="AR49">
        <f t="shared" si="24"/>
        <v>-663.71681415929208</v>
      </c>
      <c r="AT49">
        <f t="shared" si="52"/>
        <v>-3880258.1351019889</v>
      </c>
      <c r="AU49">
        <f t="shared" si="53"/>
        <v>-9969388.2124446463</v>
      </c>
      <c r="AV49">
        <f t="shared" si="42"/>
        <v>-1.9419728327627952</v>
      </c>
      <c r="AW49">
        <f t="shared" si="25"/>
        <v>-5333971.146482395</v>
      </c>
      <c r="AX49">
        <f t="shared" si="26"/>
        <v>-5039592.0563079957</v>
      </c>
      <c r="AY49">
        <f t="shared" si="50"/>
        <v>-2.3845646944669072</v>
      </c>
      <c r="BA49">
        <f t="shared" si="27"/>
        <v>1.4578433232650794</v>
      </c>
      <c r="BB49">
        <f t="shared" si="43"/>
        <v>3.2742170434569839</v>
      </c>
      <c r="BC49">
        <f t="shared" si="44"/>
        <v>0.44259186170411202</v>
      </c>
      <c r="BD49">
        <f t="shared" si="28"/>
        <v>-154.6413542485401</v>
      </c>
      <c r="BF49">
        <f t="shared" si="29"/>
        <v>21.024624629673866</v>
      </c>
      <c r="BG49">
        <f t="shared" si="30"/>
        <v>-134.41054673123378</v>
      </c>
      <c r="BH49">
        <f t="shared" si="45"/>
        <v>45.589453268766221</v>
      </c>
      <c r="BI49">
        <f t="shared" si="46"/>
        <v>45.589453268766221</v>
      </c>
      <c r="BJ49">
        <f t="shared" si="31"/>
        <v>0</v>
      </c>
      <c r="BK49">
        <f t="shared" si="47"/>
        <v>0</v>
      </c>
      <c r="BM49">
        <f t="shared" si="48"/>
        <v>17.75040758621688</v>
      </c>
      <c r="BN49">
        <f t="shared" si="32"/>
        <v>-159.76919248269371</v>
      </c>
      <c r="BQ49" s="56">
        <f t="shared" si="49"/>
        <v>20.176177843742124</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1.0000230235480523</v>
      </c>
      <c r="D50">
        <f t="shared" si="1"/>
        <v>6.7857359696011548E-3</v>
      </c>
      <c r="F50">
        <f t="shared" si="2"/>
        <v>0.42923344689354753</v>
      </c>
      <c r="G50">
        <f t="shared" si="3"/>
        <v>0.30719316061018281</v>
      </c>
      <c r="H50">
        <f t="shared" si="4"/>
        <v>-2.8343994893898175</v>
      </c>
      <c r="J50">
        <f t="shared" si="5"/>
        <v>15</v>
      </c>
      <c r="M50">
        <f t="shared" si="6"/>
        <v>0.3302189009929215</v>
      </c>
      <c r="N50">
        <f t="shared" si="7"/>
        <v>-1.5707963250000001</v>
      </c>
      <c r="O50">
        <f t="shared" si="8"/>
        <v>2.6815755668816728</v>
      </c>
      <c r="P50">
        <f t="shared" si="9"/>
        <v>1.1886475632502842</v>
      </c>
      <c r="Q50">
        <f t="shared" si="10"/>
        <v>1.7058899878659837</v>
      </c>
      <c r="R50">
        <f t="shared" si="11"/>
        <v>0.94443060997886941</v>
      </c>
      <c r="S50">
        <f t="shared" si="12"/>
        <v>0.9996906012745711</v>
      </c>
      <c r="T50">
        <f t="shared" si="13"/>
        <v>-2.4876281126434464E-2</v>
      </c>
      <c r="U50">
        <f t="shared" si="14"/>
        <v>0.99939017251438222</v>
      </c>
      <c r="V50">
        <f t="shared" si="15"/>
        <v>-3.4925333993905287E-2</v>
      </c>
      <c r="X50">
        <f t="shared" si="34"/>
        <v>19.750769704347391</v>
      </c>
      <c r="Y50">
        <f t="shared" si="16"/>
        <v>-133.22033767046545</v>
      </c>
      <c r="Z50">
        <f t="shared" si="35"/>
        <v>46.779662329534546</v>
      </c>
      <c r="AC50">
        <v>1</v>
      </c>
      <c r="AD50">
        <f t="shared" si="17"/>
        <v>2.4881413788</v>
      </c>
      <c r="AE50">
        <f t="shared" si="18"/>
        <v>-5.8781784541848072E-6</v>
      </c>
      <c r="AF50">
        <f t="shared" si="19"/>
        <v>1.6823856959280001E-4</v>
      </c>
      <c r="AG50">
        <f t="shared" si="36"/>
        <v>14563.905862445181</v>
      </c>
      <c r="AH50">
        <f t="shared" si="37"/>
        <v>-6452.7964085582744</v>
      </c>
      <c r="AJ50">
        <f t="shared" si="20"/>
        <v>18000</v>
      </c>
      <c r="AK50">
        <f t="shared" si="21"/>
        <v>447.86544818400006</v>
      </c>
      <c r="AL50">
        <v>1</v>
      </c>
      <c r="AM50">
        <f t="shared" si="22"/>
        <v>1.382049438588</v>
      </c>
      <c r="AN50">
        <f t="shared" si="38"/>
        <v>6398.138879592756</v>
      </c>
      <c r="AO50">
        <f t="shared" si="39"/>
        <v>-8394.678798365223</v>
      </c>
      <c r="AQ50">
        <f t="shared" si="23"/>
        <v>38.910505836575872</v>
      </c>
      <c r="AR50">
        <f t="shared" si="24"/>
        <v>-622.56809338521396</v>
      </c>
      <c r="AT50">
        <f t="shared" si="52"/>
        <v>-3450616.2130150665</v>
      </c>
      <c r="AU50">
        <f t="shared" si="53"/>
        <v>-9318104.6773416791</v>
      </c>
      <c r="AV50">
        <f t="shared" si="42"/>
        <v>-1.9254516143374572</v>
      </c>
      <c r="AW50">
        <f t="shared" si="25"/>
        <v>-4944692.6717389282</v>
      </c>
      <c r="AX50">
        <f t="shared" si="26"/>
        <v>-4373602.2107631229</v>
      </c>
      <c r="AY50">
        <f t="shared" si="50"/>
        <v>-2.4174049424658599</v>
      </c>
      <c r="BA50">
        <f t="shared" si="27"/>
        <v>1.5052111792979226</v>
      </c>
      <c r="BB50">
        <f t="shared" si="43"/>
        <v>3.5519487038437214</v>
      </c>
      <c r="BC50">
        <f t="shared" si="44"/>
        <v>0.49195332812840276</v>
      </c>
      <c r="BD50">
        <f t="shared" si="28"/>
        <v>-151.81315054861983</v>
      </c>
      <c r="BF50">
        <f t="shared" si="29"/>
        <v>19.727844980131511</v>
      </c>
      <c r="BG50">
        <f t="shared" si="30"/>
        <v>-133.82348489786744</v>
      </c>
      <c r="BH50">
        <f t="shared" si="45"/>
        <v>46.176515102132555</v>
      </c>
      <c r="BI50">
        <f t="shared" si="46"/>
        <v>46.176515102132555</v>
      </c>
      <c r="BJ50">
        <f t="shared" si="31"/>
        <v>0</v>
      </c>
      <c r="BK50">
        <f t="shared" si="47"/>
        <v>0</v>
      </c>
      <c r="BM50">
        <f t="shared" si="48"/>
        <v>16.175896276287787</v>
      </c>
      <c r="BN50">
        <f t="shared" si="32"/>
        <v>-162.01033434924764</v>
      </c>
      <c r="BQ50" s="56">
        <f t="shared" si="49"/>
        <v>20.453909504128855</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1.0000259913887248</v>
      </c>
      <c r="D51">
        <f t="shared" si="1"/>
        <v>7.2098302028586071E-3</v>
      </c>
      <c r="F51">
        <f t="shared" si="2"/>
        <v>0.36456829985740991</v>
      </c>
      <c r="G51">
        <f t="shared" si="3"/>
        <v>0.27638665201372886</v>
      </c>
      <c r="H51">
        <f t="shared" si="4"/>
        <v>-2.8652059979862714</v>
      </c>
      <c r="J51">
        <f t="shared" si="5"/>
        <v>15</v>
      </c>
      <c r="M51">
        <f t="shared" si="6"/>
        <v>0.3107942597580437</v>
      </c>
      <c r="N51">
        <f t="shared" si="7"/>
        <v>-1.5707963250000001</v>
      </c>
      <c r="O51">
        <f t="shared" si="8"/>
        <v>2.8264618269379409</v>
      </c>
      <c r="P51">
        <f t="shared" si="9"/>
        <v>1.2091663832569775</v>
      </c>
      <c r="Q51">
        <f t="shared" si="10"/>
        <v>1.7765920765487739</v>
      </c>
      <c r="R51">
        <f t="shared" si="11"/>
        <v>0.97293578229152189</v>
      </c>
      <c r="S51">
        <f t="shared" si="12"/>
        <v>0.99965073873743282</v>
      </c>
      <c r="T51">
        <f t="shared" si="13"/>
        <v>-2.643034600728868E-2</v>
      </c>
      <c r="U51">
        <f t="shared" si="14"/>
        <v>0.99931164309070042</v>
      </c>
      <c r="V51">
        <f t="shared" si="15"/>
        <v>-3.7106223099051032E-2</v>
      </c>
      <c r="X51">
        <f t="shared" si="34"/>
        <v>18.614690454917778</v>
      </c>
      <c r="Y51">
        <f t="shared" si="16"/>
        <v>-132.36625102921141</v>
      </c>
      <c r="Z51">
        <f t="shared" si="35"/>
        <v>47.633748970788588</v>
      </c>
      <c r="AC51">
        <v>1</v>
      </c>
      <c r="AD51">
        <f t="shared" si="17"/>
        <v>2.6436502149750001</v>
      </c>
      <c r="AE51">
        <f t="shared" si="18"/>
        <v>-6.635912395544569E-6</v>
      </c>
      <c r="AF51">
        <f t="shared" si="19"/>
        <v>1.7875348019235E-4</v>
      </c>
      <c r="AG51">
        <f t="shared" si="36"/>
        <v>14561.617166336046</v>
      </c>
      <c r="AH51">
        <f t="shared" si="37"/>
        <v>-6134.8714143815359</v>
      </c>
      <c r="AJ51">
        <f t="shared" si="20"/>
        <v>18000</v>
      </c>
      <c r="AK51">
        <f t="shared" si="21"/>
        <v>475.85703869550002</v>
      </c>
      <c r="AL51">
        <v>1</v>
      </c>
      <c r="AM51">
        <f t="shared" si="22"/>
        <v>1.4684275284997501</v>
      </c>
      <c r="AN51">
        <f t="shared" si="38"/>
        <v>5924.3049069116678</v>
      </c>
      <c r="AO51">
        <f t="shared" si="39"/>
        <v>-8223.555373839743</v>
      </c>
      <c r="AQ51">
        <f t="shared" si="23"/>
        <v>34.482758620689658</v>
      </c>
      <c r="AR51">
        <f t="shared" si="24"/>
        <v>-586.20689655172418</v>
      </c>
      <c r="AT51">
        <f t="shared" si="52"/>
        <v>-3094179.20269483</v>
      </c>
      <c r="AU51">
        <f t="shared" si="53"/>
        <v>-8747667.698003253</v>
      </c>
      <c r="AV51">
        <f t="shared" si="42"/>
        <v>-1.910776670716144</v>
      </c>
      <c r="AW51">
        <f t="shared" si="25"/>
        <v>-4585237.2204137538</v>
      </c>
      <c r="AX51">
        <f t="shared" si="26"/>
        <v>-3817408.8336405456</v>
      </c>
      <c r="AY51">
        <f t="shared" si="50"/>
        <v>-2.4473207682385407</v>
      </c>
      <c r="BA51">
        <f t="shared" si="27"/>
        <v>1.5551912468307836</v>
      </c>
      <c r="BB51">
        <f t="shared" si="43"/>
        <v>3.8356760645067984</v>
      </c>
      <c r="BC51">
        <f t="shared" si="44"/>
        <v>0.53654409752239673</v>
      </c>
      <c r="BD51">
        <f t="shared" si="28"/>
        <v>-149.2582876541835</v>
      </c>
      <c r="BF51">
        <f t="shared" si="29"/>
        <v>18.593305059998123</v>
      </c>
      <c r="BG51">
        <f t="shared" si="30"/>
        <v>-133.00940611984907</v>
      </c>
      <c r="BH51">
        <f t="shared" si="45"/>
        <v>46.990593880150925</v>
      </c>
      <c r="BI51">
        <f t="shared" si="46"/>
        <v>46.990593880150925</v>
      </c>
      <c r="BJ51">
        <f t="shared" si="31"/>
        <v>0</v>
      </c>
      <c r="BK51">
        <f t="shared" si="47"/>
        <v>0</v>
      </c>
      <c r="BM51">
        <f t="shared" si="48"/>
        <v>14.757628995491325</v>
      </c>
      <c r="BN51">
        <f t="shared" si="32"/>
        <v>-163.7511184656656</v>
      </c>
      <c r="BQ51" s="56">
        <f t="shared" si="49"/>
        <v>20.737636864791934</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1.0000291390889042</v>
      </c>
      <c r="D52">
        <f t="shared" si="1"/>
        <v>7.6339218426258659E-3</v>
      </c>
      <c r="F52">
        <f t="shared" si="2"/>
        <v>0.3142018606462666</v>
      </c>
      <c r="G52">
        <f t="shared" si="3"/>
        <v>0.25166402006324712</v>
      </c>
      <c r="H52">
        <f t="shared" si="4"/>
        <v>-2.8899286299367533</v>
      </c>
      <c r="J52">
        <f t="shared" si="5"/>
        <v>15</v>
      </c>
      <c r="M52">
        <f t="shared" si="6"/>
        <v>0.29352791199370798</v>
      </c>
      <c r="N52">
        <f t="shared" si="7"/>
        <v>-1.5707963250000001</v>
      </c>
      <c r="O52">
        <f t="shared" si="8"/>
        <v>2.9724218061430929</v>
      </c>
      <c r="P52">
        <f t="shared" si="9"/>
        <v>1.2276772310681356</v>
      </c>
      <c r="Q52">
        <f t="shared" si="10"/>
        <v>1.8486266553969104</v>
      </c>
      <c r="R52">
        <f t="shared" si="11"/>
        <v>0.99923947643249122</v>
      </c>
      <c r="S52">
        <f t="shared" si="12"/>
        <v>0.99960846549931881</v>
      </c>
      <c r="T52">
        <f t="shared" si="13"/>
        <v>-2.7984283204211126E-2</v>
      </c>
      <c r="U52">
        <f t="shared" si="14"/>
        <v>0.99922837453346669</v>
      </c>
      <c r="V52">
        <f t="shared" si="15"/>
        <v>-3.9286759124866177E-2</v>
      </c>
      <c r="X52">
        <f t="shared" si="34"/>
        <v>17.608328090296872</v>
      </c>
      <c r="Y52">
        <f t="shared" si="16"/>
        <v>-131.40474027594377</v>
      </c>
      <c r="Z52">
        <f t="shared" si="35"/>
        <v>48.595259724056234</v>
      </c>
      <c r="AC52">
        <v>1</v>
      </c>
      <c r="AD52">
        <f t="shared" si="17"/>
        <v>2.7991590511499997</v>
      </c>
      <c r="AE52">
        <f t="shared" si="18"/>
        <v>-7.4395696060776475E-6</v>
      </c>
      <c r="AF52">
        <f t="shared" si="19"/>
        <v>1.8926839079189998E-4</v>
      </c>
      <c r="AG52">
        <f t="shared" si="36"/>
        <v>14559.190547285936</v>
      </c>
      <c r="AH52">
        <f t="shared" si="37"/>
        <v>-5855.7802855906848</v>
      </c>
      <c r="AJ52">
        <f t="shared" si="20"/>
        <v>18000</v>
      </c>
      <c r="AK52">
        <f t="shared" si="21"/>
        <v>503.84862920700004</v>
      </c>
      <c r="AL52">
        <v>1</v>
      </c>
      <c r="AM52">
        <f t="shared" si="22"/>
        <v>1.5548056184115002</v>
      </c>
      <c r="AN52">
        <f t="shared" si="38"/>
        <v>5496.3638858075301</v>
      </c>
      <c r="AO52">
        <f t="shared" si="39"/>
        <v>-8041.9288212806123</v>
      </c>
      <c r="AQ52">
        <f t="shared" si="23"/>
        <v>30.76923076923077</v>
      </c>
      <c r="AR52">
        <f t="shared" si="24"/>
        <v>-553.84615384615381</v>
      </c>
      <c r="AT52">
        <f t="shared" si="52"/>
        <v>-2795226.2951798886</v>
      </c>
      <c r="AU52">
        <f t="shared" si="53"/>
        <v>-8243729.5426688464</v>
      </c>
      <c r="AV52">
        <f t="shared" si="42"/>
        <v>-1.8977036764008068</v>
      </c>
      <c r="AW52">
        <f t="shared" si="25"/>
        <v>-4254983.3889583563</v>
      </c>
      <c r="AX52">
        <f t="shared" si="26"/>
        <v>-3350055.1944274851</v>
      </c>
      <c r="AY52">
        <f t="shared" si="50"/>
        <v>-2.4746282384572327</v>
      </c>
      <c r="BA52">
        <f t="shared" si="27"/>
        <v>1.6073706285690825</v>
      </c>
      <c r="BB52">
        <f t="shared" si="43"/>
        <v>4.1223205643099128</v>
      </c>
      <c r="BC52">
        <f t="shared" si="44"/>
        <v>0.57692456205642584</v>
      </c>
      <c r="BD52">
        <f t="shared" si="28"/>
        <v>-146.94465745896221</v>
      </c>
      <c r="BF52">
        <f t="shared" si="29"/>
        <v>17.588573891136345</v>
      </c>
      <c r="BG52">
        <f t="shared" si="30"/>
        <v>-132.08797973435105</v>
      </c>
      <c r="BH52">
        <f t="shared" si="45"/>
        <v>47.912020265648948</v>
      </c>
      <c r="BI52">
        <f t="shared" si="46"/>
        <v>47.912020265648948</v>
      </c>
      <c r="BJ52">
        <f t="shared" si="31"/>
        <v>0</v>
      </c>
      <c r="BK52">
        <f t="shared" si="47"/>
        <v>0</v>
      </c>
      <c r="BM52">
        <f t="shared" si="48"/>
        <v>13.466253326826433</v>
      </c>
      <c r="BN52">
        <f t="shared" si="32"/>
        <v>-165.14332227538884</v>
      </c>
      <c r="BQ52" s="56">
        <f t="shared" si="49"/>
        <v>21.024281364595048</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1.000032466646892</v>
      </c>
      <c r="D53">
        <f t="shared" si="1"/>
        <v>8.0580107363792605E-3</v>
      </c>
      <c r="F53">
        <f t="shared" si="2"/>
        <v>0.27408505309269021</v>
      </c>
      <c r="G53">
        <f t="shared" si="3"/>
        <v>0.23134800748576609</v>
      </c>
      <c r="H53">
        <f t="shared" si="4"/>
        <v>-2.9102446425142343</v>
      </c>
      <c r="J53">
        <f t="shared" si="5"/>
        <v>15</v>
      </c>
      <c r="M53">
        <f t="shared" si="6"/>
        <v>0.27807907452035491</v>
      </c>
      <c r="N53">
        <f t="shared" si="7"/>
        <v>-1.5707963250000001</v>
      </c>
      <c r="O53">
        <f t="shared" si="8"/>
        <v>3.1193047822214455</v>
      </c>
      <c r="P53">
        <f t="shared" si="9"/>
        <v>1.2444500934948461</v>
      </c>
      <c r="Q53">
        <f t="shared" si="10"/>
        <v>1.921843897007677</v>
      </c>
      <c r="R53">
        <f t="shared" si="11"/>
        <v>1.0235547450728446</v>
      </c>
      <c r="S53">
        <f t="shared" si="12"/>
        <v>0.99956378247847222</v>
      </c>
      <c r="T53">
        <f t="shared" si="13"/>
        <v>-2.9538085229249212E-2</v>
      </c>
      <c r="U53">
        <f t="shared" si="14"/>
        <v>0.99914037040244941</v>
      </c>
      <c r="V53">
        <f t="shared" si="15"/>
        <v>-4.1466921426567022E-2</v>
      </c>
      <c r="X53">
        <f t="shared" si="34"/>
        <v>16.707439191298491</v>
      </c>
      <c r="Y53">
        <f t="shared" si="16"/>
        <v>-130.40422744682587</v>
      </c>
      <c r="Z53">
        <f t="shared" si="35"/>
        <v>49.595772553174129</v>
      </c>
      <c r="AC53">
        <v>1</v>
      </c>
      <c r="AD53">
        <f t="shared" si="17"/>
        <v>2.9546678873249999</v>
      </c>
      <c r="AE53">
        <f t="shared" si="18"/>
        <v>-8.2891500857840445E-6</v>
      </c>
      <c r="AF53">
        <f t="shared" si="19"/>
        <v>1.9978330139145E-4</v>
      </c>
      <c r="AG53">
        <f t="shared" si="36"/>
        <v>14556.626143545876</v>
      </c>
      <c r="AH53">
        <f t="shared" si="37"/>
        <v>-5609.3880271339831</v>
      </c>
      <c r="AJ53">
        <f t="shared" si="20"/>
        <v>18000</v>
      </c>
      <c r="AK53">
        <f t="shared" si="21"/>
        <v>531.84021971850007</v>
      </c>
      <c r="AL53">
        <v>1</v>
      </c>
      <c r="AM53">
        <f t="shared" si="22"/>
        <v>1.6411837083232501</v>
      </c>
      <c r="AN53">
        <f t="shared" si="38"/>
        <v>5109.7683611477223</v>
      </c>
      <c r="AO53">
        <f t="shared" si="39"/>
        <v>-7854.2283679027341</v>
      </c>
      <c r="AQ53">
        <f t="shared" si="23"/>
        <v>27.624309392265193</v>
      </c>
      <c r="AR53">
        <f t="shared" si="24"/>
        <v>-524.86187845303868</v>
      </c>
      <c r="AT53">
        <f t="shared" si="52"/>
        <v>-2542037.1925966796</v>
      </c>
      <c r="AU53">
        <f t="shared" si="53"/>
        <v>-7795173.6120029176</v>
      </c>
      <c r="AV53">
        <f t="shared" si="42"/>
        <v>-1.8860264199105723</v>
      </c>
      <c r="AW53">
        <f t="shared" si="25"/>
        <v>-3952509.8824713212</v>
      </c>
      <c r="AX53">
        <f t="shared" si="26"/>
        <v>-2955053.3907826771</v>
      </c>
      <c r="AY53">
        <f t="shared" si="50"/>
        <v>-2.4996038347186169</v>
      </c>
      <c r="BA53">
        <f t="shared" si="27"/>
        <v>1.6614209360350958</v>
      </c>
      <c r="BB53">
        <f t="shared" si="43"/>
        <v>4.4095935766258556</v>
      </c>
      <c r="BC53">
        <f t="shared" si="44"/>
        <v>0.61357741480804462</v>
      </c>
      <c r="BD53">
        <f t="shared" si="28"/>
        <v>-144.84460368678032</v>
      </c>
      <c r="BF53">
        <f t="shared" si="29"/>
        <v>16.689407803761881</v>
      </c>
      <c r="BG53">
        <f t="shared" si="30"/>
        <v>-131.12764923694542</v>
      </c>
      <c r="BH53">
        <f t="shared" si="45"/>
        <v>48.872350763054584</v>
      </c>
      <c r="BI53">
        <f t="shared" si="46"/>
        <v>48.872350763054584</v>
      </c>
      <c r="BJ53">
        <f t="shared" si="31"/>
        <v>0</v>
      </c>
      <c r="BK53">
        <f t="shared" si="47"/>
        <v>0</v>
      </c>
      <c r="BM53">
        <f t="shared" si="48"/>
        <v>12.279814227136026</v>
      </c>
      <c r="BN53">
        <f t="shared" si="32"/>
        <v>-166.2830455501651</v>
      </c>
      <c r="BQ53" s="56">
        <f t="shared" si="49"/>
        <v>21.311554376910991</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1.0000359740608933</v>
      </c>
      <c r="D54">
        <f t="shared" si="1"/>
        <v>8.4820967316010434E-3</v>
      </c>
      <c r="F54">
        <f t="shared" si="2"/>
        <v>0.24153047960122623</v>
      </c>
      <c r="G54">
        <f t="shared" si="3"/>
        <v>0.21432747820532547</v>
      </c>
      <c r="H54">
        <f t="shared" si="4"/>
        <v>-2.9272651717946747</v>
      </c>
      <c r="J54">
        <f t="shared" si="5"/>
        <v>15</v>
      </c>
      <c r="M54">
        <f t="shared" si="6"/>
        <v>0.26417512079433719</v>
      </c>
      <c r="N54">
        <f t="shared" si="7"/>
        <v>-1.5707963250000001</v>
      </c>
      <c r="O54">
        <f t="shared" si="8"/>
        <v>3.2669862643422904</v>
      </c>
      <c r="P54">
        <f t="shared" si="9"/>
        <v>1.259710524796765</v>
      </c>
      <c r="Q54">
        <f t="shared" si="10"/>
        <v>1.9961136657818228</v>
      </c>
      <c r="R54">
        <f t="shared" si="11"/>
        <v>1.0460731136565959</v>
      </c>
      <c r="S54">
        <f t="shared" si="12"/>
        <v>0.9995166906452555</v>
      </c>
      <c r="T54">
        <f t="shared" si="13"/>
        <v>-3.1091744598363748E-2</v>
      </c>
      <c r="U54">
        <f t="shared" si="14"/>
        <v>0.99904763445814437</v>
      </c>
      <c r="V54">
        <f t="shared" si="15"/>
        <v>-4.3646689380656425E-2</v>
      </c>
      <c r="X54">
        <f t="shared" si="34"/>
        <v>15.893591269543899</v>
      </c>
      <c r="Y54">
        <f t="shared" si="16"/>
        <v>-129.40447744107496</v>
      </c>
      <c r="Z54">
        <f t="shared" si="35"/>
        <v>50.59552255892504</v>
      </c>
      <c r="AC54">
        <v>1</v>
      </c>
      <c r="AD54">
        <f t="shared" si="17"/>
        <v>3.1101767235</v>
      </c>
      <c r="AE54">
        <f t="shared" si="18"/>
        <v>-9.1846538346637625E-6</v>
      </c>
      <c r="AF54">
        <f t="shared" si="19"/>
        <v>2.1029821199099999E-4</v>
      </c>
      <c r="AG54">
        <f t="shared" si="36"/>
        <v>14553.924101141663</v>
      </c>
      <c r="AH54">
        <f t="shared" si="37"/>
        <v>-5390.7864649532703</v>
      </c>
      <c r="AJ54">
        <f t="shared" si="20"/>
        <v>18000</v>
      </c>
      <c r="AK54">
        <f t="shared" si="21"/>
        <v>559.83181022999997</v>
      </c>
      <c r="AL54">
        <v>1</v>
      </c>
      <c r="AM54">
        <f t="shared" si="22"/>
        <v>1.7275617982350002</v>
      </c>
      <c r="AN54">
        <f t="shared" si="38"/>
        <v>4760.2680304434243</v>
      </c>
      <c r="AO54">
        <f t="shared" si="39"/>
        <v>-7663.8253885234253</v>
      </c>
      <c r="AQ54">
        <f t="shared" si="23"/>
        <v>24.937655860349128</v>
      </c>
      <c r="AR54">
        <f t="shared" si="24"/>
        <v>-498.75311720698255</v>
      </c>
      <c r="AT54">
        <f t="shared" si="52"/>
        <v>-2325730.8029407416</v>
      </c>
      <c r="AU54">
        <f t="shared" si="53"/>
        <v>-7393248.5907178689</v>
      </c>
      <c r="AV54">
        <f t="shared" si="42"/>
        <v>-1.8755704224517418</v>
      </c>
      <c r="AW54">
        <f t="shared" si="25"/>
        <v>-3675981.5665532416</v>
      </c>
      <c r="AX54">
        <f t="shared" si="26"/>
        <v>-2619340.5113377133</v>
      </c>
      <c r="AY54">
        <f t="shared" si="50"/>
        <v>-2.5224898549520907</v>
      </c>
      <c r="BA54">
        <f t="shared" si="27"/>
        <v>1.7170774168088256</v>
      </c>
      <c r="BB54">
        <f t="shared" si="43"/>
        <v>4.6957975273875538</v>
      </c>
      <c r="BC54">
        <f t="shared" si="44"/>
        <v>0.64691943250034889</v>
      </c>
      <c r="BD54">
        <f t="shared" si="28"/>
        <v>-142.93424679037787</v>
      </c>
      <c r="BF54">
        <f t="shared" si="29"/>
        <v>15.877374044221247</v>
      </c>
      <c r="BG54">
        <f t="shared" si="30"/>
        <v>-130.16819849680081</v>
      </c>
      <c r="BH54">
        <f t="shared" si="45"/>
        <v>49.831801503199188</v>
      </c>
      <c r="BI54">
        <f t="shared" si="46"/>
        <v>49.831801503199188</v>
      </c>
      <c r="BJ54">
        <f t="shared" si="31"/>
        <v>0</v>
      </c>
      <c r="BK54">
        <f t="shared" si="47"/>
        <v>0</v>
      </c>
      <c r="BM54">
        <f t="shared" si="48"/>
        <v>11.18157651683369</v>
      </c>
      <c r="BN54">
        <f t="shared" si="32"/>
        <v>-167.23395170642291</v>
      </c>
      <c r="BQ54" s="56">
        <f t="shared" si="49"/>
        <v>21.597758327672693</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1.0000396613290152</v>
      </c>
      <c r="D55">
        <f t="shared" si="1"/>
        <v>8.906179675779724E-3</v>
      </c>
      <c r="F55">
        <f t="shared" si="2"/>
        <v>0.21469322934572391</v>
      </c>
      <c r="G55">
        <f t="shared" si="3"/>
        <v>0.1998379370558919</v>
      </c>
      <c r="H55">
        <f t="shared" si="4"/>
        <v>-2.9417547129441082</v>
      </c>
      <c r="J55">
        <f t="shared" si="5"/>
        <v>15</v>
      </c>
      <c r="M55">
        <f t="shared" si="6"/>
        <v>0.25159535313746401</v>
      </c>
      <c r="N55">
        <f t="shared" si="7"/>
        <v>-1.5707963250000001</v>
      </c>
      <c r="O55">
        <f t="shared" si="8"/>
        <v>3.415362671030679</v>
      </c>
      <c r="P55">
        <f t="shared" si="9"/>
        <v>1.2736480285025473</v>
      </c>
      <c r="Q55">
        <f t="shared" si="10"/>
        <v>2.0713227459306878</v>
      </c>
      <c r="R55">
        <f t="shared" si="11"/>
        <v>1.0669661784353848</v>
      </c>
      <c r="S55">
        <f t="shared" si="12"/>
        <v>0.99946719102209192</v>
      </c>
      <c r="T55">
        <f t="shared" si="13"/>
        <v>-3.2645253831644488E-2</v>
      </c>
      <c r="U55">
        <f t="shared" si="14"/>
        <v>0.99895017066132996</v>
      </c>
      <c r="V55">
        <f t="shared" si="15"/>
        <v>-4.5826042386086681E-2</v>
      </c>
      <c r="X55">
        <f t="shared" si="34"/>
        <v>15.152528341315424</v>
      </c>
      <c r="Y55">
        <f t="shared" si="16"/>
        <v>-128.42860151161321</v>
      </c>
      <c r="Z55">
        <f t="shared" si="35"/>
        <v>51.571398488386791</v>
      </c>
      <c r="AC55">
        <v>1</v>
      </c>
      <c r="AD55">
        <f t="shared" si="17"/>
        <v>3.2656855596749996</v>
      </c>
      <c r="AE55">
        <f t="shared" si="18"/>
        <v>-1.0126080852716799E-5</v>
      </c>
      <c r="AF55">
        <f t="shared" si="19"/>
        <v>2.2081312259055E-4</v>
      </c>
      <c r="AG55">
        <f t="shared" si="36"/>
        <v>14551.084573853128</v>
      </c>
      <c r="AH55">
        <f t="shared" si="37"/>
        <v>-5196.0021461997076</v>
      </c>
      <c r="AJ55">
        <f t="shared" si="20"/>
        <v>18000</v>
      </c>
      <c r="AK55">
        <f t="shared" si="21"/>
        <v>587.8234007415</v>
      </c>
      <c r="AL55">
        <v>1</v>
      </c>
      <c r="AM55">
        <f t="shared" si="22"/>
        <v>1.8139398881467501</v>
      </c>
      <c r="AN55">
        <f t="shared" si="38"/>
        <v>4443.9619723579144</v>
      </c>
      <c r="AO55">
        <f t="shared" si="39"/>
        <v>-7473.2564823258263</v>
      </c>
      <c r="AQ55">
        <f t="shared" si="23"/>
        <v>22.624434389140273</v>
      </c>
      <c r="AR55">
        <f t="shared" si="24"/>
        <v>-475.11312217194569</v>
      </c>
      <c r="AT55">
        <f t="shared" si="52"/>
        <v>-2139478.7442611023</v>
      </c>
      <c r="AU55">
        <f t="shared" si="53"/>
        <v>-7030967.8325139228</v>
      </c>
      <c r="AV55">
        <f t="shared" si="42"/>
        <v>-1.8661875641963492</v>
      </c>
      <c r="AW55">
        <f t="shared" si="25"/>
        <v>-3423390.9042932554</v>
      </c>
      <c r="AX55">
        <f t="shared" si="26"/>
        <v>-2332499.4500842961</v>
      </c>
      <c r="AY55">
        <f t="shared" si="50"/>
        <v>-2.5434990092587926</v>
      </c>
      <c r="BA55">
        <f t="shared" si="27"/>
        <v>1.7741240591858969</v>
      </c>
      <c r="BB55">
        <f t="shared" si="43"/>
        <v>4.9796797094186527</v>
      </c>
      <c r="BC55">
        <f t="shared" si="44"/>
        <v>0.67731144506244334</v>
      </c>
      <c r="BD55">
        <f t="shared" si="28"/>
        <v>-141.19291273767152</v>
      </c>
      <c r="BF55">
        <f t="shared" si="29"/>
        <v>15.138216348871827</v>
      </c>
      <c r="BG55">
        <f t="shared" si="30"/>
        <v>-129.23275583709406</v>
      </c>
      <c r="BH55">
        <f t="shared" si="45"/>
        <v>50.767244162905939</v>
      </c>
      <c r="BI55">
        <f t="shared" si="46"/>
        <v>50.767244162905939</v>
      </c>
      <c r="BJ55">
        <f t="shared" si="31"/>
        <v>0</v>
      </c>
      <c r="BK55">
        <f t="shared" si="47"/>
        <v>0</v>
      </c>
      <c r="BM55">
        <f t="shared" si="48"/>
        <v>10.158536639453175</v>
      </c>
      <c r="BN55">
        <f t="shared" si="32"/>
        <v>-168.03984309942254</v>
      </c>
      <c r="BQ55" s="56">
        <f t="shared" si="49"/>
        <v>21.881640509703789</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1.0000435284492684</v>
      </c>
      <c r="D56">
        <f t="shared" si="1"/>
        <v>9.3302594164103945E-3</v>
      </c>
      <c r="F56">
        <f t="shared" si="2"/>
        <v>0.1922694148446478</v>
      </c>
      <c r="G56">
        <f t="shared" si="3"/>
        <v>0.1873363037729161</v>
      </c>
      <c r="H56">
        <f t="shared" si="4"/>
        <v>-2.9542563462270843</v>
      </c>
      <c r="J56">
        <f t="shared" si="5"/>
        <v>15</v>
      </c>
      <c r="M56">
        <f t="shared" si="6"/>
        <v>0.24015920072212468</v>
      </c>
      <c r="N56">
        <f t="shared" si="7"/>
        <v>-1.5707963250000001</v>
      </c>
      <c r="O56">
        <f t="shared" si="8"/>
        <v>3.5643472185233924</v>
      </c>
      <c r="P56">
        <f t="shared" si="9"/>
        <v>1.2864227091517904</v>
      </c>
      <c r="Q56">
        <f t="shared" si="10"/>
        <v>2.1473724450435574</v>
      </c>
      <c r="R56">
        <f t="shared" si="11"/>
        <v>1.0863873644370932</v>
      </c>
      <c r="S56">
        <f t="shared" si="12"/>
        <v>0.99941528468340379</v>
      </c>
      <c r="T56">
        <f t="shared" si="13"/>
        <v>-3.4198605453525412E-2</v>
      </c>
      <c r="U56">
        <f t="shared" si="14"/>
        <v>0.99884798317259726</v>
      </c>
      <c r="V56">
        <f t="shared" si="15"/>
        <v>-4.8004959865419042E-2</v>
      </c>
      <c r="X56">
        <f t="shared" si="34"/>
        <v>14.473047218722236</v>
      </c>
      <c r="Y56">
        <f t="shared" si="16"/>
        <v>-127.48975034600114</v>
      </c>
      <c r="Z56">
        <f t="shared" si="35"/>
        <v>52.510249653998855</v>
      </c>
      <c r="AC56">
        <v>1</v>
      </c>
      <c r="AD56">
        <f t="shared" si="17"/>
        <v>3.4211943958500002</v>
      </c>
      <c r="AE56">
        <f t="shared" si="18"/>
        <v>-1.1113431139943152E-5</v>
      </c>
      <c r="AF56">
        <f t="shared" si="19"/>
        <v>2.3132803319009999E-4</v>
      </c>
      <c r="AG56">
        <f t="shared" si="36"/>
        <v>14548.107723192323</v>
      </c>
      <c r="AH56">
        <f t="shared" si="37"/>
        <v>-5021.7839030496225</v>
      </c>
      <c r="AJ56">
        <f t="shared" si="20"/>
        <v>18000</v>
      </c>
      <c r="AK56">
        <f t="shared" si="21"/>
        <v>615.81499125300002</v>
      </c>
      <c r="AL56">
        <v>1</v>
      </c>
      <c r="AM56">
        <f t="shared" si="22"/>
        <v>1.9003179780585002</v>
      </c>
      <c r="AN56">
        <f t="shared" si="38"/>
        <v>4157.3146477867003</v>
      </c>
      <c r="AO56">
        <f t="shared" si="39"/>
        <v>-7284.4047743820083</v>
      </c>
      <c r="AQ56">
        <f t="shared" si="23"/>
        <v>20.618556701030929</v>
      </c>
      <c r="AR56">
        <f t="shared" si="24"/>
        <v>-453.60824742268039</v>
      </c>
      <c r="AT56">
        <f t="shared" si="52"/>
        <v>-1977961.6112144201</v>
      </c>
      <c r="AU56">
        <f t="shared" si="53"/>
        <v>-6702683.5837789839</v>
      </c>
      <c r="AV56">
        <f t="shared" si="42"/>
        <v>-1.8577516248818446</v>
      </c>
      <c r="AW56">
        <f t="shared" si="25"/>
        <v>-3192705.9215927352</v>
      </c>
      <c r="AX56">
        <f t="shared" si="26"/>
        <v>-2086171.5627018821</v>
      </c>
      <c r="AY56">
        <f t="shared" si="50"/>
        <v>-2.5628183627374379</v>
      </c>
      <c r="BA56">
        <f t="shared" si="27"/>
        <v>1.8323827487263338</v>
      </c>
      <c r="BB56">
        <f t="shared" si="43"/>
        <v>5.2603238877060354</v>
      </c>
      <c r="BC56">
        <f t="shared" si="44"/>
        <v>0.70506673785559326</v>
      </c>
      <c r="BD56">
        <f t="shared" si="28"/>
        <v>-139.60265159965701</v>
      </c>
      <c r="BF56">
        <f t="shared" si="29"/>
        <v>14.460731235257819</v>
      </c>
      <c r="BG56">
        <f t="shared" si="30"/>
        <v>-128.33448754468995</v>
      </c>
      <c r="BH56">
        <f t="shared" si="45"/>
        <v>51.665512455310051</v>
      </c>
      <c r="BI56">
        <f t="shared" si="46"/>
        <v>51.665512455310051</v>
      </c>
      <c r="BJ56">
        <f t="shared" si="31"/>
        <v>0</v>
      </c>
      <c r="BK56">
        <f t="shared" si="47"/>
        <v>0</v>
      </c>
      <c r="BM56">
        <f t="shared" si="48"/>
        <v>9.2004073475517814</v>
      </c>
      <c r="BN56">
        <f t="shared" si="32"/>
        <v>-168.73183594503291</v>
      </c>
      <c r="BQ56" s="56">
        <f t="shared" si="49"/>
        <v>22.162284687991175</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1.0000475754195666</v>
      </c>
      <c r="D57">
        <f t="shared" si="1"/>
        <v>9.7543358009950596E-3</v>
      </c>
      <c r="F57">
        <f t="shared" si="2"/>
        <v>0.17331410103668896</v>
      </c>
      <c r="G57">
        <f t="shared" si="3"/>
        <v>0.17642612502357297</v>
      </c>
      <c r="H57">
        <f t="shared" si="4"/>
        <v>-2.9651665249764272</v>
      </c>
      <c r="J57">
        <f t="shared" si="5"/>
        <v>15</v>
      </c>
      <c r="M57">
        <f t="shared" si="6"/>
        <v>0.22971749634290189</v>
      </c>
      <c r="N57">
        <f t="shared" si="7"/>
        <v>-1.5707963250000001</v>
      </c>
      <c r="O57">
        <f t="shared" si="8"/>
        <v>3.7138667194688177</v>
      </c>
      <c r="P57">
        <f t="shared" si="9"/>
        <v>1.2981705686240772</v>
      </c>
      <c r="Q57">
        <f t="shared" si="10"/>
        <v>2.2241765367183541</v>
      </c>
      <c r="R57">
        <f t="shared" si="11"/>
        <v>1.1044737024457973</v>
      </c>
      <c r="S57">
        <f t="shared" si="12"/>
        <v>0.99936097275554792</v>
      </c>
      <c r="T57">
        <f t="shared" si="13"/>
        <v>-3.5751791992999653E-2</v>
      </c>
      <c r="U57">
        <f t="shared" si="14"/>
        <v>0.99874107635185982</v>
      </c>
      <c r="V57">
        <f t="shared" si="15"/>
        <v>-5.0183421265979994E-2</v>
      </c>
      <c r="X57">
        <f t="shared" si="34"/>
        <v>13.846215195003529</v>
      </c>
      <c r="Y57">
        <f t="shared" si="16"/>
        <v>-126.59499383079365</v>
      </c>
      <c r="Z57">
        <f t="shared" si="35"/>
        <v>53.405006169206345</v>
      </c>
      <c r="AC57">
        <v>1</v>
      </c>
      <c r="AD57">
        <f t="shared" si="17"/>
        <v>3.5767032320249998</v>
      </c>
      <c r="AE57">
        <f t="shared" si="18"/>
        <v>-1.2146704696342826E-5</v>
      </c>
      <c r="AF57">
        <f t="shared" si="19"/>
        <v>2.4184294378964998E-4</v>
      </c>
      <c r="AG57">
        <f t="shared" si="36"/>
        <v>14544.993718380591</v>
      </c>
      <c r="AH57">
        <f t="shared" si="37"/>
        <v>-4865.4458346768097</v>
      </c>
      <c r="AJ57">
        <f t="shared" si="20"/>
        <v>18000</v>
      </c>
      <c r="AK57">
        <f t="shared" si="21"/>
        <v>643.80658176449992</v>
      </c>
      <c r="AL57">
        <v>1</v>
      </c>
      <c r="AM57">
        <f t="shared" si="22"/>
        <v>1.9866960679702501</v>
      </c>
      <c r="AN57">
        <f t="shared" si="38"/>
        <v>3897.1495764732203</v>
      </c>
      <c r="AO57">
        <f t="shared" si="39"/>
        <v>-7098.6451581067731</v>
      </c>
      <c r="AQ57">
        <f t="shared" si="23"/>
        <v>18.867924528301888</v>
      </c>
      <c r="AR57">
        <f t="shared" si="24"/>
        <v>-433.96226415094338</v>
      </c>
      <c r="AT57">
        <f t="shared" si="52"/>
        <v>-1836986.0467770947</v>
      </c>
      <c r="AU57">
        <f t="shared" si="53"/>
        <v>-6403779.2708949121</v>
      </c>
      <c r="AV57">
        <f t="shared" si="42"/>
        <v>-1.850154610840165</v>
      </c>
      <c r="AW57">
        <f t="shared" si="25"/>
        <v>-2981957.8333125841</v>
      </c>
      <c r="AX57">
        <f t="shared" si="26"/>
        <v>-1873610.2441867946</v>
      </c>
      <c r="AY57">
        <f t="shared" si="50"/>
        <v>-2.5806127302929678</v>
      </c>
      <c r="BA57">
        <f t="shared" si="27"/>
        <v>1.8917052329119801</v>
      </c>
      <c r="BB57">
        <f t="shared" si="43"/>
        <v>5.5370693041800259</v>
      </c>
      <c r="BC57">
        <f t="shared" si="44"/>
        <v>0.73045811945280281</v>
      </c>
      <c r="BD57">
        <f t="shared" si="28"/>
        <v>-138.14783259646839</v>
      </c>
      <c r="BF57">
        <f t="shared" si="29"/>
        <v>13.835985687412361</v>
      </c>
      <c r="BG57">
        <f t="shared" si="30"/>
        <v>-127.48047795123064</v>
      </c>
      <c r="BH57">
        <f t="shared" si="45"/>
        <v>52.51952204876936</v>
      </c>
      <c r="BI57">
        <f t="shared" si="46"/>
        <v>52.51952204876936</v>
      </c>
      <c r="BJ57">
        <f t="shared" si="31"/>
        <v>0</v>
      </c>
      <c r="BK57">
        <f t="shared" si="47"/>
        <v>0</v>
      </c>
      <c r="BM57">
        <f t="shared" si="48"/>
        <v>8.2989163832323349</v>
      </c>
      <c r="BN57">
        <f t="shared" si="32"/>
        <v>-169.33264535476226</v>
      </c>
      <c r="BQ57" s="56">
        <f t="shared" si="49"/>
        <v>22.439030104465164</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1.0000518022377261</v>
      </c>
      <c r="D58">
        <f t="shared" si="1"/>
        <v>1.017840867704297E-2</v>
      </c>
      <c r="F58">
        <f t="shared" si="2"/>
        <v>0.15712740135102252</v>
      </c>
      <c r="G58">
        <f t="shared" si="3"/>
        <v>0.16681111334507742</v>
      </c>
      <c r="H58">
        <f t="shared" si="4"/>
        <v>-2.9747815366549228</v>
      </c>
      <c r="J58">
        <f t="shared" si="5"/>
        <v>15</v>
      </c>
      <c r="M58">
        <f t="shared" si="6"/>
        <v>0.22014593399528098</v>
      </c>
      <c r="N58">
        <f t="shared" si="7"/>
        <v>-1.5707963250000001</v>
      </c>
      <c r="O58">
        <f t="shared" si="8"/>
        <v>3.8638590711900611</v>
      </c>
      <c r="P58">
        <f t="shared" si="9"/>
        <v>1.3090077409742333</v>
      </c>
      <c r="Q58">
        <f t="shared" si="10"/>
        <v>2.301659502202305</v>
      </c>
      <c r="R58">
        <f t="shared" si="11"/>
        <v>1.1213475404065054</v>
      </c>
      <c r="S58">
        <f t="shared" si="12"/>
        <v>0.99930425641674803</v>
      </c>
      <c r="T58">
        <f t="shared" si="13"/>
        <v>-3.7304805983834136E-2</v>
      </c>
      <c r="U58">
        <f t="shared" si="14"/>
        <v>0.99862945475783615</v>
      </c>
      <c r="V58">
        <f t="shared" si="15"/>
        <v>-5.2361406061014061E-2</v>
      </c>
      <c r="X58">
        <f t="shared" si="34"/>
        <v>13.264816307389957</v>
      </c>
      <c r="Y58">
        <f t="shared" si="16"/>
        <v>-125.74764237991137</v>
      </c>
      <c r="Z58">
        <f t="shared" si="35"/>
        <v>54.252357620088631</v>
      </c>
      <c r="AC58">
        <v>1</v>
      </c>
      <c r="AD58">
        <f t="shared" si="17"/>
        <v>3.7322120682</v>
      </c>
      <c r="AE58">
        <f t="shared" si="18"/>
        <v>-1.3225901521915819E-5</v>
      </c>
      <c r="AF58">
        <f t="shared" si="19"/>
        <v>2.523578543892E-4</v>
      </c>
      <c r="AG58">
        <f t="shared" si="36"/>
        <v>14541.742736324624</v>
      </c>
      <c r="AH58">
        <f t="shared" si="37"/>
        <v>-4724.7495437522293</v>
      </c>
      <c r="AJ58">
        <f t="shared" si="20"/>
        <v>18000</v>
      </c>
      <c r="AK58">
        <f t="shared" si="21"/>
        <v>671.79817227599995</v>
      </c>
      <c r="AL58">
        <v>1</v>
      </c>
      <c r="AM58">
        <f t="shared" si="22"/>
        <v>2.073074157882</v>
      </c>
      <c r="AN58">
        <f t="shared" si="38"/>
        <v>3660.630086974501</v>
      </c>
      <c r="AO58">
        <f t="shared" si="39"/>
        <v>-6916.9594625961763</v>
      </c>
      <c r="AQ58">
        <f t="shared" si="23"/>
        <v>17.331022530329289</v>
      </c>
      <c r="AR58">
        <f t="shared" si="24"/>
        <v>-415.94454072790296</v>
      </c>
      <c r="AT58">
        <f t="shared" si="52"/>
        <v>-1713210.5080368957</v>
      </c>
      <c r="AU58">
        <f t="shared" si="53"/>
        <v>-6130443.2446367973</v>
      </c>
      <c r="AV58">
        <f t="shared" si="42"/>
        <v>-1.8433037395779854</v>
      </c>
      <c r="AW58">
        <f t="shared" si="25"/>
        <v>-2789289.9227044494</v>
      </c>
      <c r="AX58">
        <f t="shared" si="26"/>
        <v>-1689339.1286946721</v>
      </c>
      <c r="AY58">
        <f t="shared" si="50"/>
        <v>-2.5970276033122133</v>
      </c>
      <c r="BA58">
        <f t="shared" si="27"/>
        <v>1.9519670712118851</v>
      </c>
      <c r="BB58">
        <f t="shared" si="43"/>
        <v>5.8094497408798818</v>
      </c>
      <c r="BC58">
        <f t="shared" si="44"/>
        <v>0.75372386373422784</v>
      </c>
      <c r="BD58">
        <f t="shared" si="28"/>
        <v>-136.8148036403889</v>
      </c>
      <c r="BF58">
        <f t="shared" si="29"/>
        <v>13.256763418710189</v>
      </c>
      <c r="BG58">
        <f t="shared" si="30"/>
        <v>-126.67405099889616</v>
      </c>
      <c r="BH58">
        <f t="shared" si="45"/>
        <v>53.325949001103837</v>
      </c>
      <c r="BI58">
        <f t="shared" si="46"/>
        <v>53.325949001103837</v>
      </c>
      <c r="BJ58">
        <f t="shared" si="31"/>
        <v>0</v>
      </c>
      <c r="BK58">
        <f t="shared" si="47"/>
        <v>0</v>
      </c>
      <c r="BM58">
        <f t="shared" si="48"/>
        <v>7.4473136778303086</v>
      </c>
      <c r="BN58">
        <f t="shared" si="32"/>
        <v>-169.85924735850728</v>
      </c>
      <c r="BQ58" s="56">
        <f t="shared" si="49"/>
        <v>22.711410541165016</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1.0000562089014668</v>
      </c>
      <c r="D59">
        <f t="shared" si="1"/>
        <v>1.060247789207094E-2</v>
      </c>
      <c r="F59">
        <f t="shared" si="2"/>
        <v>0.14318095853002613</v>
      </c>
      <c r="G59">
        <f t="shared" si="3"/>
        <v>0.15826527920370861</v>
      </c>
      <c r="H59">
        <f t="shared" si="4"/>
        <v>-2.9833273707962915</v>
      </c>
      <c r="J59">
        <f t="shared" si="5"/>
        <v>15</v>
      </c>
      <c r="M59">
        <f t="shared" si="6"/>
        <v>0.21134009663546977</v>
      </c>
      <c r="N59">
        <f t="shared" si="7"/>
        <v>-1.5707963250000001</v>
      </c>
      <c r="O59">
        <f t="shared" si="8"/>
        <v>4.0142712701453505</v>
      </c>
      <c r="P59">
        <f t="shared" si="9"/>
        <v>1.3190338945430109</v>
      </c>
      <c r="Q59">
        <f t="shared" si="10"/>
        <v>2.3797550316159599</v>
      </c>
      <c r="R59">
        <f t="shared" si="11"/>
        <v>1.1371181422968046</v>
      </c>
      <c r="S59">
        <f t="shared" si="12"/>
        <v>0.99924513689702277</v>
      </c>
      <c r="T59">
        <f t="shared" si="13"/>
        <v>-3.885763996478387E-2</v>
      </c>
      <c r="U59">
        <f t="shared" si="14"/>
        <v>0.99851312314751406</v>
      </c>
      <c r="V59">
        <f t="shared" si="15"/>
        <v>-5.4538893750832797E-2</v>
      </c>
      <c r="X59">
        <f t="shared" si="34"/>
        <v>12.722952561337827</v>
      </c>
      <c r="Y59">
        <f t="shared" si="16"/>
        <v>-124.94867170650019</v>
      </c>
      <c r="Z59">
        <f t="shared" si="35"/>
        <v>55.051328293499807</v>
      </c>
      <c r="AC59">
        <v>1</v>
      </c>
      <c r="AD59">
        <f t="shared" si="17"/>
        <v>3.8877209043749996</v>
      </c>
      <c r="AE59">
        <f t="shared" si="18"/>
        <v>-1.4351021616662128E-5</v>
      </c>
      <c r="AF59">
        <f t="shared" si="19"/>
        <v>2.6287276498874996E-4</v>
      </c>
      <c r="AG59">
        <f t="shared" si="36"/>
        <v>14538.354961591391</v>
      </c>
      <c r="AH59">
        <f t="shared" si="37"/>
        <v>-4597.8146362033003</v>
      </c>
      <c r="AJ59">
        <f t="shared" si="20"/>
        <v>18000</v>
      </c>
      <c r="AK59">
        <f t="shared" si="21"/>
        <v>699.78976278750008</v>
      </c>
      <c r="AL59">
        <v>1</v>
      </c>
      <c r="AM59">
        <f t="shared" si="22"/>
        <v>2.1594522477937499</v>
      </c>
      <c r="AN59">
        <f t="shared" si="38"/>
        <v>3445.2333313535123</v>
      </c>
      <c r="AO59">
        <f t="shared" si="39"/>
        <v>-6740.0270987777913</v>
      </c>
      <c r="AQ59">
        <f t="shared" si="23"/>
        <v>15.974440894568691</v>
      </c>
      <c r="AR59">
        <f t="shared" si="24"/>
        <v>-399.36102236421726</v>
      </c>
      <c r="AT59">
        <f t="shared" si="52"/>
        <v>-1603945.8617171105</v>
      </c>
      <c r="AU59">
        <f t="shared" si="53"/>
        <v>-5879499.8191052405</v>
      </c>
      <c r="AV59">
        <f t="shared" si="42"/>
        <v>-1.837118965674325</v>
      </c>
      <c r="AW59">
        <f t="shared" si="25"/>
        <v>-2612981.7853365079</v>
      </c>
      <c r="AX59">
        <f t="shared" si="26"/>
        <v>-1528888.6504802234</v>
      </c>
      <c r="AY59">
        <f t="shared" si="50"/>
        <v>-2.6121916733963744</v>
      </c>
      <c r="BA59">
        <f t="shared" si="27"/>
        <v>2.0130630144756307</v>
      </c>
      <c r="BB59">
        <f t="shared" si="43"/>
        <v>6.0771473945511616</v>
      </c>
      <c r="BC59">
        <f t="shared" si="44"/>
        <v>0.77507270772204939</v>
      </c>
      <c r="BD59">
        <f t="shared" si="28"/>
        <v>-135.59160498100579</v>
      </c>
      <c r="BF59">
        <f t="shared" si="29"/>
        <v>12.717166096087308</v>
      </c>
      <c r="BG59">
        <f t="shared" si="30"/>
        <v>-125.91619519252149</v>
      </c>
      <c r="BH59">
        <f t="shared" si="45"/>
        <v>54.083804807478515</v>
      </c>
      <c r="BI59">
        <f t="shared" si="46"/>
        <v>54.083804807478515</v>
      </c>
      <c r="BJ59">
        <f t="shared" si="31"/>
        <v>0</v>
      </c>
      <c r="BK59">
        <f t="shared" si="47"/>
        <v>0</v>
      </c>
      <c r="BM59">
        <f t="shared" si="48"/>
        <v>6.6400187015361443</v>
      </c>
      <c r="BN59">
        <f t="shared" si="32"/>
        <v>-170.3245902115157</v>
      </c>
      <c r="BQ59" s="56">
        <f t="shared" si="49"/>
        <v>22.979108194836297</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1.0000607954084111</v>
      </c>
      <c r="D60">
        <f t="shared" si="1"/>
        <v>1.1026543293603693E-2</v>
      </c>
      <c r="F60">
        <f t="shared" si="2"/>
        <v>0.13106916012141628</v>
      </c>
      <c r="G60">
        <f t="shared" si="3"/>
        <v>0.15061314742455278</v>
      </c>
      <c r="H60">
        <f t="shared" si="4"/>
        <v>-2.9909795025754473</v>
      </c>
      <c r="J60">
        <f t="shared" si="5"/>
        <v>15</v>
      </c>
      <c r="M60">
        <f t="shared" si="6"/>
        <v>0.20321163138025936</v>
      </c>
      <c r="N60">
        <f t="shared" si="7"/>
        <v>-1.5707963250000001</v>
      </c>
      <c r="O60">
        <f t="shared" si="8"/>
        <v>4.1650578309151989</v>
      </c>
      <c r="P60">
        <f t="shared" si="9"/>
        <v>1.3283349788275163</v>
      </c>
      <c r="Q60">
        <f t="shared" si="10"/>
        <v>2.4584047481564952</v>
      </c>
      <c r="R60">
        <f t="shared" si="11"/>
        <v>1.1518831519864816</v>
      </c>
      <c r="S60">
        <f t="shared" si="12"/>
        <v>0.99918361547811352</v>
      </c>
      <c r="T60">
        <f t="shared" si="13"/>
        <v>-4.0410286479805838E-2</v>
      </c>
      <c r="U60">
        <f t="shared" si="14"/>
        <v>0.99839208647558719</v>
      </c>
      <c r="V60">
        <f t="shared" si="15"/>
        <v>-5.6715863863960096E-2</v>
      </c>
      <c r="X60">
        <f t="shared" si="34"/>
        <v>12.21575192174919</v>
      </c>
      <c r="Y60">
        <f t="shared" si="16"/>
        <v>-124.19761508102908</v>
      </c>
      <c r="Z60">
        <f t="shared" si="35"/>
        <v>55.802384918970915</v>
      </c>
      <c r="AC60">
        <v>1</v>
      </c>
      <c r="AD60">
        <f t="shared" si="17"/>
        <v>4.0432297405500002</v>
      </c>
      <c r="AE60">
        <f t="shared" si="18"/>
        <v>-1.5522064980581759E-5</v>
      </c>
      <c r="AF60">
        <f t="shared" si="19"/>
        <v>2.7338767558829997E-4</v>
      </c>
      <c r="AG60">
        <f t="shared" si="36"/>
        <v>14534.830586382042</v>
      </c>
      <c r="AH60">
        <f t="shared" si="37"/>
        <v>-4483.0498748935606</v>
      </c>
      <c r="AJ60">
        <f t="shared" si="20"/>
        <v>18000</v>
      </c>
      <c r="AK60">
        <f t="shared" si="21"/>
        <v>727.78135329899999</v>
      </c>
      <c r="AL60">
        <v>1</v>
      </c>
      <c r="AM60">
        <f t="shared" si="22"/>
        <v>2.2458303377055002</v>
      </c>
      <c r="AN60">
        <f t="shared" si="38"/>
        <v>3248.7215311245245</v>
      </c>
      <c r="AO60">
        <f t="shared" si="39"/>
        <v>-6568.2960200575208</v>
      </c>
      <c r="AQ60">
        <f t="shared" si="23"/>
        <v>14.771048744460856</v>
      </c>
      <c r="AR60">
        <f t="shared" si="24"/>
        <v>-384.04726735598229</v>
      </c>
      <c r="AT60">
        <f t="shared" si="52"/>
        <v>-1507008.3627895205</v>
      </c>
      <c r="AU60">
        <f t="shared" si="53"/>
        <v>-5648281.3164080745</v>
      </c>
      <c r="AV60">
        <f t="shared" si="42"/>
        <v>-1.8315309486050491</v>
      </c>
      <c r="AW60">
        <f t="shared" si="25"/>
        <v>-2451458.1615306134</v>
      </c>
      <c r="AX60">
        <f t="shared" si="26"/>
        <v>-1388591.7442090176</v>
      </c>
      <c r="AY60">
        <f t="shared" si="50"/>
        <v>-2.626219008496836</v>
      </c>
      <c r="BA60">
        <f t="shared" si="27"/>
        <v>2.0749034302892122</v>
      </c>
      <c r="BB60">
        <f t="shared" si="43"/>
        <v>6.3399577735552608</v>
      </c>
      <c r="BC60">
        <f t="shared" si="44"/>
        <v>0.79468805989178692</v>
      </c>
      <c r="BD60">
        <f t="shared" si="28"/>
        <v>-134.46772808673282</v>
      </c>
      <c r="BF60">
        <f t="shared" si="29"/>
        <v>12.212321331242382</v>
      </c>
      <c r="BG60">
        <f t="shared" si="30"/>
        <v>-125.20645599619994</v>
      </c>
      <c r="BH60">
        <f t="shared" si="45"/>
        <v>54.793544003800065</v>
      </c>
      <c r="BI60">
        <f t="shared" si="46"/>
        <v>54.793544003800065</v>
      </c>
      <c r="BJ60">
        <f t="shared" si="31"/>
        <v>0</v>
      </c>
      <c r="BK60">
        <f t="shared" si="47"/>
        <v>0</v>
      </c>
      <c r="BM60">
        <f t="shared" si="48"/>
        <v>5.8723635576871214</v>
      </c>
      <c r="BN60">
        <f t="shared" si="32"/>
        <v>-170.73872790946714</v>
      </c>
      <c r="BQ60" s="56">
        <f t="shared" si="49"/>
        <v>23.241918573840397</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1.0000655617560847</v>
      </c>
      <c r="D61">
        <f t="shared" si="1"/>
        <v>1.1450604729174177E-2</v>
      </c>
      <c r="F61">
        <f t="shared" si="2"/>
        <v>0.1204759614150247</v>
      </c>
      <c r="G61">
        <f t="shared" si="3"/>
        <v>0.1437163039645154</v>
      </c>
      <c r="H61">
        <f t="shared" si="4"/>
        <v>-2.9978763460354849</v>
      </c>
      <c r="J61">
        <f t="shared" si="5"/>
        <v>15</v>
      </c>
      <c r="M61">
        <f t="shared" si="6"/>
        <v>0.19568527466247196</v>
      </c>
      <c r="N61">
        <f t="shared" si="7"/>
        <v>-1.5707963250000001</v>
      </c>
      <c r="O61">
        <f t="shared" si="8"/>
        <v>4.3161795184721727</v>
      </c>
      <c r="P61">
        <f t="shared" si="9"/>
        <v>1.3369854537637289</v>
      </c>
      <c r="Q61">
        <f t="shared" si="10"/>
        <v>2.5375571224799898</v>
      </c>
      <c r="R61">
        <f t="shared" si="11"/>
        <v>1.1657299150525284</v>
      </c>
      <c r="S61">
        <f t="shared" si="12"/>
        <v>0.99911969349340579</v>
      </c>
      <c r="T61">
        <f t="shared" si="13"/>
        <v>-4.1962738078272548E-2</v>
      </c>
      <c r="U61">
        <f t="shared" si="14"/>
        <v>0.99826634989387286</v>
      </c>
      <c r="V61">
        <f t="shared" si="15"/>
        <v>-5.8892295958273437E-2</v>
      </c>
      <c r="X61">
        <f t="shared" si="34"/>
        <v>11.739151126660182</v>
      </c>
      <c r="Y61">
        <f t="shared" si="16"/>
        <v>-123.49313068159483</v>
      </c>
      <c r="Z61">
        <f t="shared" si="35"/>
        <v>56.506869318405165</v>
      </c>
      <c r="AC61">
        <v>1</v>
      </c>
      <c r="AD61">
        <f t="shared" si="17"/>
        <v>4.1987385767250007</v>
      </c>
      <c r="AE61">
        <f t="shared" si="18"/>
        <v>-1.6739031613674704E-5</v>
      </c>
      <c r="AF61">
        <f t="shared" si="19"/>
        <v>2.8390258618784999E-4</v>
      </c>
      <c r="AG61">
        <f t="shared" si="36"/>
        <v>14531.169810504756</v>
      </c>
      <c r="AH61">
        <f t="shared" si="37"/>
        <v>-4379.0996325024698</v>
      </c>
      <c r="AJ61">
        <f t="shared" si="20"/>
        <v>18000</v>
      </c>
      <c r="AK61">
        <f t="shared" si="21"/>
        <v>755.77294381050001</v>
      </c>
      <c r="AL61">
        <v>1</v>
      </c>
      <c r="AM61">
        <f t="shared" si="22"/>
        <v>2.3322084276172501</v>
      </c>
      <c r="AN61">
        <f t="shared" si="38"/>
        <v>3069.1129092850529</v>
      </c>
      <c r="AO61">
        <f t="shared" si="39"/>
        <v>-6402.0380485329961</v>
      </c>
      <c r="AQ61">
        <f t="shared" si="23"/>
        <v>13.698630136986301</v>
      </c>
      <c r="AR61">
        <f t="shared" si="24"/>
        <v>-369.86301369863014</v>
      </c>
      <c r="AT61">
        <f t="shared" si="52"/>
        <v>-1420609.8666720814</v>
      </c>
      <c r="AU61">
        <f t="shared" si="53"/>
        <v>-5434529.924878506</v>
      </c>
      <c r="AV61">
        <f t="shared" si="42"/>
        <v>-1.8264793799104075</v>
      </c>
      <c r="AW61">
        <f t="shared" si="25"/>
        <v>-2303288.3732793508</v>
      </c>
      <c r="AX61">
        <f t="shared" si="26"/>
        <v>-1265424.4813242126</v>
      </c>
      <c r="AY61">
        <f t="shared" si="50"/>
        <v>-2.6392109293013331</v>
      </c>
      <c r="BA61">
        <f t="shared" si="27"/>
        <v>2.1374115051851694</v>
      </c>
      <c r="BB61">
        <f t="shared" si="43"/>
        <v>6.5977628553224754</v>
      </c>
      <c r="BC61">
        <f t="shared" si="44"/>
        <v>0.81273154939092551</v>
      </c>
      <c r="BD61">
        <f t="shared" si="28"/>
        <v>-133.43391228956224</v>
      </c>
      <c r="BF61">
        <f t="shared" si="29"/>
        <v>11.738165494303093</v>
      </c>
      <c r="BG61">
        <f t="shared" si="30"/>
        <v>-124.54350329116325</v>
      </c>
      <c r="BH61">
        <f t="shared" si="45"/>
        <v>55.456496708836752</v>
      </c>
      <c r="BI61">
        <f t="shared" si="46"/>
        <v>55.456496708836752</v>
      </c>
      <c r="BJ61">
        <f t="shared" si="31"/>
        <v>0</v>
      </c>
      <c r="BK61">
        <f t="shared" si="47"/>
        <v>0</v>
      </c>
      <c r="BM61">
        <f t="shared" si="48"/>
        <v>5.1404026389806177</v>
      </c>
      <c r="BN61">
        <f t="shared" si="32"/>
        <v>-171.10959100160102</v>
      </c>
      <c r="BQ61" s="56">
        <f t="shared" si="49"/>
        <v>23.49972365560761</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1.0000705079419161</v>
      </c>
      <c r="D62">
        <f t="shared" si="1"/>
        <v>1.1874662046323892E-2</v>
      </c>
      <c r="F62">
        <f t="shared" si="2"/>
        <v>0.11115182278746466</v>
      </c>
      <c r="G62">
        <f t="shared" si="3"/>
        <v>0.13746403186064585</v>
      </c>
      <c r="H62">
        <f t="shared" si="4"/>
        <v>-3.0041286181393545</v>
      </c>
      <c r="J62">
        <f t="shared" si="5"/>
        <v>15</v>
      </c>
      <c r="M62">
        <f t="shared" si="6"/>
        <v>0.18869651485309799</v>
      </c>
      <c r="N62">
        <f t="shared" si="7"/>
        <v>-1.5707963250000001</v>
      </c>
      <c r="O62">
        <f t="shared" si="8"/>
        <v>4.467602324821037</v>
      </c>
      <c r="P62">
        <f t="shared" si="9"/>
        <v>1.3450501083487876</v>
      </c>
      <c r="Q62">
        <f t="shared" si="10"/>
        <v>2.6171665485354683</v>
      </c>
      <c r="R62">
        <f t="shared" si="11"/>
        <v>1.1787366608810066</v>
      </c>
      <c r="S62">
        <f t="shared" si="12"/>
        <v>0.99905337232785052</v>
      </c>
      <c r="T62">
        <f t="shared" si="13"/>
        <v>-4.3514987315185195E-2</v>
      </c>
      <c r="U62">
        <f t="shared" si="14"/>
        <v>0.99813591875070429</v>
      </c>
      <c r="V62">
        <f t="shared" si="15"/>
        <v>-6.1068169622140969E-2</v>
      </c>
      <c r="X62">
        <f t="shared" si="34"/>
        <v>11.289731814098118</v>
      </c>
      <c r="Y62">
        <f t="shared" si="16"/>
        <v>-122.83336618581068</v>
      </c>
      <c r="Z62">
        <f t="shared" si="35"/>
        <v>57.166633814189325</v>
      </c>
      <c r="AC62">
        <v>1</v>
      </c>
      <c r="AD62">
        <f t="shared" si="17"/>
        <v>4.3542474129000004</v>
      </c>
      <c r="AE62">
        <f t="shared" si="18"/>
        <v>-1.8001921515940974E-5</v>
      </c>
      <c r="AF62">
        <f t="shared" si="19"/>
        <v>2.9441749678740001E-4</v>
      </c>
      <c r="AG62">
        <f t="shared" si="36"/>
        <v>14527.372841346541</v>
      </c>
      <c r="AH62">
        <f t="shared" si="37"/>
        <v>-4284.8018188052247</v>
      </c>
      <c r="AJ62">
        <f t="shared" si="20"/>
        <v>18000</v>
      </c>
      <c r="AK62">
        <f t="shared" si="21"/>
        <v>783.76453432200003</v>
      </c>
      <c r="AL62">
        <v>1</v>
      </c>
      <c r="AM62">
        <f t="shared" si="22"/>
        <v>2.418586517529</v>
      </c>
      <c r="AN62">
        <f t="shared" si="38"/>
        <v>2904.6537555886857</v>
      </c>
      <c r="AO62">
        <f t="shared" si="39"/>
        <v>-6241.3918770347709</v>
      </c>
      <c r="AQ62">
        <f t="shared" si="23"/>
        <v>12.738853503184714</v>
      </c>
      <c r="AR62">
        <f t="shared" si="24"/>
        <v>-356.68789808917199</v>
      </c>
      <c r="AT62">
        <f t="shared" si="52"/>
        <v>-1343274.8800662388</v>
      </c>
      <c r="AU62">
        <f t="shared" si="53"/>
        <v>-5236321.5461975597</v>
      </c>
      <c r="AV62">
        <f t="shared" si="42"/>
        <v>-1.8219116021838224</v>
      </c>
      <c r="AW62">
        <f t="shared" si="25"/>
        <v>-2167180.2699543294</v>
      </c>
      <c r="AX62">
        <f t="shared" si="26"/>
        <v>-1156881.0630872676</v>
      </c>
      <c r="AY62">
        <f t="shared" si="50"/>
        <v>-2.6512576274729178</v>
      </c>
      <c r="BA62">
        <f t="shared" si="27"/>
        <v>2.2005210316601809</v>
      </c>
      <c r="BB62">
        <f t="shared" si="43"/>
        <v>6.8505104744783694</v>
      </c>
      <c r="BC62">
        <f t="shared" si="44"/>
        <v>0.8293460252890954</v>
      </c>
      <c r="BD62">
        <f t="shared" si="28"/>
        <v>-132.48197294068754</v>
      </c>
      <c r="BF62">
        <f t="shared" si="29"/>
        <v>11.291279840658673</v>
      </c>
      <c r="BG62">
        <f t="shared" si="30"/>
        <v>-123.92549605204492</v>
      </c>
      <c r="BH62">
        <f t="shared" si="45"/>
        <v>56.07450394795508</v>
      </c>
      <c r="BI62">
        <f t="shared" si="46"/>
        <v>56.07450394795508</v>
      </c>
      <c r="BJ62">
        <f t="shared" si="31"/>
        <v>0</v>
      </c>
      <c r="BK62">
        <f t="shared" si="47"/>
        <v>0</v>
      </c>
      <c r="BM62">
        <f t="shared" si="48"/>
        <v>4.4407693661803034</v>
      </c>
      <c r="BN62">
        <f t="shared" si="32"/>
        <v>-171.44352311135736</v>
      </c>
      <c r="BQ62" s="56">
        <f t="shared" si="49"/>
        <v>23.752471274763508</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1.0000756339632373</v>
      </c>
      <c r="D63">
        <f t="shared" si="1"/>
        <v>1.2298715092603231E-2</v>
      </c>
      <c r="F63">
        <f t="shared" si="2"/>
        <v>0.10289736041956589</v>
      </c>
      <c r="G63">
        <f t="shared" si="3"/>
        <v>0.13176665674348351</v>
      </c>
      <c r="H63">
        <f t="shared" si="4"/>
        <v>-3.0098259932565168</v>
      </c>
      <c r="J63">
        <f t="shared" si="5"/>
        <v>15</v>
      </c>
      <c r="M63">
        <f t="shared" si="6"/>
        <v>0.18218973847885322</v>
      </c>
      <c r="N63">
        <f t="shared" si="7"/>
        <v>-1.5707963250000001</v>
      </c>
      <c r="O63">
        <f t="shared" si="8"/>
        <v>4.6192966375922442</v>
      </c>
      <c r="P63">
        <f t="shared" si="9"/>
        <v>1.3525855518977341</v>
      </c>
      <c r="Q63">
        <f t="shared" si="10"/>
        <v>2.6971925560721077</v>
      </c>
      <c r="R63">
        <f t="shared" si="11"/>
        <v>1.1909735527329361</v>
      </c>
      <c r="S63">
        <f t="shared" si="12"/>
        <v>0.99898465341787923</v>
      </c>
      <c r="T63">
        <f t="shared" si="13"/>
        <v>-4.5067026751386408E-2</v>
      </c>
      <c r="U63">
        <f t="shared" si="14"/>
        <v>0.99800079859030222</v>
      </c>
      <c r="V63">
        <f t="shared" si="15"/>
        <v>-6.3243464475554359E-2</v>
      </c>
      <c r="X63">
        <f t="shared" si="34"/>
        <v>10.86459523679337</v>
      </c>
      <c r="Y63">
        <f t="shared" si="16"/>
        <v>-122.2161944378222</v>
      </c>
      <c r="Z63">
        <f t="shared" si="35"/>
        <v>57.783805562177804</v>
      </c>
      <c r="AC63">
        <v>1</v>
      </c>
      <c r="AD63">
        <f t="shared" si="17"/>
        <v>4.5097562490750001</v>
      </c>
      <c r="AE63">
        <f t="shared" si="18"/>
        <v>-1.9310734687380563E-5</v>
      </c>
      <c r="AF63">
        <f t="shared" si="19"/>
        <v>3.0493240738694997E-4</v>
      </c>
      <c r="AG63">
        <f t="shared" si="36"/>
        <v>14523.439893843997</v>
      </c>
      <c r="AH63">
        <f t="shared" si="37"/>
        <v>-4199.1545126696792</v>
      </c>
      <c r="AJ63">
        <f t="shared" si="20"/>
        <v>18000</v>
      </c>
      <c r="AK63">
        <f t="shared" si="21"/>
        <v>811.75612483350005</v>
      </c>
      <c r="AL63">
        <v>1</v>
      </c>
      <c r="AM63">
        <f t="shared" si="22"/>
        <v>2.5049646074407503</v>
      </c>
      <c r="AN63">
        <f t="shared" si="38"/>
        <v>2753.7924134384502</v>
      </c>
      <c r="AO63">
        <f t="shared" si="39"/>
        <v>-6086.3964070686643</v>
      </c>
      <c r="AQ63">
        <f t="shared" si="23"/>
        <v>11.876484560570072</v>
      </c>
      <c r="AR63">
        <f t="shared" si="24"/>
        <v>-344.41805225653206</v>
      </c>
      <c r="AT63">
        <f t="shared" si="52"/>
        <v>-1273777.2087123122</v>
      </c>
      <c r="AU63">
        <f t="shared" si="53"/>
        <v>-5052006.074039734</v>
      </c>
      <c r="AV63">
        <f t="shared" si="42"/>
        <v>-1.8177814651681052</v>
      </c>
      <c r="AW63">
        <f t="shared" si="25"/>
        <v>-2041971.1956362415</v>
      </c>
      <c r="AX63">
        <f t="shared" si="26"/>
        <v>-1060875.2349400611</v>
      </c>
      <c r="AY63">
        <f t="shared" si="50"/>
        <v>-2.6624395619020782</v>
      </c>
      <c r="BA63">
        <f t="shared" si="27"/>
        <v>2.2641746408627452</v>
      </c>
      <c r="BB63">
        <f t="shared" si="43"/>
        <v>7.0981984382916439</v>
      </c>
      <c r="BC63">
        <f t="shared" si="44"/>
        <v>0.84465809673397296</v>
      </c>
      <c r="BD63">
        <f t="shared" si="28"/>
        <v>-131.6046558702908</v>
      </c>
      <c r="BF63">
        <f t="shared" si="29"/>
        <v>10.868765225645154</v>
      </c>
      <c r="BG63">
        <f t="shared" si="30"/>
        <v>-123.35031808066816</v>
      </c>
      <c r="BH63">
        <f t="shared" si="45"/>
        <v>56.64968191933184</v>
      </c>
      <c r="BI63">
        <f t="shared" si="46"/>
        <v>56.64968191933184</v>
      </c>
      <c r="BJ63">
        <f t="shared" si="31"/>
        <v>0</v>
      </c>
      <c r="BK63">
        <f t="shared" si="47"/>
        <v>0</v>
      </c>
      <c r="BM63">
        <f t="shared" si="48"/>
        <v>3.7705667873535105</v>
      </c>
      <c r="BN63">
        <f t="shared" si="32"/>
        <v>-171.74566221037742</v>
      </c>
      <c r="BQ63" s="56">
        <f t="shared" si="49"/>
        <v>24.000159238576781</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1.0000809398172823</v>
      </c>
      <c r="D64">
        <f t="shared" si="1"/>
        <v>1.27227637155718E-2</v>
      </c>
      <c r="F64">
        <f t="shared" si="2"/>
        <v>9.5551549962884619E-2</v>
      </c>
      <c r="G64">
        <f t="shared" si="3"/>
        <v>0.12655072910710935</v>
      </c>
      <c r="H64">
        <f t="shared" si="4"/>
        <v>-3.0150419208928909</v>
      </c>
      <c r="J64">
        <f t="shared" si="5"/>
        <v>15</v>
      </c>
      <c r="M64">
        <f t="shared" si="6"/>
        <v>0.1761167471962248</v>
      </c>
      <c r="N64">
        <f t="shared" si="7"/>
        <v>-1.5707963250000001</v>
      </c>
      <c r="O64">
        <f t="shared" si="8"/>
        <v>4.7712365604372087</v>
      </c>
      <c r="P64">
        <f t="shared" si="9"/>
        <v>1.3596414430551129</v>
      </c>
      <c r="Q64">
        <f t="shared" si="10"/>
        <v>2.7775991386667247</v>
      </c>
      <c r="R64">
        <f t="shared" si="11"/>
        <v>1.2025036161960552</v>
      </c>
      <c r="S64">
        <f t="shared" si="12"/>
        <v>0.99891353825131934</v>
      </c>
      <c r="T64">
        <f t="shared" si="13"/>
        <v>-4.6618848953772551E-2</v>
      </c>
      <c r="U64">
        <f t="shared" si="14"/>
        <v>0.99786099515212323</v>
      </c>
      <c r="V64">
        <f t="shared" si="15"/>
        <v>-6.5418160171257109E-2</v>
      </c>
      <c r="X64">
        <f t="shared" si="34"/>
        <v>10.461265317566779</v>
      </c>
      <c r="Y64">
        <f t="shared" si="16"/>
        <v>-121.63936587043277</v>
      </c>
      <c r="Z64">
        <f t="shared" si="35"/>
        <v>58.360634129567231</v>
      </c>
      <c r="AC64">
        <v>1</v>
      </c>
      <c r="AD64">
        <f t="shared" si="17"/>
        <v>4.6652650852499997</v>
      </c>
      <c r="AE64">
        <f t="shared" si="18"/>
        <v>-2.0665471127993463E-5</v>
      </c>
      <c r="AF64">
        <f t="shared" si="19"/>
        <v>3.1544731798649998E-4</v>
      </c>
      <c r="AG64">
        <f t="shared" si="36"/>
        <v>14519.371190453032</v>
      </c>
      <c r="AH64">
        <f t="shared" si="37"/>
        <v>-4121.2892676696174</v>
      </c>
      <c r="AJ64">
        <f t="shared" si="20"/>
        <v>18000</v>
      </c>
      <c r="AK64">
        <f t="shared" si="21"/>
        <v>839.74771534500007</v>
      </c>
      <c r="AL64">
        <v>1</v>
      </c>
      <c r="AM64">
        <f t="shared" si="22"/>
        <v>2.5913426973525002</v>
      </c>
      <c r="AN64">
        <f t="shared" si="38"/>
        <v>2615.1555555373357</v>
      </c>
      <c r="AO64">
        <f t="shared" si="39"/>
        <v>-5937.0165359374951</v>
      </c>
      <c r="AQ64">
        <f t="shared" si="23"/>
        <v>11.098779134295228</v>
      </c>
      <c r="AR64">
        <f t="shared" si="24"/>
        <v>-332.96337402885683</v>
      </c>
      <c r="AT64">
        <f t="shared" si="52"/>
        <v>-1211091.0859005048</v>
      </c>
      <c r="AU64">
        <f t="shared" si="53"/>
        <v>-4880160.0996810272</v>
      </c>
      <c r="AV64">
        <f t="shared" si="42"/>
        <v>-1.8140483748276901</v>
      </c>
      <c r="AW64">
        <f t="shared" si="25"/>
        <v>-1926617.5744294752</v>
      </c>
      <c r="AX64">
        <f t="shared" si="26"/>
        <v>-975662.13241423061</v>
      </c>
      <c r="AY64">
        <f t="shared" si="50"/>
        <v>-2.6728286643111918</v>
      </c>
      <c r="BA64">
        <f t="shared" si="27"/>
        <v>2.3283223787424259</v>
      </c>
      <c r="BB64">
        <f t="shared" si="43"/>
        <v>7.340862248214993</v>
      </c>
      <c r="BC64">
        <f t="shared" si="44"/>
        <v>0.85878028948350171</v>
      </c>
      <c r="BD64">
        <f t="shared" si="28"/>
        <v>-130.79551382734795</v>
      </c>
      <c r="BF64">
        <f t="shared" si="29"/>
        <v>10.468145159904342</v>
      </c>
      <c r="BG64">
        <f t="shared" si="30"/>
        <v>-122.81573048144453</v>
      </c>
      <c r="BH64">
        <f t="shared" si="45"/>
        <v>57.184269518555467</v>
      </c>
      <c r="BI64">
        <f t="shared" si="46"/>
        <v>57.184269518555467</v>
      </c>
      <c r="BJ64">
        <f t="shared" si="31"/>
        <v>0</v>
      </c>
      <c r="BK64">
        <f t="shared" si="47"/>
        <v>0</v>
      </c>
      <c r="BM64">
        <f t="shared" si="48"/>
        <v>3.1272829116893504</v>
      </c>
      <c r="BN64">
        <f t="shared" si="32"/>
        <v>-172.0202166540966</v>
      </c>
      <c r="BQ64" s="56">
        <f t="shared" si="49"/>
        <v>24.242823048500131</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1.0000864255011896</v>
      </c>
      <c r="D65">
        <f t="shared" si="1"/>
        <v>1.3146807762798748E-2</v>
      </c>
      <c r="F65">
        <f t="shared" si="2"/>
        <v>8.8983078612094327E-2</v>
      </c>
      <c r="G65">
        <f t="shared" si="3"/>
        <v>0.12175547743064002</v>
      </c>
      <c r="H65">
        <f t="shared" si="4"/>
        <v>-3.01983717256936</v>
      </c>
      <c r="J65">
        <f t="shared" si="5"/>
        <v>15</v>
      </c>
      <c r="M65">
        <f t="shared" si="6"/>
        <v>0.17043556180279817</v>
      </c>
      <c r="N65">
        <f t="shared" si="7"/>
        <v>-1.5707963250000001</v>
      </c>
      <c r="O65">
        <f t="shared" si="8"/>
        <v>4.9233993542563015</v>
      </c>
      <c r="P65">
        <f t="shared" si="9"/>
        <v>1.3662615076843203</v>
      </c>
      <c r="Q65">
        <f t="shared" si="10"/>
        <v>2.8583541793394107</v>
      </c>
      <c r="R65">
        <f t="shared" si="11"/>
        <v>1.2133835575461136</v>
      </c>
      <c r="S65">
        <f t="shared" si="12"/>
        <v>0.9988400283673039</v>
      </c>
      <c r="T65">
        <f t="shared" si="13"/>
        <v>-4.8170446495505642E-2</v>
      </c>
      <c r="U65">
        <f t="shared" si="14"/>
        <v>0.99771651437018571</v>
      </c>
      <c r="V65">
        <f t="shared" si="15"/>
        <v>-6.7592236395868352E-2</v>
      </c>
      <c r="X65">
        <f t="shared" si="34"/>
        <v>10.077612802336763</v>
      </c>
      <c r="Y65">
        <f t="shared" si="16"/>
        <v>-121.10060651693667</v>
      </c>
      <c r="Z65">
        <f t="shared" si="35"/>
        <v>58.899393483063335</v>
      </c>
      <c r="AC65">
        <v>1</v>
      </c>
      <c r="AD65">
        <f t="shared" si="17"/>
        <v>4.8207739214250003</v>
      </c>
      <c r="AE65">
        <f t="shared" si="18"/>
        <v>-2.2066130837779692E-5</v>
      </c>
      <c r="AF65">
        <f t="shared" si="19"/>
        <v>3.2596222858605E-4</v>
      </c>
      <c r="AG65">
        <f t="shared" si="36"/>
        <v>14515.166961117586</v>
      </c>
      <c r="AH65">
        <f t="shared" si="37"/>
        <v>-4050.4495843686273</v>
      </c>
      <c r="AJ65">
        <f t="shared" si="20"/>
        <v>18000</v>
      </c>
      <c r="AK65">
        <f t="shared" si="21"/>
        <v>867.73930585649998</v>
      </c>
      <c r="AL65">
        <v>1</v>
      </c>
      <c r="AM65">
        <f t="shared" si="22"/>
        <v>2.6777207872642501</v>
      </c>
      <c r="AN65">
        <f t="shared" si="38"/>
        <v>2487.5268535455789</v>
      </c>
      <c r="AO65">
        <f t="shared" si="39"/>
        <v>-5793.1630587605305</v>
      </c>
      <c r="AQ65">
        <f t="shared" si="23"/>
        <v>10.395010395010395</v>
      </c>
      <c r="AR65">
        <f t="shared" si="24"/>
        <v>-322.24532224532226</v>
      </c>
      <c r="AT65">
        <f t="shared" si="52"/>
        <v>-1154353.1201071711</v>
      </c>
      <c r="AU65">
        <f t="shared" si="53"/>
        <v>-4719549.1203639684</v>
      </c>
      <c r="AV65">
        <f t="shared" si="42"/>
        <v>-1.8106764998660871</v>
      </c>
      <c r="AW65">
        <f t="shared" si="25"/>
        <v>-1820184.1078336977</v>
      </c>
      <c r="AX65">
        <f t="shared" si="26"/>
        <v>-899776.01092265255</v>
      </c>
      <c r="AY65">
        <f t="shared" si="50"/>
        <v>-2.6824893812739292</v>
      </c>
      <c r="BA65">
        <f t="shared" si="27"/>
        <v>2.3929205496209232</v>
      </c>
      <c r="BB65">
        <f t="shared" si="43"/>
        <v>7.5785655858581187</v>
      </c>
      <c r="BC65">
        <f t="shared" si="44"/>
        <v>0.87181288140784208</v>
      </c>
      <c r="BD65">
        <f t="shared" si="28"/>
        <v>-130.04880131311373</v>
      </c>
      <c r="BF65">
        <f t="shared" si="29"/>
        <v>10.087289962361098</v>
      </c>
      <c r="BG65">
        <f t="shared" si="30"/>
        <v>-122.31946971602744</v>
      </c>
      <c r="BH65">
        <f t="shared" si="45"/>
        <v>57.680530283972558</v>
      </c>
      <c r="BI65">
        <f t="shared" si="46"/>
        <v>57.680530283972558</v>
      </c>
      <c r="BJ65">
        <f t="shared" si="31"/>
        <v>0</v>
      </c>
      <c r="BK65">
        <f t="shared" si="47"/>
        <v>0</v>
      </c>
      <c r="BM65">
        <f t="shared" si="48"/>
        <v>2.5087243765029776</v>
      </c>
      <c r="BN65">
        <f t="shared" si="32"/>
        <v>-172.27066840291374</v>
      </c>
      <c r="BQ65" s="56">
        <f t="shared" si="49"/>
        <v>24.480526386143254</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1.0000920910119997</v>
      </c>
      <c r="D66">
        <f t="shared" si="1"/>
        <v>1.3570847081863091E-2</v>
      </c>
      <c r="F66">
        <f t="shared" si="2"/>
        <v>8.3083913049891031E-2</v>
      </c>
      <c r="G66">
        <f t="shared" si="3"/>
        <v>0.11733015701874906</v>
      </c>
      <c r="H66">
        <f t="shared" si="4"/>
        <v>-3.0242624929812512</v>
      </c>
      <c r="J66">
        <f t="shared" si="5"/>
        <v>15</v>
      </c>
      <c r="M66">
        <f t="shared" si="6"/>
        <v>0.16510945049646075</v>
      </c>
      <c r="N66">
        <f t="shared" si="7"/>
        <v>-1.5707963250000001</v>
      </c>
      <c r="O66">
        <f t="shared" si="8"/>
        <v>5.075764975211821</v>
      </c>
      <c r="P66">
        <f t="shared" si="9"/>
        <v>1.3724843859483906</v>
      </c>
      <c r="Q66">
        <f t="shared" si="10"/>
        <v>2.9394289586254034</v>
      </c>
      <c r="R66">
        <f t="shared" si="11"/>
        <v>1.2236644836389687</v>
      </c>
      <c r="S66">
        <f t="shared" si="12"/>
        <v>0.99876412535618009</v>
      </c>
      <c r="T66">
        <f t="shared" si="13"/>
        <v>-4.9721811956224791E-2</v>
      </c>
      <c r="U66">
        <f t="shared" si="14"/>
        <v>0.99756736237237498</v>
      </c>
      <c r="V66">
        <f t="shared" si="15"/>
        <v>-6.9765672871001799E-2</v>
      </c>
      <c r="X66">
        <f t="shared" si="34"/>
        <v>9.7117953155009467</v>
      </c>
      <c r="Y66">
        <f t="shared" si="16"/>
        <v>-120.59768013051152</v>
      </c>
      <c r="Z66">
        <f t="shared" si="35"/>
        <v>59.40231986948848</v>
      </c>
      <c r="AC66">
        <v>1</v>
      </c>
      <c r="AD66">
        <f t="shared" si="17"/>
        <v>4.9762827575999999</v>
      </c>
      <c r="AE66">
        <f t="shared" si="18"/>
        <v>-2.3512713816739229E-5</v>
      </c>
      <c r="AF66">
        <f t="shared" si="19"/>
        <v>3.3647713918560001E-4</v>
      </c>
      <c r="AG66">
        <f t="shared" si="36"/>
        <v>14510.827443237322</v>
      </c>
      <c r="AH66">
        <f t="shared" si="37"/>
        <v>-3985.9734190652648</v>
      </c>
      <c r="AJ66">
        <f t="shared" si="20"/>
        <v>18000</v>
      </c>
      <c r="AK66">
        <f t="shared" si="21"/>
        <v>895.73089636800012</v>
      </c>
      <c r="AL66">
        <v>1</v>
      </c>
      <c r="AM66">
        <f t="shared" si="22"/>
        <v>2.764098877176</v>
      </c>
      <c r="AN66">
        <f t="shared" si="38"/>
        <v>2369.8279905073259</v>
      </c>
      <c r="AO66">
        <f t="shared" si="39"/>
        <v>-5654.7079912935569</v>
      </c>
      <c r="AQ66">
        <f t="shared" si="23"/>
        <v>9.7560975609756095</v>
      </c>
      <c r="AR66">
        <f t="shared" si="24"/>
        <v>-312.19512195121951</v>
      </c>
      <c r="AT66">
        <f t="shared" si="52"/>
        <v>-1102832.4094326941</v>
      </c>
      <c r="AU66">
        <f t="shared" si="53"/>
        <v>-4569097.0888064345</v>
      </c>
      <c r="AV66">
        <f t="shared" si="42"/>
        <v>-1.807634107082136</v>
      </c>
      <c r="AW66">
        <f t="shared" si="25"/>
        <v>-1721833.1840975559</v>
      </c>
      <c r="AX66">
        <f t="shared" si="26"/>
        <v>-831980.38762086898</v>
      </c>
      <c r="AY66">
        <f t="shared" si="50"/>
        <v>-2.6914795759382839</v>
      </c>
      <c r="BA66">
        <f t="shared" si="27"/>
        <v>2.4579307699502535</v>
      </c>
      <c r="BB66">
        <f t="shared" si="43"/>
        <v>7.8113929277865299</v>
      </c>
      <c r="BC66">
        <f t="shared" si="44"/>
        <v>0.8838454688561479</v>
      </c>
      <c r="BD66">
        <f t="shared" si="28"/>
        <v>-129.35938483491594</v>
      </c>
      <c r="BF66">
        <f t="shared" si="29"/>
        <v>9.7243568155737314</v>
      </c>
      <c r="BG66">
        <f t="shared" si="30"/>
        <v>-121.85930975735609</v>
      </c>
      <c r="BH66">
        <f t="shared" si="45"/>
        <v>58.140690242643913</v>
      </c>
      <c r="BI66">
        <f t="shared" si="46"/>
        <v>58.140690242643913</v>
      </c>
      <c r="BJ66">
        <f t="shared" si="31"/>
        <v>0</v>
      </c>
      <c r="BK66">
        <f t="shared" si="47"/>
        <v>0</v>
      </c>
      <c r="BM66">
        <f t="shared" si="48"/>
        <v>1.9129638877872013</v>
      </c>
      <c r="BN66">
        <f t="shared" si="32"/>
        <v>-172.49992492244016</v>
      </c>
      <c r="BQ66" s="56">
        <f t="shared" si="49"/>
        <v>24.713353728071667</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1.0000979363466564</v>
      </c>
      <c r="D67">
        <f t="shared" si="1"/>
        <v>1.3994881520354056E-2</v>
      </c>
      <c r="F67">
        <f t="shared" si="2"/>
        <v>7.7764452156338718E-2</v>
      </c>
      <c r="G67">
        <f t="shared" si="3"/>
        <v>0.11323204085116839</v>
      </c>
      <c r="H67">
        <f t="shared" si="4"/>
        <v>-3.028360609148832</v>
      </c>
      <c r="J67">
        <f t="shared" si="5"/>
        <v>15</v>
      </c>
      <c r="M67">
        <f t="shared" si="6"/>
        <v>0.16010613381474981</v>
      </c>
      <c r="N67">
        <f t="shared" si="7"/>
        <v>-1.5707963250000001</v>
      </c>
      <c r="O67">
        <f t="shared" si="8"/>
        <v>5.2283156907305957</v>
      </c>
      <c r="P67">
        <f t="shared" si="9"/>
        <v>1.3783443405202618</v>
      </c>
      <c r="Q67">
        <f t="shared" si="10"/>
        <v>3.0207977323710002</v>
      </c>
      <c r="R67">
        <f t="shared" si="11"/>
        <v>1.2333925344675685</v>
      </c>
      <c r="S67">
        <f t="shared" si="12"/>
        <v>0.99868583085941331</v>
      </c>
      <c r="T67">
        <f t="shared" si="13"/>
        <v>-5.1272937922257164E-2</v>
      </c>
      <c r="U67">
        <f t="shared" si="14"/>
        <v>0.99741354547972449</v>
      </c>
      <c r="V67">
        <f t="shared" si="15"/>
        <v>-7.1938449354379819E-2</v>
      </c>
      <c r="X67">
        <f t="shared" si="34"/>
        <v>9.36220954003233</v>
      </c>
      <c r="Y67">
        <f t="shared" si="16"/>
        <v>-120.12842647983376</v>
      </c>
      <c r="Z67">
        <f t="shared" si="35"/>
        <v>59.871573520166237</v>
      </c>
      <c r="AC67">
        <v>1</v>
      </c>
      <c r="AD67">
        <f t="shared" si="17"/>
        <v>5.1317915937750005</v>
      </c>
      <c r="AE67">
        <f t="shared" si="18"/>
        <v>-2.5005220064872092E-5</v>
      </c>
      <c r="AF67">
        <f t="shared" si="19"/>
        <v>3.4699204978514998E-4</v>
      </c>
      <c r="AG67">
        <f t="shared" si="36"/>
        <v>14506.35288163431</v>
      </c>
      <c r="AH67">
        <f t="shared" si="37"/>
        <v>-3927.2788727803227</v>
      </c>
      <c r="AJ67">
        <f t="shared" si="20"/>
        <v>18000</v>
      </c>
      <c r="AK67">
        <f t="shared" si="21"/>
        <v>923.72248687950002</v>
      </c>
      <c r="AL67">
        <v>1</v>
      </c>
      <c r="AM67">
        <f t="shared" si="22"/>
        <v>2.8504769670877503</v>
      </c>
      <c r="AN67">
        <f t="shared" si="38"/>
        <v>2261.101876977229</v>
      </c>
      <c r="AO67">
        <f t="shared" si="39"/>
        <v>-5521.4963336829724</v>
      </c>
      <c r="AQ67">
        <f t="shared" si="23"/>
        <v>9.1743119266055047</v>
      </c>
      <c r="AR67">
        <f t="shared" si="24"/>
        <v>-302.75229357798167</v>
      </c>
      <c r="AT67">
        <f t="shared" si="52"/>
        <v>-1055906.8800010676</v>
      </c>
      <c r="AU67">
        <f t="shared" si="53"/>
        <v>-4427861.6877680058</v>
      </c>
      <c r="AV67">
        <f t="shared" si="42"/>
        <v>-1.804893002505136</v>
      </c>
      <c r="AW67">
        <f t="shared" si="25"/>
        <v>-1630814.8433100192</v>
      </c>
      <c r="AX67">
        <f t="shared" si="26"/>
        <v>-771227.93088407058</v>
      </c>
      <c r="AY67">
        <f t="shared" si="50"/>
        <v>-2.6998513094352297</v>
      </c>
      <c r="BA67">
        <f t="shared" si="27"/>
        <v>2.5233191887127049</v>
      </c>
      <c r="BB67">
        <f t="shared" si="43"/>
        <v>8.0394438064570455</v>
      </c>
      <c r="BC67">
        <f t="shared" si="44"/>
        <v>0.89495830693009371</v>
      </c>
      <c r="BD67">
        <f t="shared" si="28"/>
        <v>-128.722666114139</v>
      </c>
      <c r="BF67">
        <f t="shared" si="29"/>
        <v>9.3777419457979363</v>
      </c>
      <c r="BG67">
        <f t="shared" si="30"/>
        <v>-121.43310041348268</v>
      </c>
      <c r="BH67">
        <f t="shared" si="45"/>
        <v>58.566899586517323</v>
      </c>
      <c r="BI67">
        <f t="shared" si="46"/>
        <v>58.566899586517323</v>
      </c>
      <c r="BJ67">
        <f t="shared" si="31"/>
        <v>0</v>
      </c>
      <c r="BK67">
        <f t="shared" si="47"/>
        <v>0</v>
      </c>
      <c r="BM67">
        <f t="shared" si="48"/>
        <v>1.338298139340891</v>
      </c>
      <c r="BN67">
        <f t="shared" si="32"/>
        <v>-172.71043429934366</v>
      </c>
      <c r="BQ67" s="56">
        <f t="shared" si="49"/>
        <v>24.941404606742182</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1.0001039615020066</v>
      </c>
      <c r="D68">
        <f t="shared" si="1"/>
        <v>1.4418910925871392E-2</v>
      </c>
      <c r="F68">
        <f t="shared" si="2"/>
        <v>7.2949829843948336E-2</v>
      </c>
      <c r="G68">
        <f t="shared" si="3"/>
        <v>0.10942487769083192</v>
      </c>
      <c r="H68">
        <f t="shared" si="4"/>
        <v>-3.0321677723091685</v>
      </c>
      <c r="J68">
        <f t="shared" si="5"/>
        <v>15</v>
      </c>
      <c r="M68">
        <f t="shared" si="6"/>
        <v>0.15539712987902185</v>
      </c>
      <c r="N68">
        <f t="shared" si="7"/>
        <v>-1.5707963250000001</v>
      </c>
      <c r="O68">
        <f t="shared" si="8"/>
        <v>5.3810357587131357</v>
      </c>
      <c r="P68">
        <f t="shared" si="9"/>
        <v>1.3838718513451547</v>
      </c>
      <c r="Q68">
        <f t="shared" si="10"/>
        <v>3.1024373685577502</v>
      </c>
      <c r="R68">
        <f t="shared" si="11"/>
        <v>1.242609438716985</v>
      </c>
      <c r="S68">
        <f t="shared" si="12"/>
        <v>0.9986051465694894</v>
      </c>
      <c r="T68">
        <f t="shared" si="13"/>
        <v>-5.2823816986828476E-2</v>
      </c>
      <c r="U68">
        <f t="shared" si="14"/>
        <v>0.99725507020567772</v>
      </c>
      <c r="V68">
        <f t="shared" si="15"/>
        <v>-7.4110545640942424E-2</v>
      </c>
      <c r="X68">
        <f t="shared" si="34"/>
        <v>9.0274527403548035</v>
      </c>
      <c r="Y68">
        <f t="shared" si="16"/>
        <v>-119.6907837847173</v>
      </c>
      <c r="Z68">
        <f t="shared" si="35"/>
        <v>60.309216215282703</v>
      </c>
      <c r="AC68">
        <v>1</v>
      </c>
      <c r="AD68">
        <f t="shared" si="17"/>
        <v>5.2873004299500002</v>
      </c>
      <c r="AE68">
        <f t="shared" si="18"/>
        <v>-2.6543649582178276E-5</v>
      </c>
      <c r="AF68">
        <f t="shared" si="19"/>
        <v>3.5750696038469999E-4</v>
      </c>
      <c r="AG68">
        <f t="shared" si="36"/>
        <v>14501.743528518704</v>
      </c>
      <c r="AH68">
        <f t="shared" si="37"/>
        <v>-3873.8524057303703</v>
      </c>
      <c r="AJ68">
        <f t="shared" si="20"/>
        <v>18000</v>
      </c>
      <c r="AK68">
        <f t="shared" si="21"/>
        <v>951.71407739100005</v>
      </c>
      <c r="AL68">
        <v>1</v>
      </c>
      <c r="AM68">
        <f t="shared" si="22"/>
        <v>2.9368550569995002</v>
      </c>
      <c r="AN68">
        <f t="shared" si="38"/>
        <v>2160.4978878607853</v>
      </c>
      <c r="AO68">
        <f t="shared" si="39"/>
        <v>-5393.3550702096873</v>
      </c>
      <c r="AQ68">
        <f t="shared" si="23"/>
        <v>8.6430423509075194</v>
      </c>
      <c r="AR68">
        <f t="shared" si="24"/>
        <v>-293.86343993085563</v>
      </c>
      <c r="AT68">
        <f t="shared" si="52"/>
        <v>-1013044.4102533611</v>
      </c>
      <c r="AU68">
        <f t="shared" si="53"/>
        <v>-4295014.1086894227</v>
      </c>
      <c r="AV68">
        <f t="shared" si="42"/>
        <v>-1.8024280596815758</v>
      </c>
      <c r="AW68">
        <f t="shared" si="25"/>
        <v>-1546457.4772328497</v>
      </c>
      <c r="AX68">
        <f t="shared" si="26"/>
        <v>-716628.04215452867</v>
      </c>
      <c r="AY68">
        <f t="shared" si="50"/>
        <v>-2.7076515190784476</v>
      </c>
      <c r="BA68">
        <f t="shared" si="27"/>
        <v>2.5890558410022737</v>
      </c>
      <c r="BB68">
        <f t="shared" si="43"/>
        <v>8.2628283488103875</v>
      </c>
      <c r="BC68">
        <f t="shared" si="44"/>
        <v>0.90522345939687177</v>
      </c>
      <c r="BD68">
        <f t="shared" si="28"/>
        <v>-128.13451620106224</v>
      </c>
      <c r="BF68">
        <f t="shared" si="29"/>
        <v>9.0460421458289453</v>
      </c>
      <c r="BG68">
        <f t="shared" si="30"/>
        <v>-121.03878978630679</v>
      </c>
      <c r="BH68">
        <f t="shared" si="45"/>
        <v>58.961210213693207</v>
      </c>
      <c r="BI68">
        <f t="shared" si="46"/>
        <v>58.961210213693207</v>
      </c>
      <c r="BJ68">
        <f t="shared" si="31"/>
        <v>0</v>
      </c>
      <c r="BK68">
        <f t="shared" si="47"/>
        <v>0</v>
      </c>
      <c r="BM68">
        <f t="shared" si="48"/>
        <v>0.78321379701855887</v>
      </c>
      <c r="BN68">
        <f t="shared" si="32"/>
        <v>-172.90427358524454</v>
      </c>
      <c r="BQ68" s="56">
        <f t="shared" si="49"/>
        <v>25.164789149095522</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1.0001101664748007</v>
      </c>
      <c r="D69">
        <f t="shared" si="1"/>
        <v>1.48429351460257E-2</v>
      </c>
      <c r="F69">
        <f t="shared" si="2"/>
        <v>6.8577063860770962E-2</v>
      </c>
      <c r="G69">
        <f t="shared" si="3"/>
        <v>0.10587769506225611</v>
      </c>
      <c r="H69">
        <f t="shared" si="4"/>
        <v>-3.035714954937744</v>
      </c>
      <c r="J69">
        <f t="shared" si="5"/>
        <v>15</v>
      </c>
      <c r="M69">
        <f t="shared" si="6"/>
        <v>0.1509572118824784</v>
      </c>
      <c r="N69">
        <f t="shared" si="7"/>
        <v>-1.5707963250000001</v>
      </c>
      <c r="O69">
        <f t="shared" si="8"/>
        <v>5.5339111582511116</v>
      </c>
      <c r="P69">
        <f t="shared" si="9"/>
        <v>1.3890941172878581</v>
      </c>
      <c r="Q69">
        <f t="shared" si="10"/>
        <v>3.1843270341758085</v>
      </c>
      <c r="R69">
        <f t="shared" si="11"/>
        <v>1.2513530017075551</v>
      </c>
      <c r="S69">
        <f t="shared" si="12"/>
        <v>0.99852207422981298</v>
      </c>
      <c r="T69">
        <f t="shared" si="13"/>
        <v>-5.4374441750272999E-2</v>
      </c>
      <c r="U69">
        <f t="shared" si="14"/>
        <v>0.99709194325532635</v>
      </c>
      <c r="V69">
        <f t="shared" si="15"/>
        <v>-7.6281941563951128E-2</v>
      </c>
      <c r="X69">
        <f t="shared" si="34"/>
        <v>8.7062915551038387</v>
      </c>
      <c r="Y69">
        <f t="shared" si="16"/>
        <v>-119.28280060112033</v>
      </c>
      <c r="Z69">
        <f t="shared" si="35"/>
        <v>60.717199398879671</v>
      </c>
      <c r="AC69">
        <v>1</v>
      </c>
      <c r="AD69">
        <f t="shared" si="17"/>
        <v>5.4428092661249998</v>
      </c>
      <c r="AE69">
        <f t="shared" si="18"/>
        <v>-2.8128002368657769E-5</v>
      </c>
      <c r="AF69">
        <f t="shared" si="19"/>
        <v>3.6802187098425001E-4</v>
      </c>
      <c r="AG69">
        <f t="shared" si="36"/>
        <v>14496.999643453471</v>
      </c>
      <c r="AH69">
        <f t="shared" si="37"/>
        <v>-3825.2390721901897</v>
      </c>
      <c r="AJ69">
        <f t="shared" si="20"/>
        <v>18000</v>
      </c>
      <c r="AK69">
        <f t="shared" si="21"/>
        <v>979.70566790249995</v>
      </c>
      <c r="AL69">
        <v>1</v>
      </c>
      <c r="AM69">
        <f t="shared" si="22"/>
        <v>3.0232331469112501</v>
      </c>
      <c r="AN69">
        <f t="shared" si="38"/>
        <v>2067.2589205006743</v>
      </c>
      <c r="AO69">
        <f t="shared" si="39"/>
        <v>-5270.1000238031074</v>
      </c>
      <c r="AQ69">
        <f t="shared" si="23"/>
        <v>8.1566068515497552</v>
      </c>
      <c r="AR69">
        <f t="shared" si="24"/>
        <v>-285.48123980424145</v>
      </c>
      <c r="AT69">
        <f t="shared" si="52"/>
        <v>-973787.66625777481</v>
      </c>
      <c r="AU69">
        <f t="shared" si="53"/>
        <v>-4169822.4028797857</v>
      </c>
      <c r="AV69">
        <f t="shared" si="42"/>
        <v>-1.800216820027126</v>
      </c>
      <c r="AW69">
        <f t="shared" si="25"/>
        <v>-1468159.3385832463</v>
      </c>
      <c r="AX69">
        <f t="shared" si="26"/>
        <v>-667420.53701083933</v>
      </c>
      <c r="AY69">
        <f t="shared" si="50"/>
        <v>-2.7149226079738122</v>
      </c>
      <c r="BA69">
        <f t="shared" si="27"/>
        <v>2.6551141088398587</v>
      </c>
      <c r="BB69">
        <f t="shared" si="43"/>
        <v>8.4816638098531065</v>
      </c>
      <c r="BC69">
        <f t="shared" si="44"/>
        <v>0.91470578794668622</v>
      </c>
      <c r="BD69">
        <f t="shared" si="28"/>
        <v>-127.59121879458067</v>
      </c>
      <c r="BF69">
        <f t="shared" si="29"/>
        <v>8.7280235677280906</v>
      </c>
      <c r="BG69">
        <f t="shared" si="30"/>
        <v>-120.67443617558303</v>
      </c>
      <c r="BH69">
        <f t="shared" si="45"/>
        <v>59.325563824416975</v>
      </c>
      <c r="BI69">
        <f t="shared" si="46"/>
        <v>59.325563824416975</v>
      </c>
      <c r="BJ69">
        <f t="shared" si="31"/>
        <v>0</v>
      </c>
      <c r="BK69">
        <f t="shared" si="47"/>
        <v>0</v>
      </c>
      <c r="BM69">
        <f t="shared" si="48"/>
        <v>0.24635975787498471</v>
      </c>
      <c r="BN69">
        <f t="shared" si="32"/>
        <v>-173.08321738100236</v>
      </c>
      <c r="BQ69" s="56">
        <f t="shared" si="49"/>
        <v>25.383624610138241</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1.0001165512616914</v>
      </c>
      <c r="D70">
        <f t="shared" si="1"/>
        <v>1.5266954028438778E-2</v>
      </c>
      <c r="F70">
        <f t="shared" si="2"/>
        <v>6.4592834563752616E-2</v>
      </c>
      <c r="G70">
        <f t="shared" si="3"/>
        <v>0.10256386006337843</v>
      </c>
      <c r="H70">
        <f t="shared" si="4"/>
        <v>-3.039028789936622</v>
      </c>
      <c r="J70">
        <f t="shared" si="5"/>
        <v>15</v>
      </c>
      <c r="M70">
        <f t="shared" si="6"/>
        <v>0.14676395599685399</v>
      </c>
      <c r="N70">
        <f t="shared" si="7"/>
        <v>-1.5707963250000001</v>
      </c>
      <c r="O70">
        <f t="shared" si="8"/>
        <v>5.6869293625417816</v>
      </c>
      <c r="P70">
        <f t="shared" si="9"/>
        <v>1.3940354810038995</v>
      </c>
      <c r="Q70">
        <f t="shared" si="10"/>
        <v>3.2664479246079936</v>
      </c>
      <c r="R70">
        <f t="shared" si="11"/>
        <v>1.2596575341365903</v>
      </c>
      <c r="S70">
        <f t="shared" si="12"/>
        <v>0.9984366156346034</v>
      </c>
      <c r="T70">
        <f t="shared" si="13"/>
        <v>-5.5924804820243042E-2</v>
      </c>
      <c r="U70">
        <f t="shared" si="14"/>
        <v>0.99692417152462776</v>
      </c>
      <c r="V70">
        <f t="shared" si="15"/>
        <v>-7.8452616996087327E-2</v>
      </c>
      <c r="X70">
        <f t="shared" si="34"/>
        <v>8.397636498272254</v>
      </c>
      <c r="Y70">
        <f t="shared" si="16"/>
        <v>-118.90264072432312</v>
      </c>
      <c r="Z70">
        <f t="shared" si="35"/>
        <v>61.09735927567688</v>
      </c>
      <c r="AC70">
        <v>1</v>
      </c>
      <c r="AD70">
        <f t="shared" si="17"/>
        <v>5.5983181022999995</v>
      </c>
      <c r="AE70">
        <f t="shared" si="18"/>
        <v>-2.975827842431059E-5</v>
      </c>
      <c r="AF70">
        <f t="shared" si="19"/>
        <v>3.7853678158379997E-4</v>
      </c>
      <c r="AG70">
        <f t="shared" si="36"/>
        <v>14492.121493318107</v>
      </c>
      <c r="AH70">
        <f t="shared" si="37"/>
        <v>-3781.034382890597</v>
      </c>
      <c r="AJ70">
        <f t="shared" si="20"/>
        <v>18000</v>
      </c>
      <c r="AK70">
        <f t="shared" si="21"/>
        <v>1007.6972584140001</v>
      </c>
      <c r="AL70">
        <v>1</v>
      </c>
      <c r="AM70">
        <f t="shared" si="22"/>
        <v>3.1096112368230004</v>
      </c>
      <c r="AN70">
        <f t="shared" si="38"/>
        <v>1980.7100746376805</v>
      </c>
      <c r="AO70">
        <f t="shared" si="39"/>
        <v>-5151.5410465678551</v>
      </c>
      <c r="AQ70">
        <f t="shared" si="23"/>
        <v>7.7101002313030067</v>
      </c>
      <c r="AR70">
        <f t="shared" si="24"/>
        <v>-277.56360832690825</v>
      </c>
      <c r="AT70">
        <f t="shared" si="52"/>
        <v>-937741.83724551578</v>
      </c>
      <c r="AU70">
        <f t="shared" si="53"/>
        <v>-4051637.6880674055</v>
      </c>
      <c r="AV70">
        <f t="shared" si="42"/>
        <v>-1.7982391529885597</v>
      </c>
      <c r="AW70">
        <f t="shared" si="25"/>
        <v>-1395380.8700251959</v>
      </c>
      <c r="AX70">
        <f t="shared" si="26"/>
        <v>-622954.18457975029</v>
      </c>
      <c r="AY70">
        <f t="shared" si="50"/>
        <v>-2.7217029585188968</v>
      </c>
      <c r="BA70">
        <f t="shared" si="27"/>
        <v>2.7214702689283672</v>
      </c>
      <c r="BB70">
        <f t="shared" si="43"/>
        <v>8.6960718833989397</v>
      </c>
      <c r="BC70">
        <f t="shared" si="44"/>
        <v>0.92346380553033702</v>
      </c>
      <c r="BD70">
        <f t="shared" si="28"/>
        <v>-127.08942134956273</v>
      </c>
      <c r="BF70">
        <f t="shared" si="29"/>
        <v>8.4225962239335654</v>
      </c>
      <c r="BG70">
        <f t="shared" si="30"/>
        <v>-120.33821299779659</v>
      </c>
      <c r="BH70">
        <f t="shared" si="45"/>
        <v>59.661787002203411</v>
      </c>
      <c r="BI70">
        <f t="shared" si="46"/>
        <v>59.661787002203411</v>
      </c>
      <c r="BJ70">
        <f t="shared" si="31"/>
        <v>0</v>
      </c>
      <c r="BK70">
        <f t="shared" si="47"/>
        <v>0</v>
      </c>
      <c r="BM70">
        <f t="shared" si="48"/>
        <v>-0.27347565946537472</v>
      </c>
      <c r="BN70">
        <f t="shared" si="32"/>
        <v>-173.24879164823389</v>
      </c>
      <c r="BQ70" s="56">
        <f t="shared" si="49"/>
        <v>25.598032683684075</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1.000123115859235</v>
      </c>
      <c r="D71">
        <f t="shared" si="1"/>
        <v>1.5690967420743929E-2</v>
      </c>
      <c r="F71">
        <f t="shared" si="2"/>
        <v>6.0951738181336597E-2</v>
      </c>
      <c r="G71">
        <f t="shared" si="3"/>
        <v>9.9460335237565423E-2</v>
      </c>
      <c r="H71">
        <f t="shared" si="4"/>
        <v>-3.0421323147624348</v>
      </c>
      <c r="J71">
        <f t="shared" si="5"/>
        <v>15</v>
      </c>
      <c r="M71">
        <f t="shared" si="6"/>
        <v>0.14279736259153361</v>
      </c>
      <c r="N71">
        <f t="shared" si="7"/>
        <v>-1.5707963250000001</v>
      </c>
      <c r="O71">
        <f t="shared" si="8"/>
        <v>5.8400791465459259</v>
      </c>
      <c r="P71">
        <f t="shared" si="9"/>
        <v>1.3987177902255488</v>
      </c>
      <c r="Q71">
        <f t="shared" si="10"/>
        <v>3.3487830291917158</v>
      </c>
      <c r="R71">
        <f t="shared" si="11"/>
        <v>1.2675542290755102</v>
      </c>
      <c r="S71">
        <f t="shared" si="12"/>
        <v>0.9983487726287873</v>
      </c>
      <c r="T71">
        <f t="shared" si="13"/>
        <v>-5.7474898811917925E-2</v>
      </c>
      <c r="U71">
        <f t="shared" si="14"/>
        <v>0.99675176209960226</v>
      </c>
      <c r="V71">
        <f t="shared" si="15"/>
        <v>-8.0622551850545204E-2</v>
      </c>
      <c r="X71">
        <f t="shared" si="34"/>
        <v>8.1005209805058609</v>
      </c>
      <c r="Y71">
        <f t="shared" si="16"/>
        <v>-118.54858352388786</v>
      </c>
      <c r="Z71">
        <f t="shared" si="35"/>
        <v>61.451416476112144</v>
      </c>
      <c r="AC71">
        <v>1</v>
      </c>
      <c r="AD71">
        <f t="shared" si="17"/>
        <v>5.753826938475</v>
      </c>
      <c r="AE71">
        <f t="shared" si="18"/>
        <v>-3.1434477749136724E-5</v>
      </c>
      <c r="AF71">
        <f t="shared" si="19"/>
        <v>3.8905169218334998E-4</v>
      </c>
      <c r="AG71">
        <f t="shared" si="36"/>
        <v>14487.109352271373</v>
      </c>
      <c r="AH71">
        <f t="shared" si="37"/>
        <v>-3740.8774870394218</v>
      </c>
      <c r="AJ71">
        <f t="shared" si="20"/>
        <v>18000</v>
      </c>
      <c r="AK71">
        <f t="shared" si="21"/>
        <v>1035.6888489255</v>
      </c>
      <c r="AL71">
        <v>1</v>
      </c>
      <c r="AM71">
        <f t="shared" si="22"/>
        <v>3.1959893267347503</v>
      </c>
      <c r="AN71">
        <f t="shared" si="38"/>
        <v>1900.248764484126</v>
      </c>
      <c r="AO71">
        <f t="shared" si="39"/>
        <v>-5037.4859205066632</v>
      </c>
      <c r="AQ71">
        <f t="shared" si="23"/>
        <v>7.2992700729927007</v>
      </c>
      <c r="AR71">
        <f t="shared" si="24"/>
        <v>-270.07299270072991</v>
      </c>
      <c r="AT71">
        <f t="shared" si="52"/>
        <v>-904564.65451231552</v>
      </c>
      <c r="AU71">
        <f t="shared" si="53"/>
        <v>-3939882.6534385416</v>
      </c>
      <c r="AV71">
        <f t="shared" si="42"/>
        <v>-1.7964769660275246</v>
      </c>
      <c r="AW71">
        <f t="shared" si="25"/>
        <v>-1327637.8247887297</v>
      </c>
      <c r="AX71">
        <f t="shared" si="26"/>
        <v>-582669.13426219579</v>
      </c>
      <c r="AY71">
        <f t="shared" si="50"/>
        <v>-2.7280273804413757</v>
      </c>
      <c r="BA71">
        <f t="shared" si="27"/>
        <v>2.7881031113499266</v>
      </c>
      <c r="BB71">
        <f t="shared" si="43"/>
        <v>8.906176621390534</v>
      </c>
      <c r="BC71">
        <f t="shared" si="44"/>
        <v>0.93155041441385111</v>
      </c>
      <c r="BD71">
        <f t="shared" si="28"/>
        <v>-126.62609278943495</v>
      </c>
      <c r="BF71">
        <f t="shared" si="29"/>
        <v>8.1287930085203435</v>
      </c>
      <c r="BG71">
        <f t="shared" si="30"/>
        <v>-120.02840913414131</v>
      </c>
      <c r="BH71">
        <f t="shared" si="45"/>
        <v>59.971590865858687</v>
      </c>
      <c r="BI71">
        <f t="shared" si="46"/>
        <v>59.971590865858687</v>
      </c>
      <c r="BJ71">
        <f t="shared" si="31"/>
        <v>0</v>
      </c>
      <c r="BK71">
        <f t="shared" si="47"/>
        <v>0</v>
      </c>
      <c r="BM71">
        <f t="shared" si="48"/>
        <v>-0.7773836128701912</v>
      </c>
      <c r="BN71">
        <f t="shared" si="32"/>
        <v>-173.40231634470635</v>
      </c>
      <c r="BQ71" s="56">
        <f t="shared" si="49"/>
        <v>25.808137421675671</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1.0001298602638906</v>
      </c>
      <c r="D72">
        <f t="shared" si="1"/>
        <v>1.6114975170586306E-2</v>
      </c>
      <c r="F72">
        <f t="shared" si="2"/>
        <v>5.7614901237613488E-2</v>
      </c>
      <c r="G72">
        <f t="shared" si="3"/>
        <v>9.6547083640290327E-2</v>
      </c>
      <c r="H72">
        <f t="shared" si="4"/>
        <v>-3.0450455663597098</v>
      </c>
      <c r="J72">
        <f t="shared" si="5"/>
        <v>15</v>
      </c>
      <c r="M72">
        <f t="shared" si="6"/>
        <v>0.13903953726017745</v>
      </c>
      <c r="N72">
        <f t="shared" si="7"/>
        <v>-1.5707963250000001</v>
      </c>
      <c r="O72">
        <f t="shared" si="8"/>
        <v>5.9933504233907691</v>
      </c>
      <c r="P72">
        <f t="shared" si="9"/>
        <v>1.4031607061608973</v>
      </c>
      <c r="Q72">
        <f t="shared" si="10"/>
        <v>3.4313169276332696</v>
      </c>
      <c r="R72">
        <f t="shared" si="11"/>
        <v>1.2750714937862535</v>
      </c>
      <c r="S72">
        <f t="shared" si="12"/>
        <v>0.99825854710788875</v>
      </c>
      <c r="T72">
        <f t="shared" si="13"/>
        <v>-5.9024716348212401E-2</v>
      </c>
      <c r="U72">
        <f t="shared" si="14"/>
        <v>0.99657472225550781</v>
      </c>
      <c r="V72">
        <f t="shared" si="15"/>
        <v>-8.2791726082119127E-2</v>
      </c>
      <c r="X72">
        <f t="shared" si="34"/>
        <v>7.8140839378024687</v>
      </c>
      <c r="Y72">
        <f t="shared" si="16"/>
        <v>-118.21902134925566</v>
      </c>
      <c r="Z72">
        <f t="shared" si="35"/>
        <v>61.780978650744345</v>
      </c>
      <c r="AC72">
        <v>1</v>
      </c>
      <c r="AD72">
        <f t="shared" si="17"/>
        <v>5.9093357746499997</v>
      </c>
      <c r="AE72">
        <f t="shared" si="18"/>
        <v>-3.3156600343136178E-5</v>
      </c>
      <c r="AF72">
        <f t="shared" si="19"/>
        <v>3.995666027829E-4</v>
      </c>
      <c r="AG72">
        <f t="shared" si="36"/>
        <v>14481.963501713095</v>
      </c>
      <c r="AH72">
        <f t="shared" si="37"/>
        <v>-3704.4454308770673</v>
      </c>
      <c r="AJ72">
        <f t="shared" si="20"/>
        <v>18000</v>
      </c>
      <c r="AK72">
        <f t="shared" si="21"/>
        <v>1063.6804394370001</v>
      </c>
      <c r="AL72">
        <v>1</v>
      </c>
      <c r="AM72">
        <f t="shared" si="22"/>
        <v>3.2823674166465002</v>
      </c>
      <c r="AN72">
        <f t="shared" si="38"/>
        <v>1825.336087743362</v>
      </c>
      <c r="AO72">
        <f t="shared" si="39"/>
        <v>-4927.7432594008087</v>
      </c>
      <c r="AQ72">
        <f t="shared" si="23"/>
        <v>6.9204152249134951</v>
      </c>
      <c r="AR72">
        <f t="shared" si="24"/>
        <v>-262.97577854671277</v>
      </c>
      <c r="AT72">
        <f t="shared" si="52"/>
        <v>-873958.22056481289</v>
      </c>
      <c r="AU72">
        <f t="shared" si="53"/>
        <v>-3834041.9273077827</v>
      </c>
      <c r="AV72">
        <f t="shared" si="42"/>
        <v>-1.7949139562580927</v>
      </c>
      <c r="AW72">
        <f t="shared" si="25"/>
        <v>-1264495.1294625341</v>
      </c>
      <c r="AX72">
        <f t="shared" si="26"/>
        <v>-546082.46643843246</v>
      </c>
      <c r="AY72">
        <f t="shared" si="50"/>
        <v>-2.7339275024617686</v>
      </c>
      <c r="BA72">
        <f t="shared" si="27"/>
        <v>2.8549936165006193</v>
      </c>
      <c r="BB72">
        <f t="shared" si="43"/>
        <v>9.1121028308201346</v>
      </c>
      <c r="BC72">
        <f t="shared" si="44"/>
        <v>0.93901354620367594</v>
      </c>
      <c r="BD72">
        <f t="shared" si="28"/>
        <v>-126.19848683543945</v>
      </c>
      <c r="BF72">
        <f t="shared" si="29"/>
        <v>7.8457523258628425</v>
      </c>
      <c r="BG72">
        <f t="shared" si="30"/>
        <v>-119.74342634694554</v>
      </c>
      <c r="BH72">
        <f t="shared" si="45"/>
        <v>60.25657365305446</v>
      </c>
      <c r="BI72">
        <f t="shared" si="46"/>
        <v>60.25657365305446</v>
      </c>
      <c r="BJ72">
        <f t="shared" si="31"/>
        <v>0</v>
      </c>
      <c r="BK72">
        <f t="shared" si="47"/>
        <v>0</v>
      </c>
      <c r="BM72">
        <f t="shared" si="48"/>
        <v>-1.2663505049572921</v>
      </c>
      <c r="BN72">
        <f t="shared" si="32"/>
        <v>-173.5449395115061</v>
      </c>
      <c r="BQ72" s="56">
        <f t="shared" si="49"/>
        <v>26.014063631105273</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1.000136784472021</v>
      </c>
      <c r="D73">
        <f t="shared" ref="D73:D136" si="56">ATAN(A73/Fesr)</f>
        <v>1.6538977125623223E-2</v>
      </c>
      <c r="F73">
        <f t="shared" ref="F73:F136" si="57">(Ro/(Ro+Rdcr))/SQRT((A73/(Q*Fo))^2+(1-(A73^2/Fo^2))^2)</f>
        <v>5.4548872572739736E-2</v>
      </c>
      <c r="G73">
        <f t="shared" ref="G73:G136" si="58">-ATAN(A73*Fo/(Q*(Fo^2-A73^2)))</f>
        <v>9.3806589183456496E-2</v>
      </c>
      <c r="H73">
        <f t="shared" ref="H73:H136" si="59">IF(G73&gt;0,G73-Pi,G73)</f>
        <v>-3.0477860608165437</v>
      </c>
      <c r="J73">
        <f t="shared" ref="J73:J136" si="60">Vin/Vramp</f>
        <v>15</v>
      </c>
      <c r="M73">
        <f t="shared" ref="M73:M136" si="61">1/(2*Pi*_Rfb1*(Cc1ea_u+Cc2ea_u)*A73)</f>
        <v>0.13547442092017292</v>
      </c>
      <c r="N73">
        <f t="shared" ref="N73:N136" si="62">-Pi/2</f>
        <v>-1.5707963250000001</v>
      </c>
      <c r="O73">
        <f t="shared" ref="O73:O136" si="63">SQRT(1+(A73/Fz1_u)^2)</f>
        <v>6.1467341046650974</v>
      </c>
      <c r="P73">
        <f t="shared" ref="P73:P136" si="64">ATAN2(Fz1_u,A73)</f>
        <v>1.4073819677214374</v>
      </c>
      <c r="Q73">
        <f t="shared" ref="Q73:Q136" si="65">SQRT(1+(A73/Fz2_u)^2)</f>
        <v>3.5140356127900017</v>
      </c>
      <c r="R73">
        <f t="shared" ref="R73:R136" si="66">ATAN2(Fz2_u,A73)</f>
        <v>1.2822352421052614</v>
      </c>
      <c r="S73">
        <f t="shared" ref="S73:S136" si="67">1/SQRT(1+(A73/Fp1_u)^2)</f>
        <v>0.99816594101791556</v>
      </c>
      <c r="T73">
        <f t="shared" ref="T73:T136" si="68">-ATAN2(Fp1_u,A73)</f>
        <v>-6.0574250059984541E-2</v>
      </c>
      <c r="U73">
        <f t="shared" ref="U73:U136" si="69">1/SQRT(1+(A73/Fp2_u)^2)</f>
        <v>0.99639305945599499</v>
      </c>
      <c r="V73">
        <f t="shared" ref="V73:V136" si="70">-ATAN2(Fp2_u,A73)</f>
        <v>-8.4960119688284957E-2</v>
      </c>
      <c r="X73">
        <f t="shared" si="34"/>
        <v>7.5375553603105576</v>
      </c>
      <c r="Y73">
        <f t="shared" ref="Y73:Y136" si="71">(180/Pi)*(D73+H73+N73+P73+R73+T73+V73)</f>
        <v>-117.91245512057344</v>
      </c>
      <c r="Z73">
        <f t="shared" si="35"/>
        <v>62.087544879426559</v>
      </c>
      <c r="AC73">
        <v>1</v>
      </c>
      <c r="AD73">
        <f t="shared" ref="AD73:AD136" si="72">Rcea1_u*Cc1ea_u*A73*2*Pi</f>
        <v>6.0648446108250003</v>
      </c>
      <c r="AE73">
        <f t="shared" ref="AE73:AE136" si="73">-Rcea1_u*Cc1ea_u*Cc2ea_u*(A73*2*Pi)^2</f>
        <v>-3.4924646206308956E-5</v>
      </c>
      <c r="AF73">
        <f t="shared" ref="AF73:AF136" si="74">(Cc2ea_u+Cc1ea_u)*A73*2*Pi</f>
        <v>4.1008151338244996E-4</v>
      </c>
      <c r="AG73">
        <f t="shared" si="36"/>
        <v>14476.68423024503</v>
      </c>
      <c r="AH73">
        <f t="shared" si="37"/>
        <v>-3671.4482995423759</v>
      </c>
      <c r="AJ73">
        <f t="shared" ref="AJ73:AJ136" si="75">_Rfb1</f>
        <v>18000</v>
      </c>
      <c r="AK73">
        <f t="shared" ref="AK73:AK136" si="76">_Rfb1*Rcea2_u*Cc3ea_u*A73*2*Pi</f>
        <v>1091.6720299485</v>
      </c>
      <c r="AL73">
        <v>1</v>
      </c>
      <c r="AM73">
        <f t="shared" ref="AM73:AM136" si="77">(_Rfb1+Rcea2_u)*Cc3ea_u*A73*2*Pi</f>
        <v>3.3687455065582506</v>
      </c>
      <c r="AN73">
        <f t="shared" si="38"/>
        <v>1755.4892931482996</v>
      </c>
      <c r="AO73">
        <f t="shared" si="39"/>
        <v>-4822.124638155954</v>
      </c>
      <c r="AQ73">
        <f t="shared" ref="AQ73:AQ136" si="78">Eadcg/(1+(Eadcg*A73/GBP)^2)</f>
        <v>6.5703022339027592</v>
      </c>
      <c r="AR73">
        <f t="shared" ref="AR73:AR136" si="79">-(A73*Eadcg*Eadcg/GBP)/(1+(Eadcg*A73/GBP)^2)</f>
        <v>-256.2417871222076</v>
      </c>
      <c r="AT73">
        <f t="shared" si="52"/>
        <v>-845662.28286404477</v>
      </c>
      <c r="AU73">
        <f t="shared" si="53"/>
        <v>-3733653.9637260083</v>
      </c>
      <c r="AV73">
        <f t="shared" si="42"/>
        <v>-1.7935353970349632</v>
      </c>
      <c r="AW73">
        <f t="shared" si="25"/>
        <v>-1205561.4290153771</v>
      </c>
      <c r="AX73">
        <f t="shared" si="26"/>
        <v>-512776.26440823294</v>
      </c>
      <c r="AY73">
        <f t="shared" si="50"/>
        <v>-2.7394321153343104</v>
      </c>
      <c r="BA73">
        <f t="shared" ref="BA73:BA136" si="80">SQRT(AT73^2+AU73^2)/SQRT(AW73^2+AX73^2)</f>
        <v>2.9221246801038481</v>
      </c>
      <c r="BB73">
        <f t="shared" si="43"/>
        <v>9.3139748461059249</v>
      </c>
      <c r="BC73">
        <f t="shared" si="44"/>
        <v>0.94589671829934718</v>
      </c>
      <c r="BD73">
        <f t="shared" ref="BD73:BD136" si="81">BC73*180/Pi-180</f>
        <v>-125.80411012424463</v>
      </c>
      <c r="BF73">
        <f t="shared" ref="BF73:BF136" si="82">20*LOG(BA73*J73*F73*C73)</f>
        <v>7.5727036193966866</v>
      </c>
      <c r="BG73">
        <f t="shared" ref="BG73:BG136" si="83">(180/Pi)*(D73+H73+BC73)</f>
        <v>-119.48177487952906</v>
      </c>
      <c r="BH73">
        <f t="shared" si="45"/>
        <v>60.518225120470944</v>
      </c>
      <c r="BI73">
        <f t="shared" si="46"/>
        <v>60.518225120470944</v>
      </c>
      <c r="BJ73">
        <f t="shared" ref="BJ73:BJ136" si="84">SUM((BF74&lt;0)*(BF73&gt;0))*A73</f>
        <v>0</v>
      </c>
      <c r="BK73">
        <f t="shared" si="47"/>
        <v>0</v>
      </c>
      <c r="BM73">
        <f t="shared" si="48"/>
        <v>-1.7412712267092376</v>
      </c>
      <c r="BN73">
        <f t="shared" ref="BN73:BN136" si="85">(H73+D73)*180/Pi</f>
        <v>-173.67766475528444</v>
      </c>
      <c r="BQ73" s="56">
        <f t="shared" si="49"/>
        <v>26.21593564639106</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1.0001438884798917</v>
      </c>
      <c r="D74">
        <f t="shared" si="56"/>
        <v>1.6962973133524496E-2</v>
      </c>
      <c r="F74">
        <f t="shared" si="57"/>
        <v>5.1724730673876992E-2</v>
      </c>
      <c r="G74">
        <f t="shared" si="58"/>
        <v>9.1223466894674088E-2</v>
      </c>
      <c r="H74">
        <f t="shared" si="59"/>
        <v>-3.0503691831053263</v>
      </c>
      <c r="J74">
        <f t="shared" si="60"/>
        <v>15</v>
      </c>
      <c r="M74">
        <f t="shared" si="61"/>
        <v>0.1320875603971686</v>
      </c>
      <c r="N74">
        <f t="shared" si="62"/>
        <v>-1.5707963250000001</v>
      </c>
      <c r="O74">
        <f t="shared" si="63"/>
        <v>6.3002219806610613</v>
      </c>
      <c r="P74">
        <f t="shared" si="64"/>
        <v>1.411397618709223</v>
      </c>
      <c r="Q74">
        <f t="shared" si="65"/>
        <v>3.5969263360380053</v>
      </c>
      <c r="R74">
        <f t="shared" si="66"/>
        <v>1.2890691524111235</v>
      </c>
      <c r="S74">
        <f t="shared" si="67"/>
        <v>0.99807095635524423</v>
      </c>
      <c r="T74">
        <f t="shared" si="68"/>
        <v>-6.2123492586243008E-2</v>
      </c>
      <c r="U74">
        <f t="shared" si="69"/>
        <v>0.99620678135224006</v>
      </c>
      <c r="V74">
        <f t="shared" si="70"/>
        <v>-8.7127712710275751E-2</v>
      </c>
      <c r="X74">
        <f t="shared" ref="X74:X137" si="87">20*LOG(C74*J74*O74*Q74*F74*M74*S74*U74)</f>
        <v>7.2702441686190546</v>
      </c>
      <c r="Y74">
        <f t="shared" si="71"/>
        <v>-117.62748886194245</v>
      </c>
      <c r="Z74">
        <f t="shared" ref="Z74:Z137" si="88">Y74+180</f>
        <v>62.372511138057547</v>
      </c>
      <c r="AC74">
        <v>1</v>
      </c>
      <c r="AD74">
        <f t="shared" si="72"/>
        <v>6.2203534469999999</v>
      </c>
      <c r="AE74">
        <f t="shared" si="73"/>
        <v>-3.673861533865505E-5</v>
      </c>
      <c r="AF74">
        <f t="shared" si="74"/>
        <v>4.2059642398199998E-4</v>
      </c>
      <c r="AG74">
        <f t="shared" ref="AG74:AG137" si="89">AC74*AE74/(AE74^2+AF74^2)+AD74*AF74/(AE74^2+AF74^2)</f>
        <v>14471.271833630715</v>
      </c>
      <c r="AH74">
        <f t="shared" ref="AH74:AH137" si="90">AD74*AE74/(AE74^2+AF74^2)-AC74*AF74/(AE74^2+AF74^2)</f>
        <v>-3641.6250876693657</v>
      </c>
      <c r="AJ74">
        <f t="shared" si="75"/>
        <v>18000</v>
      </c>
      <c r="AK74">
        <f t="shared" si="76"/>
        <v>1119.6636204599999</v>
      </c>
      <c r="AL74">
        <v>1</v>
      </c>
      <c r="AM74">
        <f t="shared" si="77"/>
        <v>3.4551235964700004</v>
      </c>
      <c r="AN74">
        <f t="shared" ref="AN74:AN137" si="91">AJ74*AL74/(AL74^2+AM74^2)+AK74*AM74/(AL74^2+AM74^2)</f>
        <v>1690.275205241011</v>
      </c>
      <c r="AO74">
        <f t="shared" ref="AO74:AO137" si="92">AK74*AL74/(AL74^2+AM74^2)-AJ74*AM74/(AL74^2+AM74^2)</f>
        <v>-4720.4461256963896</v>
      </c>
      <c r="AQ74">
        <f t="shared" si="78"/>
        <v>6.2460961898813245</v>
      </c>
      <c r="AR74">
        <f t="shared" si="79"/>
        <v>-249.84384759525295</v>
      </c>
      <c r="AT74">
        <f t="shared" si="52"/>
        <v>-819448.66753993696</v>
      </c>
      <c r="AU74">
        <f t="shared" si="53"/>
        <v>-3638304.175096177</v>
      </c>
      <c r="AV74">
        <f t="shared" ref="AV74:AV137" si="93">ATAN2(AT74,AU74)</f>
        <v>-1.7923279539719259</v>
      </c>
      <c r="AW74">
        <f t="shared" ref="AW74:AW137" si="94">AG74-AH74*AO74/_Rfb2+AG74*AN74/_Rfb2+AN74-AO74*AR74+AQ74*AN74</f>
        <v>-1150484.2504623882</v>
      </c>
      <c r="AX74">
        <f t="shared" ref="AX74:AX137" si="95">AH74+AH74*AN74/_Rfb2+AG74*AO74/_Rfb2+AO74+AO74*AQ74+AN74*AR74</f>
        <v>-482387.72955351032</v>
      </c>
      <c r="AY74">
        <f t="shared" si="50"/>
        <v>-2.7445674728872915</v>
      </c>
      <c r="BA74">
        <f t="shared" si="80"/>
        <v>2.989480878126392</v>
      </c>
      <c r="BB74">
        <f t="shared" ref="BB74:BB137" si="96">20*LOG(BA74)</f>
        <v>9.5119155969982643</v>
      </c>
      <c r="BC74">
        <f t="shared" ref="BC74:BC137" si="97">AV74-AY74</f>
        <v>0.95223951891536562</v>
      </c>
      <c r="BD74">
        <f t="shared" si="81"/>
        <v>-125.44069441823854</v>
      </c>
      <c r="BF74">
        <f t="shared" si="82"/>
        <v>7.30895524787101</v>
      </c>
      <c r="BG74">
        <f t="shared" si="83"/>
        <v>-119.24206799699462</v>
      </c>
      <c r="BH74">
        <f t="shared" ref="BH74:BH137" si="98">IF(BG74&gt;180,BG74-180,BG74+180)</f>
        <v>60.757932003005379</v>
      </c>
      <c r="BI74">
        <f t="shared" ref="BI74:BI137" si="99">IF(BH74&gt;180,BH74-360,BH74)</f>
        <v>60.757932003005379</v>
      </c>
      <c r="BJ74">
        <f t="shared" si="84"/>
        <v>0</v>
      </c>
      <c r="BK74">
        <f t="shared" ref="BK74:BK137" si="100">IF(BJ74&gt;0,BI74,0)</f>
        <v>0</v>
      </c>
      <c r="BM74">
        <f t="shared" ref="BM74:BM137" si="101">20*LOG(J74*F74*C74)</f>
        <v>-2.2029603491272565</v>
      </c>
      <c r="BN74">
        <f t="shared" si="85"/>
        <v>-173.80137357875608</v>
      </c>
      <c r="BQ74" s="56">
        <f t="shared" ref="BQ74:BQ137" si="102">20*LOG(BA74*7)</f>
        <v>26.413876397283399</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1.0001511722836711</v>
      </c>
      <c r="D75">
        <f t="shared" si="56"/>
        <v>1.7386963041972774E-2</v>
      </c>
      <c r="F75">
        <f t="shared" si="57"/>
        <v>4.911735942424135E-2</v>
      </c>
      <c r="G75">
        <f t="shared" si="58"/>
        <v>8.8784143927632675E-2</v>
      </c>
      <c r="H75">
        <f t="shared" si="59"/>
        <v>-3.0528085060723678</v>
      </c>
      <c r="J75">
        <f t="shared" si="60"/>
        <v>15</v>
      </c>
      <c r="M75">
        <f t="shared" si="61"/>
        <v>0.12886591258260349</v>
      </c>
      <c r="N75">
        <f t="shared" si="62"/>
        <v>-1.5707963250000001</v>
      </c>
      <c r="O75">
        <f t="shared" si="63"/>
        <v>6.4538066173393762</v>
      </c>
      <c r="P75">
        <f t="shared" si="64"/>
        <v>1.4152222038230948</v>
      </c>
      <c r="Q75">
        <f t="shared" si="65"/>
        <v>3.6799774720295204</v>
      </c>
      <c r="R75">
        <f t="shared" si="66"/>
        <v>1.2955948955423924</v>
      </c>
      <c r="S75">
        <f t="shared" si="67"/>
        <v>0.99797359516649997</v>
      </c>
      <c r="T75">
        <f t="shared" si="68"/>
        <v>-6.36724365743538E-2</v>
      </c>
      <c r="U75">
        <f t="shared" si="69"/>
        <v>0.99601589578205962</v>
      </c>
      <c r="V75">
        <f t="shared" si="70"/>
        <v>-8.9294485234151219E-2</v>
      </c>
      <c r="X75">
        <f t="shared" si="87"/>
        <v>7.0115280024710707</v>
      </c>
      <c r="Y75">
        <f t="shared" si="71"/>
        <v>-117.36282368919289</v>
      </c>
      <c r="Z75">
        <f t="shared" si="88"/>
        <v>62.637176310807106</v>
      </c>
      <c r="AC75">
        <v>1</v>
      </c>
      <c r="AD75">
        <f t="shared" si="72"/>
        <v>6.3758622831750005</v>
      </c>
      <c r="AE75">
        <f t="shared" si="73"/>
        <v>-3.8598507740174461E-5</v>
      </c>
      <c r="AF75">
        <f t="shared" si="74"/>
        <v>4.3111133458154999E-4</v>
      </c>
      <c r="AG75">
        <f t="shared" si="89"/>
        <v>14465.726614754514</v>
      </c>
      <c r="AH75">
        <f t="shared" si="90"/>
        <v>-3614.7401742972916</v>
      </c>
      <c r="AJ75">
        <f t="shared" si="75"/>
        <v>18000</v>
      </c>
      <c r="AK75">
        <f t="shared" si="76"/>
        <v>1147.6552109715001</v>
      </c>
      <c r="AL75">
        <v>1</v>
      </c>
      <c r="AM75">
        <f t="shared" si="77"/>
        <v>3.5415016863817499</v>
      </c>
      <c r="AN75">
        <f t="shared" si="91"/>
        <v>1629.304481661206</v>
      </c>
      <c r="AO75">
        <f t="shared" si="92"/>
        <v>-4622.5293584610035</v>
      </c>
      <c r="AQ75">
        <f t="shared" si="78"/>
        <v>5.9453032104637336</v>
      </c>
      <c r="AR75">
        <f t="shared" si="79"/>
        <v>-243.75743162901307</v>
      </c>
      <c r="AT75">
        <f t="shared" si="52"/>
        <v>-795116.65000852814</v>
      </c>
      <c r="AU75">
        <f t="shared" si="53"/>
        <v>-3547619.0926232603</v>
      </c>
      <c r="AV75">
        <f t="shared" si="93"/>
        <v>-1.7912795258281311</v>
      </c>
      <c r="AW75">
        <f t="shared" si="94"/>
        <v>-1098945.7221411371</v>
      </c>
      <c r="AX75">
        <f t="shared" si="95"/>
        <v>-454600.95901758358</v>
      </c>
      <c r="AY75">
        <f t="shared" ref="AY75:AY138" si="103">ATAN2(AW75,AX75)</f>
        <v>-2.7493575567220114</v>
      </c>
      <c r="BA75">
        <f t="shared" si="80"/>
        <v>3.0570482649772948</v>
      </c>
      <c r="BB75">
        <f t="shared" si="96"/>
        <v>9.706045909280288</v>
      </c>
      <c r="BC75">
        <f t="shared" si="97"/>
        <v>0.95807803089388033</v>
      </c>
      <c r="BD75">
        <f t="shared" si="81"/>
        <v>-125.10617232285082</v>
      </c>
      <c r="BF75">
        <f t="shared" si="82"/>
        <v>7.0538842740243579</v>
      </c>
      <c r="BG75">
        <f t="shared" si="83"/>
        <v>-119.0230159803094</v>
      </c>
      <c r="BH75">
        <f t="shared" si="98"/>
        <v>60.976984019690605</v>
      </c>
      <c r="BI75">
        <f t="shared" si="99"/>
        <v>60.976984019690605</v>
      </c>
      <c r="BJ75">
        <f t="shared" si="84"/>
        <v>0</v>
      </c>
      <c r="BK75">
        <f t="shared" si="100"/>
        <v>0</v>
      </c>
      <c r="BM75">
        <f t="shared" si="101"/>
        <v>-2.6521616352559314</v>
      </c>
      <c r="BN75">
        <f t="shared" si="85"/>
        <v>-173.91684365745857</v>
      </c>
      <c r="BQ75" s="56">
        <f t="shared" si="102"/>
        <v>26.608006709565423</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1.0001586358794314</v>
      </c>
      <c r="D76">
        <f t="shared" si="56"/>
        <v>1.7810946698663847E-2</v>
      </c>
      <c r="F76">
        <f t="shared" si="57"/>
        <v>4.6704856635233334E-2</v>
      </c>
      <c r="G76">
        <f t="shared" si="58"/>
        <v>8.6476596702545733E-2</v>
      </c>
      <c r="H76">
        <f t="shared" si="59"/>
        <v>-3.0551160532974544</v>
      </c>
      <c r="J76">
        <f t="shared" si="60"/>
        <v>15</v>
      </c>
      <c r="M76">
        <f t="shared" si="61"/>
        <v>0.125797676568732</v>
      </c>
      <c r="N76">
        <f t="shared" si="62"/>
        <v>-1.5707963250000001</v>
      </c>
      <c r="O76">
        <f t="shared" si="63"/>
        <v>6.6074812673725578</v>
      </c>
      <c r="P76">
        <f t="shared" si="64"/>
        <v>1.4188689383184292</v>
      </c>
      <c r="Q76">
        <f t="shared" si="65"/>
        <v>3.7631784001345694</v>
      </c>
      <c r="R76">
        <f t="shared" si="66"/>
        <v>1.3018323364606919</v>
      </c>
      <c r="S76">
        <f t="shared" si="67"/>
        <v>0.9978738595484351</v>
      </c>
      <c r="T76">
        <f t="shared" si="68"/>
        <v>-6.5221074680246391E-2</v>
      </c>
      <c r="U76">
        <f t="shared" si="69"/>
        <v>0.99582041076900263</v>
      </c>
      <c r="V76">
        <f t="shared" si="70"/>
        <v>-9.1460417391860865E-2</v>
      </c>
      <c r="X76">
        <f t="shared" si="87"/>
        <v>6.7608445769041605</v>
      </c>
      <c r="Y76">
        <f t="shared" si="71"/>
        <v>-117.117251595467</v>
      </c>
      <c r="Z76">
        <f t="shared" si="88"/>
        <v>62.882748404533004</v>
      </c>
      <c r="AC76">
        <v>1</v>
      </c>
      <c r="AD76">
        <f t="shared" si="72"/>
        <v>6.5313711193499993</v>
      </c>
      <c r="AE76">
        <f t="shared" si="73"/>
        <v>-4.0504323410867196E-5</v>
      </c>
      <c r="AF76">
        <f t="shared" si="74"/>
        <v>4.4162624518110001E-4</v>
      </c>
      <c r="AG76">
        <f t="shared" si="89"/>
        <v>14460.048883579604</v>
      </c>
      <c r="AH76">
        <f t="shared" si="90"/>
        <v>-3590.580301374986</v>
      </c>
      <c r="AJ76">
        <f t="shared" si="75"/>
        <v>18000</v>
      </c>
      <c r="AK76">
        <f t="shared" si="76"/>
        <v>1175.646801483</v>
      </c>
      <c r="AL76">
        <v>1</v>
      </c>
      <c r="AM76">
        <f t="shared" si="77"/>
        <v>3.6278797762935002</v>
      </c>
      <c r="AN76">
        <f t="shared" si="91"/>
        <v>1572.2265936045887</v>
      </c>
      <c r="AO76">
        <f t="shared" si="92"/>
        <v>-4528.2022612059081</v>
      </c>
      <c r="AQ76">
        <f t="shared" si="78"/>
        <v>5.6657223796033991</v>
      </c>
      <c r="AR76">
        <f t="shared" si="79"/>
        <v>-237.96033994334277</v>
      </c>
      <c r="AT76">
        <f t="shared" si="52"/>
        <v>-772489.08653920575</v>
      </c>
      <c r="AU76">
        <f t="shared" si="53"/>
        <v>-3461261.3791032201</v>
      </c>
      <c r="AV76">
        <f t="shared" si="93"/>
        <v>-1.7903791064781549</v>
      </c>
      <c r="AW76">
        <f t="shared" si="94"/>
        <v>-1050658.7885547141</v>
      </c>
      <c r="AX76">
        <f t="shared" si="95"/>
        <v>-429140.08143528679</v>
      </c>
      <c r="AY76">
        <f t="shared" si="103"/>
        <v>-2.7538243094123724</v>
      </c>
      <c r="BA76">
        <f t="shared" si="80"/>
        <v>3.1248141995988576</v>
      </c>
      <c r="BB76">
        <f t="shared" si="96"/>
        <v>9.8964839888795364</v>
      </c>
      <c r="BC76">
        <f t="shared" si="97"/>
        <v>0.96344520293421754</v>
      </c>
      <c r="BD76">
        <f t="shared" si="81"/>
        <v>-124.79865601666748</v>
      </c>
      <c r="BF76">
        <f t="shared" si="82"/>
        <v>6.8069278206866537</v>
      </c>
      <c r="BG76">
        <f t="shared" si="83"/>
        <v>-118.82341991716306</v>
      </c>
      <c r="BH76">
        <f t="shared" si="98"/>
        <v>61.176580082836935</v>
      </c>
      <c r="BI76">
        <f t="shared" si="99"/>
        <v>61.176580082836935</v>
      </c>
      <c r="BJ76">
        <f t="shared" si="84"/>
        <v>0</v>
      </c>
      <c r="BK76">
        <f t="shared" si="100"/>
        <v>0</v>
      </c>
      <c r="BM76">
        <f t="shared" si="101"/>
        <v>-3.0895561681928836</v>
      </c>
      <c r="BN76">
        <f t="shared" si="85"/>
        <v>-174.0247639004956</v>
      </c>
      <c r="BQ76" s="56">
        <f t="shared" si="102"/>
        <v>26.798444789164677</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1.0001662792631474</v>
      </c>
      <c r="D77">
        <f t="shared" si="56"/>
        <v>1.8234923951306995E-2</v>
      </c>
      <c r="F77">
        <f t="shared" si="57"/>
        <v>4.4468048043603041E-2</v>
      </c>
      <c r="G77">
        <f t="shared" si="58"/>
        <v>8.4290132920089855E-2</v>
      </c>
      <c r="H77">
        <f t="shared" si="59"/>
        <v>-3.0573025170799104</v>
      </c>
      <c r="J77">
        <f t="shared" si="60"/>
        <v>15</v>
      </c>
      <c r="M77">
        <f t="shared" si="61"/>
        <v>0.12287214920666845</v>
      </c>
      <c r="N77">
        <f t="shared" si="62"/>
        <v>-1.5707963250000001</v>
      </c>
      <c r="O77">
        <f t="shared" si="63"/>
        <v>6.7612397930854389</v>
      </c>
      <c r="P77">
        <f t="shared" si="64"/>
        <v>1.4223498553250573</v>
      </c>
      <c r="Q77">
        <f t="shared" si="65"/>
        <v>3.8465194002718324</v>
      </c>
      <c r="R77">
        <f t="shared" si="66"/>
        <v>1.3077997129546914</v>
      </c>
      <c r="S77">
        <f t="shared" si="67"/>
        <v>0.99777175164780441</v>
      </c>
      <c r="T77">
        <f t="shared" si="68"/>
        <v>-6.6769399568619173E-2</v>
      </c>
      <c r="U77">
        <f t="shared" si="69"/>
        <v>0.99562033452142418</v>
      </c>
      <c r="V77">
        <f t="shared" si="70"/>
        <v>-9.3625489362301084E-2</v>
      </c>
      <c r="X77">
        <f t="shared" si="87"/>
        <v>6.5176843303894207</v>
      </c>
      <c r="Y77">
        <f t="shared" si="71"/>
        <v>-116.88964926129405</v>
      </c>
      <c r="Z77">
        <f t="shared" si="88"/>
        <v>63.110350738705947</v>
      </c>
      <c r="AC77">
        <v>1</v>
      </c>
      <c r="AD77">
        <f t="shared" si="72"/>
        <v>6.6868799555249998</v>
      </c>
      <c r="AE77">
        <f t="shared" si="73"/>
        <v>-4.2456062350733248E-5</v>
      </c>
      <c r="AF77">
        <f t="shared" si="74"/>
        <v>4.5214115578064997E-4</v>
      </c>
      <c r="AG77">
        <f t="shared" si="89"/>
        <v>14454.238957105159</v>
      </c>
      <c r="AH77">
        <f t="shared" si="90"/>
        <v>-3568.9519738789359</v>
      </c>
      <c r="AJ77">
        <f t="shared" si="75"/>
        <v>18000</v>
      </c>
      <c r="AK77">
        <f t="shared" si="76"/>
        <v>1203.6383919945001</v>
      </c>
      <c r="AL77">
        <v>1</v>
      </c>
      <c r="AM77">
        <f t="shared" si="77"/>
        <v>3.7142578662052506</v>
      </c>
      <c r="AN77">
        <f t="shared" si="91"/>
        <v>1518.7254340957677</v>
      </c>
      <c r="AO77">
        <f t="shared" si="92"/>
        <v>-4437.2994982016889</v>
      </c>
      <c r="AQ77">
        <f t="shared" si="78"/>
        <v>5.4054054054054053</v>
      </c>
      <c r="AR77">
        <f t="shared" si="79"/>
        <v>-232.43243243243242</v>
      </c>
      <c r="AT77">
        <f t="shared" si="52"/>
        <v>-751409.16713345447</v>
      </c>
      <c r="AU77">
        <f t="shared" si="53"/>
        <v>-3378925.5520508145</v>
      </c>
      <c r="AV77">
        <f t="shared" si="93"/>
        <v>-1.7896166648165739</v>
      </c>
      <c r="AW77">
        <f t="shared" si="94"/>
        <v>-1005363.8650427016</v>
      </c>
      <c r="AX77">
        <f t="shared" si="95"/>
        <v>-405763.50623465906</v>
      </c>
      <c r="AY77">
        <f t="shared" si="103"/>
        <v>-2.7579878403531639</v>
      </c>
      <c r="BA77">
        <f t="shared" si="80"/>
        <v>3.1927671950365313</v>
      </c>
      <c r="BB77">
        <f t="shared" si="96"/>
        <v>10.083345050419075</v>
      </c>
      <c r="BC77">
        <f t="shared" si="97"/>
        <v>0.96837117553659002</v>
      </c>
      <c r="BD77">
        <f t="shared" si="81"/>
        <v>-124.51641857623196</v>
      </c>
      <c r="BF77">
        <f t="shared" si="82"/>
        <v>6.5675757188797279</v>
      </c>
      <c r="BG77">
        <f t="shared" si="83"/>
        <v>-118.64216551644986</v>
      </c>
      <c r="BH77">
        <f t="shared" si="98"/>
        <v>61.357834483550135</v>
      </c>
      <c r="BI77">
        <f t="shared" si="99"/>
        <v>61.357834483550135</v>
      </c>
      <c r="BJ77">
        <f t="shared" si="84"/>
        <v>0</v>
      </c>
      <c r="BK77">
        <f t="shared" si="100"/>
        <v>0</v>
      </c>
      <c r="BM77">
        <f t="shared" si="101"/>
        <v>-3.5157693315393477</v>
      </c>
      <c r="BN77">
        <f t="shared" si="85"/>
        <v>-174.12574694021788</v>
      </c>
      <c r="BQ77" s="56">
        <f t="shared" si="102"/>
        <v>26.985305850704215</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1.0001741024306969</v>
      </c>
      <c r="D78">
        <f t="shared" si="56"/>
        <v>1.865889464762531E-2</v>
      </c>
      <c r="F78">
        <f t="shared" si="57"/>
        <v>4.2390085659102759E-2</v>
      </c>
      <c r="G78">
        <f t="shared" si="58"/>
        <v>8.2215209708658213E-2</v>
      </c>
      <c r="H78">
        <f t="shared" si="59"/>
        <v>-3.0593774402913421</v>
      </c>
      <c r="J78">
        <f t="shared" si="60"/>
        <v>15</v>
      </c>
      <c r="M78">
        <f t="shared" si="61"/>
        <v>0.12007960036106234</v>
      </c>
      <c r="N78">
        <f t="shared" si="62"/>
        <v>-1.5707963250000001</v>
      </c>
      <c r="O78">
        <f t="shared" si="63"/>
        <v>6.9150765994876568</v>
      </c>
      <c r="P78">
        <f t="shared" si="64"/>
        <v>1.4256759341534526</v>
      </c>
      <c r="Q78">
        <f t="shared" si="65"/>
        <v>3.929991561177884</v>
      </c>
      <c r="R78">
        <f t="shared" si="66"/>
        <v>1.3135137942456883</v>
      </c>
      <c r="S78">
        <f t="shared" si="67"/>
        <v>0.99766727366123786</v>
      </c>
      <c r="T78">
        <f t="shared" si="68"/>
        <v>-6.8317403913144475E-2</v>
      </c>
      <c r="U78">
        <f t="shared" si="69"/>
        <v>0.99541567543153775</v>
      </c>
      <c r="V78">
        <f t="shared" si="70"/>
        <v>-9.5789681372365418E-2</v>
      </c>
      <c r="X78">
        <f t="shared" si="87"/>
        <v>6.2815841436792486</v>
      </c>
      <c r="Y78">
        <f t="shared" si="71"/>
        <v>-116.67897203522405</v>
      </c>
      <c r="Z78">
        <f t="shared" si="88"/>
        <v>63.321027964775951</v>
      </c>
      <c r="AC78">
        <v>1</v>
      </c>
      <c r="AD78">
        <f t="shared" si="72"/>
        <v>6.8423887917000004</v>
      </c>
      <c r="AE78">
        <f t="shared" si="73"/>
        <v>-4.4453724559772609E-5</v>
      </c>
      <c r="AF78">
        <f t="shared" si="74"/>
        <v>4.6265606638019999E-4</v>
      </c>
      <c r="AG78">
        <f t="shared" si="89"/>
        <v>14448.297159322574</v>
      </c>
      <c r="AH78">
        <f t="shared" si="90"/>
        <v>-3549.6792144700485</v>
      </c>
      <c r="AJ78">
        <f t="shared" si="75"/>
        <v>18000</v>
      </c>
      <c r="AK78">
        <f t="shared" si="76"/>
        <v>1231.629982506</v>
      </c>
      <c r="AL78">
        <v>1</v>
      </c>
      <c r="AM78">
        <f t="shared" si="77"/>
        <v>3.8006359561170004</v>
      </c>
      <c r="AN78">
        <f t="shared" si="91"/>
        <v>1468.5154712177123</v>
      </c>
      <c r="AO78">
        <f t="shared" si="92"/>
        <v>-4349.6627195181372</v>
      </c>
      <c r="AQ78">
        <f t="shared" si="78"/>
        <v>5.1626226122870422</v>
      </c>
      <c r="AR78">
        <f t="shared" si="79"/>
        <v>-227.15539494062983</v>
      </c>
      <c r="AT78">
        <f t="shared" si="52"/>
        <v>-731737.67825172725</v>
      </c>
      <c r="AU78">
        <f t="shared" si="53"/>
        <v>-3300334.3016244876</v>
      </c>
      <c r="AV78">
        <f t="shared" si="93"/>
        <v>-1.7889830399670648</v>
      </c>
      <c r="AW78">
        <f t="shared" si="94"/>
        <v>-962825.88143298391</v>
      </c>
      <c r="AX78">
        <f t="shared" si="95"/>
        <v>-384259.08942415664</v>
      </c>
      <c r="AY78">
        <f t="shared" si="103"/>
        <v>-2.7618666078155352</v>
      </c>
      <c r="BA78">
        <f t="shared" si="80"/>
        <v>3.2608967878561947</v>
      </c>
      <c r="BB78">
        <f t="shared" si="96"/>
        <v>10.266741059382603</v>
      </c>
      <c r="BC78">
        <f t="shared" si="97"/>
        <v>0.97288356784847041</v>
      </c>
      <c r="BD78">
        <f t="shared" si="81"/>
        <v>-124.2578775409585</v>
      </c>
      <c r="BF78">
        <f t="shared" si="82"/>
        <v>6.33536422662623</v>
      </c>
      <c r="BG78">
        <f t="shared" si="83"/>
        <v>-118.47821709257701</v>
      </c>
      <c r="BH78">
        <f t="shared" si="98"/>
        <v>61.521782907422988</v>
      </c>
      <c r="BI78">
        <f t="shared" si="99"/>
        <v>61.521782907422988</v>
      </c>
      <c r="BJ78">
        <f t="shared" si="84"/>
        <v>0</v>
      </c>
      <c r="BK78">
        <f t="shared" si="100"/>
        <v>0</v>
      </c>
      <c r="BM78">
        <f t="shared" si="101"/>
        <v>-3.9313768327563725</v>
      </c>
      <c r="BN78">
        <f t="shared" si="85"/>
        <v>-174.22033955161851</v>
      </c>
      <c r="BQ78" s="56">
        <f t="shared" si="102"/>
        <v>27.168701859667742</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1.0001821053778619</v>
      </c>
      <c r="D79">
        <f t="shared" si="56"/>
        <v>1.9082858635356019E-2</v>
      </c>
      <c r="F79">
        <f t="shared" si="57"/>
        <v>4.0456114016761788E-2</v>
      </c>
      <c r="G79">
        <f t="shared" si="58"/>
        <v>8.0243281064326002E-2</v>
      </c>
      <c r="H79">
        <f t="shared" si="59"/>
        <v>-3.0613493689356743</v>
      </c>
      <c r="J79">
        <f t="shared" si="60"/>
        <v>15</v>
      </c>
      <c r="M79">
        <f t="shared" si="61"/>
        <v>0.1174111647974832</v>
      </c>
      <c r="N79">
        <f t="shared" si="62"/>
        <v>-1.5707963250000001</v>
      </c>
      <c r="O79">
        <f t="shared" si="63"/>
        <v>7.0689865758974628</v>
      </c>
      <c r="P79">
        <f t="shared" si="64"/>
        <v>1.4288572123687018</v>
      </c>
      <c r="Q79">
        <f t="shared" si="65"/>
        <v>4.0135866994528469</v>
      </c>
      <c r="R79">
        <f t="shared" si="66"/>
        <v>1.3189900219781796</v>
      </c>
      <c r="S79">
        <f t="shared" si="67"/>
        <v>0.99756042783510956</v>
      </c>
      <c r="T79">
        <f t="shared" si="68"/>
        <v>-6.9865080396672663E-2</v>
      </c>
      <c r="U79">
        <f t="shared" si="69"/>
        <v>0.9952064420744503</v>
      </c>
      <c r="V79">
        <f t="shared" si="70"/>
        <v>-9.7952973697988499E-2</v>
      </c>
      <c r="X79">
        <f t="shared" si="87"/>
        <v>6.0521219504997497</v>
      </c>
      <c r="Y79">
        <f t="shared" si="71"/>
        <v>-116.48424817541432</v>
      </c>
      <c r="Z79">
        <f t="shared" si="88"/>
        <v>63.515751824585678</v>
      </c>
      <c r="AC79">
        <v>1</v>
      </c>
      <c r="AD79">
        <f t="shared" si="72"/>
        <v>6.9978976278750009</v>
      </c>
      <c r="AE79">
        <f t="shared" si="73"/>
        <v>-4.6497310037985294E-5</v>
      </c>
      <c r="AF79">
        <f t="shared" si="74"/>
        <v>4.7317097697975E-4</v>
      </c>
      <c r="AG79">
        <f t="shared" si="89"/>
        <v>14442.223821170837</v>
      </c>
      <c r="AH79">
        <f t="shared" si="90"/>
        <v>-3532.6016175385425</v>
      </c>
      <c r="AJ79">
        <f t="shared" si="75"/>
        <v>18000</v>
      </c>
      <c r="AK79">
        <f t="shared" si="76"/>
        <v>1259.6215730174999</v>
      </c>
      <c r="AL79">
        <v>1</v>
      </c>
      <c r="AM79">
        <f t="shared" si="77"/>
        <v>3.8870140460287499</v>
      </c>
      <c r="AN79">
        <f t="shared" si="91"/>
        <v>1421.3383744805174</v>
      </c>
      <c r="AO79">
        <f t="shared" si="92"/>
        <v>-4265.1406527479421</v>
      </c>
      <c r="AQ79">
        <f t="shared" si="78"/>
        <v>4.9358341559723593</v>
      </c>
      <c r="AR79">
        <f t="shared" si="79"/>
        <v>-222.11253701875617</v>
      </c>
      <c r="AT79">
        <f t="shared" si="52"/>
        <v>-713350.68592331477</v>
      </c>
      <c r="AU79">
        <f t="shared" si="53"/>
        <v>-3225235.3088362594</v>
      </c>
      <c r="AV79">
        <f t="shared" si="93"/>
        <v>-1.7884698495923608</v>
      </c>
      <c r="AW79">
        <f t="shared" si="94"/>
        <v>-922831.66885623639</v>
      </c>
      <c r="AX79">
        <f t="shared" si="95"/>
        <v>-364440.05637428391</v>
      </c>
      <c r="AY79">
        <f t="shared" si="103"/>
        <v>-2.7654775802669405</v>
      </c>
      <c r="BA79">
        <f t="shared" si="80"/>
        <v>3.3291934244063031</v>
      </c>
      <c r="BB79">
        <f t="shared" si="96"/>
        <v>10.446780563463813</v>
      </c>
      <c r="BC79">
        <f t="shared" si="97"/>
        <v>0.97700773067457969</v>
      </c>
      <c r="BD79">
        <f t="shared" si="81"/>
        <v>-124.0215804167277</v>
      </c>
      <c r="BF79">
        <f t="shared" si="82"/>
        <v>6.1098706396029909</v>
      </c>
      <c r="BG79">
        <f t="shared" si="83"/>
        <v>-118.33061181010621</v>
      </c>
      <c r="BH79">
        <f t="shared" si="98"/>
        <v>61.669388189893795</v>
      </c>
      <c r="BI79">
        <f t="shared" si="99"/>
        <v>61.669388189893795</v>
      </c>
      <c r="BJ79">
        <f t="shared" si="84"/>
        <v>0</v>
      </c>
      <c r="BK79">
        <f t="shared" si="100"/>
        <v>0</v>
      </c>
      <c r="BM79">
        <f t="shared" si="101"/>
        <v>-4.3369099238608211</v>
      </c>
      <c r="BN79">
        <f t="shared" si="85"/>
        <v>-174.30903139337852</v>
      </c>
      <c r="BQ79" s="56">
        <f t="shared" si="102"/>
        <v>27.34874136374895</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1.0001902881003266</v>
      </c>
      <c r="D80">
        <f t="shared" si="56"/>
        <v>1.9506815762250808E-2</v>
      </c>
      <c r="F80">
        <f t="shared" si="57"/>
        <v>3.8652991431198498E-2</v>
      </c>
      <c r="G80">
        <f t="shared" si="58"/>
        <v>7.8366669189388241E-2</v>
      </c>
      <c r="H80">
        <f t="shared" si="59"/>
        <v>-3.0632259808106119</v>
      </c>
      <c r="J80">
        <f t="shared" si="60"/>
        <v>15</v>
      </c>
      <c r="M80">
        <f t="shared" si="61"/>
        <v>0.11485874817145095</v>
      </c>
      <c r="N80">
        <f t="shared" si="62"/>
        <v>-1.5707963250000001</v>
      </c>
      <c r="O80">
        <f t="shared" si="63"/>
        <v>7.2229650449045035</v>
      </c>
      <c r="P80">
        <f t="shared" si="64"/>
        <v>1.4319028839606236</v>
      </c>
      <c r="Q80">
        <f t="shared" si="65"/>
        <v>4.0972972879635927</v>
      </c>
      <c r="R80">
        <f t="shared" si="66"/>
        <v>1.3242426357520292</v>
      </c>
      <c r="S80">
        <f t="shared" si="67"/>
        <v>0.99745121646540447</v>
      </c>
      <c r="T80">
        <f t="shared" si="68"/>
        <v>-7.1412421711435872E-2</v>
      </c>
      <c r="U80">
        <f t="shared" si="69"/>
        <v>0.99499264320717506</v>
      </c>
      <c r="V80">
        <f t="shared" si="70"/>
        <v>-0.10011534666518303</v>
      </c>
      <c r="X80">
        <f t="shared" si="87"/>
        <v>5.8289120946929449</v>
      </c>
      <c r="Y80">
        <f t="shared" si="71"/>
        <v>-116.30457340426322</v>
      </c>
      <c r="Z80">
        <f t="shared" si="88"/>
        <v>63.695426595736777</v>
      </c>
      <c r="AC80">
        <v>1</v>
      </c>
      <c r="AD80">
        <f t="shared" si="72"/>
        <v>7.1534064640499997</v>
      </c>
      <c r="AE80">
        <f t="shared" si="73"/>
        <v>-4.8586818785371303E-5</v>
      </c>
      <c r="AF80">
        <f t="shared" si="74"/>
        <v>4.8368588757929996E-4</v>
      </c>
      <c r="AG80">
        <f t="shared" si="89"/>
        <v>14436.019280491015</v>
      </c>
      <c r="AH80">
        <f t="shared" si="90"/>
        <v>-3517.5726570777815</v>
      </c>
      <c r="AJ80">
        <f t="shared" si="75"/>
        <v>18000</v>
      </c>
      <c r="AK80">
        <f t="shared" si="76"/>
        <v>1287.6131635289998</v>
      </c>
      <c r="AL80">
        <v>1</v>
      </c>
      <c r="AM80">
        <f t="shared" si="77"/>
        <v>3.9733921359405002</v>
      </c>
      <c r="AN80">
        <f t="shared" si="91"/>
        <v>1376.9600521856044</v>
      </c>
      <c r="AO80">
        <f t="shared" si="92"/>
        <v>-4183.5890793295002</v>
      </c>
      <c r="AQ80">
        <f t="shared" si="78"/>
        <v>4.7236655644780345</v>
      </c>
      <c r="AR80">
        <f t="shared" si="79"/>
        <v>-217.28861596598961</v>
      </c>
      <c r="AT80">
        <f t="shared" si="52"/>
        <v>-696137.56705284328</v>
      </c>
      <c r="AU80">
        <f t="shared" si="53"/>
        <v>-3153398.4863470215</v>
      </c>
      <c r="AV80">
        <f t="shared" si="93"/>
        <v>-1.78806940945256</v>
      </c>
      <c r="AW80">
        <f t="shared" si="94"/>
        <v>-885187.64879864035</v>
      </c>
      <c r="AX80">
        <f t="shared" si="95"/>
        <v>-346141.5520427103</v>
      </c>
      <c r="AY80">
        <f t="shared" si="103"/>
        <v>-2.7688363795864221</v>
      </c>
      <c r="BA80">
        <f t="shared" si="80"/>
        <v>3.3976483614310808</v>
      </c>
      <c r="BB80">
        <f t="shared" si="96"/>
        <v>10.623568593706956</v>
      </c>
      <c r="BC80">
        <f t="shared" si="97"/>
        <v>0.98076697013386216</v>
      </c>
      <c r="BD80">
        <f t="shared" si="81"/>
        <v>-123.80619186128564</v>
      </c>
      <c r="BF80">
        <f t="shared" si="82"/>
        <v>5.8907086482440949</v>
      </c>
      <c r="BG80">
        <f t="shared" si="83"/>
        <v>-118.19845424091177</v>
      </c>
      <c r="BH80">
        <f t="shared" si="98"/>
        <v>61.801545759088228</v>
      </c>
      <c r="BI80">
        <f t="shared" si="99"/>
        <v>61.801545759088228</v>
      </c>
      <c r="BJ80">
        <f t="shared" si="84"/>
        <v>0</v>
      </c>
      <c r="BK80">
        <f t="shared" si="100"/>
        <v>0</v>
      </c>
      <c r="BM80">
        <f t="shared" si="101"/>
        <v>-4.7328599454628622</v>
      </c>
      <c r="BN80">
        <f t="shared" si="85"/>
        <v>-174.39226237962615</v>
      </c>
      <c r="BQ80" s="56">
        <f t="shared" si="102"/>
        <v>27.525529393992091</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1.0001986505936786</v>
      </c>
      <c r="D81">
        <f t="shared" si="56"/>
        <v>1.993076587607617E-2</v>
      </c>
      <c r="F81">
        <f t="shared" si="57"/>
        <v>3.6969056060934806E-2</v>
      </c>
      <c r="G81">
        <f t="shared" si="58"/>
        <v>7.6578455445803301E-2</v>
      </c>
      <c r="H81">
        <f t="shared" si="59"/>
        <v>-3.0650141945541969</v>
      </c>
      <c r="J81">
        <f t="shared" si="60"/>
        <v>15</v>
      </c>
      <c r="M81">
        <f t="shared" si="61"/>
        <v>0.11241494501886688</v>
      </c>
      <c r="N81">
        <f t="shared" si="62"/>
        <v>-1.5707963250000001</v>
      </c>
      <c r="O81">
        <f t="shared" si="63"/>
        <v>7.377007717622579</v>
      </c>
      <c r="P81">
        <f t="shared" si="64"/>
        <v>1.434821385567292</v>
      </c>
      <c r="Q81">
        <f t="shared" si="65"/>
        <v>4.1811163923904857</v>
      </c>
      <c r="R81">
        <f t="shared" si="66"/>
        <v>1.3292847850702136</v>
      </c>
      <c r="S81">
        <f t="shared" si="67"/>
        <v>0.99733964189758206</v>
      </c>
      <c r="T81">
        <f t="shared" si="68"/>
        <v>-7.2959420559250823E-2</v>
      </c>
      <c r="U81">
        <f t="shared" si="69"/>
        <v>0.99477428776762689</v>
      </c>
      <c r="V81">
        <f t="shared" si="70"/>
        <v>-0.10227678065106999</v>
      </c>
      <c r="X81">
        <f t="shared" si="87"/>
        <v>5.611601314983413</v>
      </c>
      <c r="Y81">
        <f t="shared" si="71"/>
        <v>-116.13910580201043</v>
      </c>
      <c r="Z81">
        <f t="shared" si="88"/>
        <v>63.860894197989566</v>
      </c>
      <c r="AC81">
        <v>1</v>
      </c>
      <c r="AD81">
        <f t="shared" si="72"/>
        <v>7.3089153002250002</v>
      </c>
      <c r="AE81">
        <f t="shared" si="73"/>
        <v>-5.0722250801930629E-5</v>
      </c>
      <c r="AF81">
        <f t="shared" si="74"/>
        <v>4.9420079817884992E-4</v>
      </c>
      <c r="AG81">
        <f t="shared" si="89"/>
        <v>14429.683881979883</v>
      </c>
      <c r="AH81">
        <f t="shared" si="90"/>
        <v>-3504.4582105826294</v>
      </c>
      <c r="AJ81">
        <f t="shared" si="75"/>
        <v>18000</v>
      </c>
      <c r="AK81">
        <f t="shared" si="76"/>
        <v>1315.6047540405</v>
      </c>
      <c r="AL81">
        <v>1</v>
      </c>
      <c r="AM81">
        <f t="shared" si="77"/>
        <v>4.0597702258522501</v>
      </c>
      <c r="AN81">
        <f t="shared" si="91"/>
        <v>1335.1680460661785</v>
      </c>
      <c r="AO81">
        <f t="shared" si="92"/>
        <v>-4104.8707258882969</v>
      </c>
      <c r="AQ81">
        <f t="shared" si="78"/>
        <v>4.5248868778280542</v>
      </c>
      <c r="AR81">
        <f t="shared" si="79"/>
        <v>-212.66968325791856</v>
      </c>
      <c r="AT81">
        <f t="shared" si="52"/>
        <v>-679999.33038644213</v>
      </c>
      <c r="AU81">
        <f t="shared" si="53"/>
        <v>-3084613.5776635166</v>
      </c>
      <c r="AV81">
        <f t="shared" si="93"/>
        <v>-1.7877746626495099</v>
      </c>
      <c r="AW81">
        <f t="shared" si="94"/>
        <v>-849717.7880722062</v>
      </c>
      <c r="AX81">
        <f t="shared" si="95"/>
        <v>-329217.71302789036</v>
      </c>
      <c r="AY81">
        <f t="shared" si="103"/>
        <v>-2.7719574084428711</v>
      </c>
      <c r="BA81">
        <f t="shared" si="80"/>
        <v>3.4662535789544466</v>
      </c>
      <c r="BB81">
        <f t="shared" si="96"/>
        <v>10.797206620023388</v>
      </c>
      <c r="BC81">
        <f t="shared" si="97"/>
        <v>0.98418274579336118</v>
      </c>
      <c r="BD81">
        <f t="shared" si="81"/>
        <v>-123.61048233200921</v>
      </c>
      <c r="BF81">
        <f t="shared" si="82"/>
        <v>5.6775243224682743</v>
      </c>
      <c r="BG81">
        <f t="shared" si="83"/>
        <v>-118.08091125985308</v>
      </c>
      <c r="BH81">
        <f t="shared" si="98"/>
        <v>61.919088740146918</v>
      </c>
      <c r="BI81">
        <f t="shared" si="99"/>
        <v>61.919088740146918</v>
      </c>
      <c r="BJ81">
        <f t="shared" si="84"/>
        <v>0</v>
      </c>
      <c r="BK81">
        <f t="shared" si="100"/>
        <v>0</v>
      </c>
      <c r="BM81">
        <f t="shared" si="101"/>
        <v>-5.1196822975551139</v>
      </c>
      <c r="BN81">
        <f t="shared" si="85"/>
        <v>-174.47042892784387</v>
      </c>
      <c r="BQ81" s="56">
        <f t="shared" si="102"/>
        <v>27.69916742030852</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1.0002071928534089</v>
      </c>
      <c r="D82">
        <f t="shared" si="56"/>
        <v>2.0354708824613703E-2</v>
      </c>
      <c r="F82">
        <f t="shared" si="57"/>
        <v>3.5393928679755965E-2</v>
      </c>
      <c r="G82">
        <f t="shared" si="58"/>
        <v>7.4872387499004087E-2</v>
      </c>
      <c r="H82">
        <f t="shared" si="59"/>
        <v>-3.0667202625009962</v>
      </c>
      <c r="J82">
        <f t="shared" si="60"/>
        <v>15</v>
      </c>
      <c r="M82">
        <f t="shared" si="61"/>
        <v>0.11007296699764049</v>
      </c>
      <c r="N82">
        <f t="shared" si="62"/>
        <v>-1.5707963250000001</v>
      </c>
      <c r="O82">
        <f t="shared" si="63"/>
        <v>7.5311106543504511</v>
      </c>
      <c r="P82">
        <f t="shared" si="64"/>
        <v>1.4376204724028414</v>
      </c>
      <c r="Q82">
        <f t="shared" si="65"/>
        <v>4.2650376148766442</v>
      </c>
      <c r="R82">
        <f t="shared" si="66"/>
        <v>1.3341286293319017</v>
      </c>
      <c r="S82">
        <f t="shared" si="67"/>
        <v>0.99722570652643838</v>
      </c>
      <c r="T82">
        <f t="shared" si="68"/>
        <v>-7.4506069651721143E-2</v>
      </c>
      <c r="U82">
        <f t="shared" si="69"/>
        <v>0.99455138487359829</v>
      </c>
      <c r="V82">
        <f t="shared" si="70"/>
        <v>-0.1044372560849018</v>
      </c>
      <c r="X82">
        <f t="shared" si="87"/>
        <v>5.3998652597613077</v>
      </c>
      <c r="Y82">
        <f t="shared" si="71"/>
        <v>-115.98706104755092</v>
      </c>
      <c r="Z82">
        <f t="shared" si="88"/>
        <v>64.012938952449076</v>
      </c>
      <c r="AC82">
        <v>1</v>
      </c>
      <c r="AD82">
        <f t="shared" si="72"/>
        <v>7.4644241363999999</v>
      </c>
      <c r="AE82">
        <f t="shared" si="73"/>
        <v>-5.2903606087663278E-5</v>
      </c>
      <c r="AF82">
        <f t="shared" si="74"/>
        <v>5.0471570877839999E-4</v>
      </c>
      <c r="AG82">
        <f t="shared" si="89"/>
        <v>14423.217977142651</v>
      </c>
      <c r="AH82">
        <f t="shared" si="90"/>
        <v>-3493.1352674686359</v>
      </c>
      <c r="AJ82">
        <f t="shared" si="75"/>
        <v>18000</v>
      </c>
      <c r="AK82">
        <f t="shared" si="76"/>
        <v>1343.5963445519999</v>
      </c>
      <c r="AL82">
        <v>1</v>
      </c>
      <c r="AM82">
        <f t="shared" si="77"/>
        <v>4.146148315764</v>
      </c>
      <c r="AN82">
        <f t="shared" si="91"/>
        <v>1295.7692367901759</v>
      </c>
      <c r="AO82">
        <f t="shared" si="92"/>
        <v>-4028.855094184391</v>
      </c>
      <c r="AQ82">
        <f t="shared" si="78"/>
        <v>4.3383947939262475</v>
      </c>
      <c r="AR82">
        <f t="shared" si="79"/>
        <v>-208.24295010845987</v>
      </c>
      <c r="AT82">
        <f t="shared" si="52"/>
        <v>-664847.17944187368</v>
      </c>
      <c r="AU82">
        <f t="shared" si="53"/>
        <v>-3018688.0614764243</v>
      </c>
      <c r="AV82">
        <f t="shared" si="93"/>
        <v>-1.7875791172356366</v>
      </c>
      <c r="AW82">
        <f t="shared" si="94"/>
        <v>-816261.78761742346</v>
      </c>
      <c r="AX82">
        <f t="shared" si="95"/>
        <v>-313539.17504404497</v>
      </c>
      <c r="AY82">
        <f t="shared" si="103"/>
        <v>-2.7748539637941589</v>
      </c>
      <c r="BA82">
        <f t="shared" si="80"/>
        <v>3.5350017036922248</v>
      </c>
      <c r="BB82">
        <f t="shared" si="96"/>
        <v>10.967792548819348</v>
      </c>
      <c r="BC82">
        <f t="shared" si="97"/>
        <v>0.98727484655852238</v>
      </c>
      <c r="BD82">
        <f t="shared" si="81"/>
        <v>-123.43331800813385</v>
      </c>
      <c r="BF82">
        <f t="shared" si="82"/>
        <v>5.4699926264226661</v>
      </c>
      <c r="BG82">
        <f t="shared" si="83"/>
        <v>-117.97720728727026</v>
      </c>
      <c r="BH82">
        <f t="shared" si="98"/>
        <v>62.022792712729739</v>
      </c>
      <c r="BI82">
        <f t="shared" si="99"/>
        <v>62.022792712729739</v>
      </c>
      <c r="BJ82">
        <f t="shared" si="84"/>
        <v>0</v>
      </c>
      <c r="BK82">
        <f t="shared" si="100"/>
        <v>0</v>
      </c>
      <c r="BM82">
        <f t="shared" si="101"/>
        <v>-5.4977999223966814</v>
      </c>
      <c r="BN82">
        <f t="shared" si="85"/>
        <v>-174.54388927913644</v>
      </c>
      <c r="BQ82" s="56">
        <f t="shared" si="102"/>
        <v>27.869753349104482</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1.0002159148749119</v>
      </c>
      <c r="D83">
        <f t="shared" si="56"/>
        <v>2.0778644455660463E-2</v>
      </c>
      <c r="F83">
        <f t="shared" si="57"/>
        <v>3.3918345673664363E-2</v>
      </c>
      <c r="G83">
        <f t="shared" si="58"/>
        <v>7.3242799897071234E-2</v>
      </c>
      <c r="H83">
        <f t="shared" si="59"/>
        <v>-3.0683498501029289</v>
      </c>
      <c r="J83">
        <f t="shared" si="60"/>
        <v>15</v>
      </c>
      <c r="M83">
        <f t="shared" si="61"/>
        <v>0.10782657991605599</v>
      </c>
      <c r="N83">
        <f t="shared" si="62"/>
        <v>-1.5707963250000001</v>
      </c>
      <c r="O83">
        <f t="shared" si="63"/>
        <v>7.6852702298966475</v>
      </c>
      <c r="P83">
        <f t="shared" si="64"/>
        <v>1.4403072852865479</v>
      </c>
      <c r="Q83">
        <f t="shared" si="65"/>
        <v>4.3490550438851061</v>
      </c>
      <c r="R83">
        <f t="shared" si="66"/>
        <v>1.338785427289616</v>
      </c>
      <c r="S83">
        <f t="shared" si="67"/>
        <v>0.99710941279596288</v>
      </c>
      <c r="T83">
        <f t="shared" si="68"/>
        <v>-7.6052361710438915E-2</v>
      </c>
      <c r="U83">
        <f t="shared" si="69"/>
        <v>0.99432394382171685</v>
      </c>
      <c r="V83">
        <f t="shared" si="70"/>
        <v>-0.10659675344907835</v>
      </c>
      <c r="X83">
        <f t="shared" si="87"/>
        <v>5.1934054513129251</v>
      </c>
      <c r="Y83">
        <f t="shared" si="71"/>
        <v>-115.84770800298119</v>
      </c>
      <c r="Z83">
        <f t="shared" si="88"/>
        <v>64.152291997018807</v>
      </c>
      <c r="AC83">
        <v>1</v>
      </c>
      <c r="AD83">
        <f t="shared" si="72"/>
        <v>7.6199329725750005</v>
      </c>
      <c r="AE83">
        <f t="shared" si="73"/>
        <v>-5.5130884642569223E-5</v>
      </c>
      <c r="AF83">
        <f t="shared" si="74"/>
        <v>5.1523061937795006E-4</v>
      </c>
      <c r="AG83">
        <f t="shared" si="89"/>
        <v>14416.621924244962</v>
      </c>
      <c r="AH83">
        <f t="shared" si="90"/>
        <v>-3483.4907956518355</v>
      </c>
      <c r="AJ83">
        <f t="shared" si="75"/>
        <v>18000</v>
      </c>
      <c r="AK83">
        <f t="shared" si="76"/>
        <v>1371.5879350635</v>
      </c>
      <c r="AL83">
        <v>1</v>
      </c>
      <c r="AM83">
        <f t="shared" si="77"/>
        <v>4.2325264056757508</v>
      </c>
      <c r="AN83">
        <f t="shared" si="91"/>
        <v>1258.5878202273043</v>
      </c>
      <c r="AO83">
        <f t="shared" si="92"/>
        <v>-3955.4182479104506</v>
      </c>
      <c r="AQ83">
        <f t="shared" si="78"/>
        <v>4.1631973355537051</v>
      </c>
      <c r="AR83">
        <f t="shared" si="79"/>
        <v>-203.99666944213155</v>
      </c>
      <c r="AT83">
        <f t="shared" si="52"/>
        <v>-650601.27836259361</v>
      </c>
      <c r="AU83">
        <f t="shared" si="53"/>
        <v>-2955445.3167512696</v>
      </c>
      <c r="AV83">
        <f t="shared" si="93"/>
        <v>-1.7874767910657856</v>
      </c>
      <c r="AW83">
        <f t="shared" si="94"/>
        <v>-784673.47688936547</v>
      </c>
      <c r="AX83">
        <f t="shared" si="95"/>
        <v>-298990.94488068827</v>
      </c>
      <c r="AY83">
        <f t="shared" si="103"/>
        <v>-2.7775383382005261</v>
      </c>
      <c r="BA83">
        <f t="shared" si="80"/>
        <v>3.6038859415274289</v>
      </c>
      <c r="BB83">
        <f t="shared" si="96"/>
        <v>11.135420752971232</v>
      </c>
      <c r="BC83">
        <f t="shared" si="97"/>
        <v>0.99006154713474048</v>
      </c>
      <c r="BD83">
        <f t="shared" si="81"/>
        <v>-123.27365182616745</v>
      </c>
      <c r="BF83">
        <f t="shared" si="82"/>
        <v>5.2678143826742581</v>
      </c>
      <c r="BG83">
        <f t="shared" si="83"/>
        <v>-117.8866198748762</v>
      </c>
      <c r="BH83">
        <f t="shared" si="98"/>
        <v>62.113380125123797</v>
      </c>
      <c r="BI83">
        <f t="shared" si="99"/>
        <v>62.113380125123797</v>
      </c>
      <c r="BJ83">
        <f t="shared" si="84"/>
        <v>0</v>
      </c>
      <c r="BK83">
        <f t="shared" si="100"/>
        <v>0</v>
      </c>
      <c r="BM83">
        <f t="shared" si="101"/>
        <v>-5.867606370296973</v>
      </c>
      <c r="BN83">
        <f t="shared" si="85"/>
        <v>-174.61296804870878</v>
      </c>
      <c r="BQ83" s="56">
        <f t="shared" si="102"/>
        <v>28.037381553256367</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1.0002248166534846</v>
      </c>
      <c r="D84">
        <f t="shared" si="56"/>
        <v>2.1202572617029278E-2</v>
      </c>
      <c r="F84">
        <f t="shared" si="57"/>
        <v>3.2534017048995341E-2</v>
      </c>
      <c r="G84">
        <f t="shared" si="58"/>
        <v>7.1684545855648166E-2</v>
      </c>
      <c r="H84">
        <f t="shared" si="59"/>
        <v>-3.0699081041443521</v>
      </c>
      <c r="J84">
        <f t="shared" si="60"/>
        <v>15</v>
      </c>
      <c r="M84">
        <f t="shared" si="61"/>
        <v>0.10567004831773488</v>
      </c>
      <c r="N84">
        <f t="shared" si="62"/>
        <v>-1.5707963250000001</v>
      </c>
      <c r="O84">
        <f t="shared" si="63"/>
        <v>7.8394831029384493</v>
      </c>
      <c r="P84">
        <f t="shared" si="64"/>
        <v>1.4428884099591048</v>
      </c>
      <c r="Q84">
        <f t="shared" si="65"/>
        <v>4.4331632094934106</v>
      </c>
      <c r="R84">
        <f t="shared" si="66"/>
        <v>1.3432656172069146</v>
      </c>
      <c r="S84">
        <f t="shared" si="67"/>
        <v>0.996990763199195</v>
      </c>
      <c r="T84">
        <f t="shared" si="68"/>
        <v>-7.7598289467185499E-2</v>
      </c>
      <c r="U84">
        <f t="shared" si="69"/>
        <v>0.99409197408638261</v>
      </c>
      <c r="V84">
        <f t="shared" si="70"/>
        <v>-0.10875525328015577</v>
      </c>
      <c r="X84">
        <f t="shared" si="87"/>
        <v>4.9919466326870037</v>
      </c>
      <c r="Y84">
        <f t="shared" si="71"/>
        <v>-115.72036463083656</v>
      </c>
      <c r="Z84">
        <f t="shared" si="88"/>
        <v>64.279635369163444</v>
      </c>
      <c r="AC84">
        <v>1</v>
      </c>
      <c r="AD84">
        <f t="shared" si="72"/>
        <v>7.7754418087499992</v>
      </c>
      <c r="AE84">
        <f t="shared" si="73"/>
        <v>-5.7404086466648513E-5</v>
      </c>
      <c r="AF84">
        <f t="shared" si="74"/>
        <v>5.2574552997749992E-4</v>
      </c>
      <c r="AG84">
        <f t="shared" si="89"/>
        <v>14409.896088263935</v>
      </c>
      <c r="AH84">
        <f t="shared" si="90"/>
        <v>-3475.420744146546</v>
      </c>
      <c r="AJ84">
        <f t="shared" si="75"/>
        <v>18000</v>
      </c>
      <c r="AK84">
        <f t="shared" si="76"/>
        <v>1399.5795255750002</v>
      </c>
      <c r="AL84">
        <v>1</v>
      </c>
      <c r="AM84">
        <f t="shared" si="77"/>
        <v>4.3189044955874998</v>
      </c>
      <c r="AN84">
        <f t="shared" si="91"/>
        <v>1223.4635198295757</v>
      </c>
      <c r="AO84">
        <f t="shared" si="92"/>
        <v>-3884.4425704042606</v>
      </c>
      <c r="AQ84">
        <f t="shared" si="78"/>
        <v>3.9984006397441023</v>
      </c>
      <c r="AR84">
        <f t="shared" si="79"/>
        <v>-199.92003198720511</v>
      </c>
      <c r="AT84">
        <f t="shared" si="52"/>
        <v>-637189.68860081304</v>
      </c>
      <c r="AU84">
        <f t="shared" si="53"/>
        <v>-2894723.0114248032</v>
      </c>
      <c r="AV84">
        <f t="shared" si="93"/>
        <v>-1.7874621629376937</v>
      </c>
      <c r="AW84">
        <f t="shared" si="94"/>
        <v>-754819.38901520032</v>
      </c>
      <c r="AX84">
        <f t="shared" si="95"/>
        <v>-285470.57841459569</v>
      </c>
      <c r="AY84">
        <f t="shared" si="103"/>
        <v>-2.7800219104194257</v>
      </c>
      <c r="BA84">
        <f t="shared" si="80"/>
        <v>3.6729000178118727</v>
      </c>
      <c r="BB84">
        <f t="shared" si="96"/>
        <v>11.300182126374478</v>
      </c>
      <c r="BC84">
        <f t="shared" si="97"/>
        <v>0.99255974748173204</v>
      </c>
      <c r="BD84">
        <f t="shared" si="81"/>
        <v>-123.13051548974316</v>
      </c>
      <c r="BF84">
        <f t="shared" si="82"/>
        <v>5.0707136190371047</v>
      </c>
      <c r="BG84">
        <f t="shared" si="83"/>
        <v>-117.80847562404577</v>
      </c>
      <c r="BH84">
        <f t="shared" si="98"/>
        <v>62.191524375954231</v>
      </c>
      <c r="BI84">
        <f t="shared" si="99"/>
        <v>62.191524375954231</v>
      </c>
      <c r="BJ84">
        <f t="shared" si="84"/>
        <v>0</v>
      </c>
      <c r="BK84">
        <f t="shared" si="100"/>
        <v>0</v>
      </c>
      <c r="BM84">
        <f t="shared" si="101"/>
        <v>-6.2294685073373746</v>
      </c>
      <c r="BN84">
        <f t="shared" si="85"/>
        <v>-174.67796013430259</v>
      </c>
      <c r="BQ84" s="56">
        <f t="shared" si="102"/>
        <v>28.202142926659619</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1.000233898184328</v>
      </c>
      <c r="D85">
        <f t="shared" si="56"/>
        <v>2.1626493156549076E-2</v>
      </c>
      <c r="F85">
        <f t="shared" si="57"/>
        <v>3.1233505233581808E-2</v>
      </c>
      <c r="G85">
        <f t="shared" si="58"/>
        <v>7.0192938433951177E-2</v>
      </c>
      <c r="H85">
        <f t="shared" si="59"/>
        <v>-3.0713997115660492</v>
      </c>
      <c r="J85">
        <f t="shared" si="60"/>
        <v>15</v>
      </c>
      <c r="M85">
        <f t="shared" si="61"/>
        <v>0.10359808658601459</v>
      </c>
      <c r="N85">
        <f t="shared" si="62"/>
        <v>-1.5707963250000001</v>
      </c>
      <c r="O85">
        <f t="shared" si="63"/>
        <v>7.9937461888801717</v>
      </c>
      <c r="P85">
        <f t="shared" si="64"/>
        <v>1.4453699296958828</v>
      </c>
      <c r="Q85">
        <f t="shared" si="65"/>
        <v>4.517357043460585</v>
      </c>
      <c r="R85">
        <f t="shared" si="66"/>
        <v>1.3475788887954518</v>
      </c>
      <c r="S85">
        <f t="shared" si="67"/>
        <v>0.99686976027807617</v>
      </c>
      <c r="T85">
        <f t="shared" si="68"/>
        <v>-7.9143845664131671E-2</v>
      </c>
      <c r="U85">
        <f t="shared" si="69"/>
        <v>0.99385548531869061</v>
      </c>
      <c r="V85">
        <f t="shared" si="70"/>
        <v>-0.11091273616984783</v>
      </c>
      <c r="X85">
        <f t="shared" si="87"/>
        <v>4.7952344415488284</v>
      </c>
      <c r="Y85">
        <f t="shared" si="71"/>
        <v>-115.60439422831793</v>
      </c>
      <c r="Z85">
        <f t="shared" si="88"/>
        <v>64.395605771682071</v>
      </c>
      <c r="AC85">
        <v>1</v>
      </c>
      <c r="AD85">
        <f t="shared" si="72"/>
        <v>7.9309506449249998</v>
      </c>
      <c r="AE85">
        <f t="shared" si="73"/>
        <v>-5.9723211559901119E-5</v>
      </c>
      <c r="AF85">
        <f t="shared" si="74"/>
        <v>5.3626044057704999E-4</v>
      </c>
      <c r="AG85">
        <f t="shared" si="89"/>
        <v>14403.040840838474</v>
      </c>
      <c r="AH85">
        <f t="shared" si="90"/>
        <v>-3468.8291630119211</v>
      </c>
      <c r="AJ85">
        <f t="shared" si="75"/>
        <v>18000</v>
      </c>
      <c r="AK85">
        <f t="shared" si="76"/>
        <v>1427.5711160865001</v>
      </c>
      <c r="AL85">
        <v>1</v>
      </c>
      <c r="AM85">
        <f t="shared" si="77"/>
        <v>4.4052825854992506</v>
      </c>
      <c r="AN85">
        <f t="shared" si="91"/>
        <v>1190.2500051674938</v>
      </c>
      <c r="AO85">
        <f t="shared" si="92"/>
        <v>-3815.8165040682534</v>
      </c>
      <c r="AQ85">
        <f t="shared" si="78"/>
        <v>3.8431975403535743</v>
      </c>
      <c r="AR85">
        <f t="shared" si="79"/>
        <v>-196.0030745580323</v>
      </c>
      <c r="AT85">
        <f t="shared" si="52"/>
        <v>-624547.44993377989</v>
      </c>
      <c r="AU85">
        <f t="shared" si="53"/>
        <v>-2836371.6834964417</v>
      </c>
      <c r="AV85">
        <f t="shared" si="93"/>
        <v>-1.7875301292065535</v>
      </c>
      <c r="AW85">
        <f t="shared" si="94"/>
        <v>-726577.49496530148</v>
      </c>
      <c r="AX85">
        <f t="shared" si="95"/>
        <v>-272886.61638503283</v>
      </c>
      <c r="AY85">
        <f t="shared" si="103"/>
        <v>-2.7823152265552848</v>
      </c>
      <c r="BA85">
        <f t="shared" si="80"/>
        <v>3.7420381244466259</v>
      </c>
      <c r="BB85">
        <f t="shared" si="96"/>
        <v>11.46216415687924</v>
      </c>
      <c r="BC85">
        <f t="shared" si="97"/>
        <v>0.99478509734873133</v>
      </c>
      <c r="BD85">
        <f t="shared" si="81"/>
        <v>-123.0030123342784</v>
      </c>
      <c r="BF85">
        <f t="shared" si="82"/>
        <v>4.8784352423876314</v>
      </c>
      <c r="BG85">
        <f t="shared" si="83"/>
        <v>-117.74214642084117</v>
      </c>
      <c r="BH85">
        <f t="shared" si="98"/>
        <v>62.257853579158834</v>
      </c>
      <c r="BI85">
        <f t="shared" si="99"/>
        <v>62.257853579158834</v>
      </c>
      <c r="BJ85">
        <f t="shared" si="84"/>
        <v>0</v>
      </c>
      <c r="BK85">
        <f t="shared" si="100"/>
        <v>0</v>
      </c>
      <c r="BM85">
        <f t="shared" si="101"/>
        <v>-6.5837289144916102</v>
      </c>
      <c r="BN85">
        <f t="shared" si="85"/>
        <v>-174.73913408656276</v>
      </c>
      <c r="BQ85" s="56">
        <f t="shared" si="102"/>
        <v>28.364124957164378</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1.0002431594625458</v>
      </c>
      <c r="D86">
        <f t="shared" si="56"/>
        <v>2.2050405922065214E-2</v>
      </c>
      <c r="F86">
        <f t="shared" si="57"/>
        <v>3.0010121241028028E-2</v>
      </c>
      <c r="G86">
        <f t="shared" si="58"/>
        <v>6.8763699617029606E-2</v>
      </c>
      <c r="H86">
        <f t="shared" si="59"/>
        <v>-3.0728289503829704</v>
      </c>
      <c r="J86">
        <f t="shared" si="60"/>
        <v>15</v>
      </c>
      <c r="M86">
        <f t="shared" si="61"/>
        <v>0.10160581569012968</v>
      </c>
      <c r="N86">
        <f t="shared" si="62"/>
        <v>-1.5707963250000001</v>
      </c>
      <c r="O86">
        <f t="shared" si="63"/>
        <v>8.1480566357550614</v>
      </c>
      <c r="P86">
        <f t="shared" si="64"/>
        <v>1.4477574720795592</v>
      </c>
      <c r="Q86">
        <f t="shared" si="65"/>
        <v>4.6016318434913508</v>
      </c>
      <c r="R86">
        <f t="shared" si="66"/>
        <v>1.3517342478740013</v>
      </c>
      <c r="S86">
        <f t="shared" si="67"/>
        <v>0.99674640662329927</v>
      </c>
      <c r="T86">
        <f t="shared" si="68"/>
        <v>-8.0689023054037023E-2</v>
      </c>
      <c r="U86">
        <f t="shared" si="69"/>
        <v>0.9936144873453312</v>
      </c>
      <c r="V86">
        <f t="shared" si="70"/>
        <v>-0.11306918276601981</v>
      </c>
      <c r="X86">
        <f t="shared" si="87"/>
        <v>4.6030333644774126</v>
      </c>
      <c r="Y86">
        <f t="shared" si="71"/>
        <v>-115.49920196016889</v>
      </c>
      <c r="Z86">
        <f t="shared" si="88"/>
        <v>64.50079803983111</v>
      </c>
      <c r="AC86">
        <v>1</v>
      </c>
      <c r="AD86">
        <f t="shared" si="72"/>
        <v>8.0864594811000003</v>
      </c>
      <c r="AE86">
        <f t="shared" si="73"/>
        <v>-6.2088259922327035E-5</v>
      </c>
      <c r="AF86">
        <f t="shared" si="74"/>
        <v>5.4677535117659995E-4</v>
      </c>
      <c r="AG86">
        <f t="shared" si="89"/>
        <v>14396.056560218743</v>
      </c>
      <c r="AH86">
        <f t="shared" si="90"/>
        <v>-3463.6274248502223</v>
      </c>
      <c r="AJ86">
        <f t="shared" si="75"/>
        <v>18000</v>
      </c>
      <c r="AK86">
        <f t="shared" si="76"/>
        <v>1455.562706598</v>
      </c>
      <c r="AL86">
        <v>1</v>
      </c>
      <c r="AM86">
        <f t="shared" si="77"/>
        <v>4.4916606754110004</v>
      </c>
      <c r="AN86">
        <f t="shared" si="91"/>
        <v>1158.8134907031372</v>
      </c>
      <c r="AO86">
        <f t="shared" si="92"/>
        <v>-3749.4342797290319</v>
      </c>
      <c r="AQ86">
        <f t="shared" si="78"/>
        <v>3.6968576709796674</v>
      </c>
      <c r="AR86">
        <f t="shared" si="79"/>
        <v>-192.2365988909427</v>
      </c>
      <c r="AT86">
        <f t="shared" ref="AT86:AT149" si="104">-AR86*AH86+AG86*AQ86</f>
        <v>-612615.78385209921</v>
      </c>
      <c r="AU86">
        <f t="shared" ref="AU86:AU149" si="105">AQ86*AH86+AG86*AR86</f>
        <v>-2780253.4881930682</v>
      </c>
      <c r="AV86">
        <f t="shared" si="93"/>
        <v>-1.7876759651765466</v>
      </c>
      <c r="AW86">
        <f t="shared" si="94"/>
        <v>-699836.07767844119</v>
      </c>
      <c r="AX86">
        <f t="shared" si="95"/>
        <v>-261157.23789832916</v>
      </c>
      <c r="AY86">
        <f t="shared" si="103"/>
        <v>-2.7844280728714721</v>
      </c>
      <c r="BA86">
        <f t="shared" si="80"/>
        <v>3.8112948728508895</v>
      </c>
      <c r="BB86">
        <f t="shared" si="96"/>
        <v>11.62145101269304</v>
      </c>
      <c r="BC86">
        <f t="shared" si="97"/>
        <v>0.9967521076949255</v>
      </c>
      <c r="BD86">
        <f t="shared" si="81"/>
        <v>-122.89031094305412</v>
      </c>
      <c r="BF86">
        <f t="shared" si="82"/>
        <v>4.6907429929232549</v>
      </c>
      <c r="BG86">
        <f t="shared" si="83"/>
        <v>-117.68704596946273</v>
      </c>
      <c r="BH86">
        <f t="shared" si="98"/>
        <v>62.31295403053727</v>
      </c>
      <c r="BI86">
        <f t="shared" si="99"/>
        <v>62.31295403053727</v>
      </c>
      <c r="BJ86">
        <f t="shared" si="84"/>
        <v>0</v>
      </c>
      <c r="BK86">
        <f t="shared" si="100"/>
        <v>0</v>
      </c>
      <c r="BM86">
        <f t="shared" si="101"/>
        <v>-6.9307080197697868</v>
      </c>
      <c r="BN86">
        <f t="shared" si="85"/>
        <v>-174.79673502640861</v>
      </c>
      <c r="BQ86" s="56">
        <f t="shared" si="102"/>
        <v>28.523411812978175</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1.0002526004831453</v>
      </c>
      <c r="D87">
        <f t="shared" si="56"/>
        <v>2.2474310761439815E-2</v>
      </c>
      <c r="F87">
        <f t="shared" si="57"/>
        <v>2.8857835395235735E-2</v>
      </c>
      <c r="G87">
        <f t="shared" si="58"/>
        <v>6.7392916083088047E-2</v>
      </c>
      <c r="H87">
        <f t="shared" si="59"/>
        <v>-3.0741997339169123</v>
      </c>
      <c r="J87">
        <f t="shared" si="60"/>
        <v>15</v>
      </c>
      <c r="M87">
        <f t="shared" si="61"/>
        <v>9.9688724828051758E-2</v>
      </c>
      <c r="N87">
        <f t="shared" si="62"/>
        <v>-1.5707963250000001</v>
      </c>
      <c r="O87">
        <f t="shared" si="63"/>
        <v>8.3024118027814584</v>
      </c>
      <c r="P87">
        <f t="shared" si="64"/>
        <v>1.4500562506707066</v>
      </c>
      <c r="Q87">
        <f t="shared" si="65"/>
        <v>4.6859832411989961</v>
      </c>
      <c r="R87">
        <f t="shared" si="66"/>
        <v>1.3557400745740635</v>
      </c>
      <c r="S87">
        <f t="shared" si="67"/>
        <v>0.99662070487415799</v>
      </c>
      <c r="T87">
        <f t="shared" si="68"/>
        <v>-8.2233814400448552E-2</v>
      </c>
      <c r="U87">
        <f t="shared" si="69"/>
        <v>0.99336899016747504</v>
      </c>
      <c r="V87">
        <f t="shared" si="70"/>
        <v>-0.11522457377367475</v>
      </c>
      <c r="X87">
        <f t="shared" si="87"/>
        <v>4.4151249326187862</v>
      </c>
      <c r="Y87">
        <f t="shared" si="71"/>
        <v>-115.4042316706046</v>
      </c>
      <c r="Z87">
        <f t="shared" si="88"/>
        <v>64.595768329395398</v>
      </c>
      <c r="AC87">
        <v>1</v>
      </c>
      <c r="AD87">
        <f t="shared" si="72"/>
        <v>8.2419683172750009</v>
      </c>
      <c r="AE87">
        <f t="shared" si="73"/>
        <v>-6.4499231553926282E-5</v>
      </c>
      <c r="AF87">
        <f t="shared" si="74"/>
        <v>5.5729026177615002E-4</v>
      </c>
      <c r="AG87">
        <f t="shared" si="89"/>
        <v>14388.943631214874</v>
      </c>
      <c r="AH87">
        <f t="shared" si="90"/>
        <v>-3459.7335344441781</v>
      </c>
      <c r="AJ87">
        <f t="shared" si="75"/>
        <v>18000</v>
      </c>
      <c r="AK87">
        <f t="shared" si="76"/>
        <v>1483.5542971094999</v>
      </c>
      <c r="AL87">
        <v>1</v>
      </c>
      <c r="AM87">
        <f t="shared" si="77"/>
        <v>4.5780387653227503</v>
      </c>
      <c r="AN87">
        <f t="shared" si="91"/>
        <v>1129.0314923563396</v>
      </c>
      <c r="AO87">
        <f t="shared" si="92"/>
        <v>-3685.1956421680197</v>
      </c>
      <c r="AQ87">
        <f t="shared" si="78"/>
        <v>3.5587188612099645</v>
      </c>
      <c r="AR87">
        <f t="shared" si="79"/>
        <v>-188.61209964412811</v>
      </c>
      <c r="AT87">
        <f t="shared" si="104"/>
        <v>-601341.40104742546</v>
      </c>
      <c r="AU87">
        <f t="shared" si="105"/>
        <v>-2726241.0889282292</v>
      </c>
      <c r="AV87">
        <f t="shared" si="93"/>
        <v>-1.7878952906710903</v>
      </c>
      <c r="AW87">
        <f t="shared" si="94"/>
        <v>-674492.7294550552</v>
      </c>
      <c r="AX87">
        <f t="shared" si="95"/>
        <v>-250209.09836908241</v>
      </c>
      <c r="AY87">
        <f t="shared" si="103"/>
        <v>-2.7863695412289622</v>
      </c>
      <c r="BA87">
        <f t="shared" si="80"/>
        <v>3.8806652520601155</v>
      </c>
      <c r="BB87">
        <f t="shared" si="96"/>
        <v>11.778123638344864</v>
      </c>
      <c r="BC87">
        <f t="shared" si="97"/>
        <v>0.99847425055787187</v>
      </c>
      <c r="BD87">
        <f t="shared" si="81"/>
        <v>-122.79163942517599</v>
      </c>
      <c r="BF87">
        <f t="shared" si="82"/>
        <v>4.5074176397774508</v>
      </c>
      <c r="BG87">
        <f t="shared" si="83"/>
        <v>-117.64262660455616</v>
      </c>
      <c r="BH87">
        <f t="shared" si="98"/>
        <v>62.357373395443844</v>
      </c>
      <c r="BI87">
        <f t="shared" si="99"/>
        <v>62.357373395443844</v>
      </c>
      <c r="BJ87">
        <f t="shared" si="84"/>
        <v>0</v>
      </c>
      <c r="BK87">
        <f t="shared" si="100"/>
        <v>0</v>
      </c>
      <c r="BM87">
        <f t="shared" si="101"/>
        <v>-7.2707059985674132</v>
      </c>
      <c r="BN87">
        <f t="shared" si="85"/>
        <v>-174.85098717938016</v>
      </c>
      <c r="BQ87" s="56">
        <f t="shared" si="102"/>
        <v>28.680084438629997</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1.000262221241037</v>
      </c>
      <c r="D88">
        <f t="shared" si="56"/>
        <v>2.2898207522552075E-2</v>
      </c>
      <c r="F88">
        <f t="shared" si="57"/>
        <v>2.7771200313959417E-2</v>
      </c>
      <c r="G88">
        <f t="shared" si="58"/>
        <v>6.6077000646645484E-2</v>
      </c>
      <c r="H88">
        <f t="shared" si="59"/>
        <v>-3.0755156493533549</v>
      </c>
      <c r="J88">
        <f t="shared" si="60"/>
        <v>15</v>
      </c>
      <c r="M88">
        <f t="shared" si="61"/>
        <v>9.7842637331235979E-2</v>
      </c>
      <c r="N88">
        <f t="shared" si="62"/>
        <v>-1.5707963250000001</v>
      </c>
      <c r="O88">
        <f t="shared" si="63"/>
        <v>8.4568092412395526</v>
      </c>
      <c r="P88">
        <f t="shared" si="64"/>
        <v>1.4522711022106727</v>
      </c>
      <c r="Q88">
        <f t="shared" si="65"/>
        <v>4.7704071733339184</v>
      </c>
      <c r="R88">
        <f t="shared" si="66"/>
        <v>1.3596041758144961</v>
      </c>
      <c r="S88">
        <f t="shared" si="67"/>
        <v>0.99649265771838846</v>
      </c>
      <c r="T88">
        <f t="shared" si="68"/>
        <v>-8.3778212477898642E-2</v>
      </c>
      <c r="U88">
        <f t="shared" si="69"/>
        <v>0.99311900395964081</v>
      </c>
      <c r="V88">
        <f t="shared" si="70"/>
        <v>-0.11737888995593197</v>
      </c>
      <c r="X88">
        <f t="shared" si="87"/>
        <v>4.2313061257446432</v>
      </c>
      <c r="Y88">
        <f t="shared" si="71"/>
        <v>-115.31896295438037</v>
      </c>
      <c r="Z88">
        <f t="shared" si="88"/>
        <v>64.681037045619632</v>
      </c>
      <c r="AC88">
        <v>1</v>
      </c>
      <c r="AD88">
        <f t="shared" si="72"/>
        <v>8.3974771534500015</v>
      </c>
      <c r="AE88">
        <f t="shared" si="73"/>
        <v>-6.6956126454698818E-5</v>
      </c>
      <c r="AF88">
        <f t="shared" si="74"/>
        <v>5.6780517237569998E-4</v>
      </c>
      <c r="AG88">
        <f t="shared" si="89"/>
        <v>14381.702445144852</v>
      </c>
      <c r="AH88">
        <f t="shared" si="90"/>
        <v>-3457.0715151079112</v>
      </c>
      <c r="AJ88">
        <f t="shared" si="75"/>
        <v>18000</v>
      </c>
      <c r="AK88">
        <f t="shared" si="76"/>
        <v>1511.545887621</v>
      </c>
      <c r="AL88">
        <v>1</v>
      </c>
      <c r="AM88">
        <f t="shared" si="77"/>
        <v>4.6644168552345002</v>
      </c>
      <c r="AN88">
        <f t="shared" si="91"/>
        <v>1100.7917224098958</v>
      </c>
      <c r="AO88">
        <f t="shared" si="92"/>
        <v>-3623.0055764903345</v>
      </c>
      <c r="AQ88">
        <f t="shared" si="78"/>
        <v>3.4281796366129584</v>
      </c>
      <c r="AR88">
        <f t="shared" si="79"/>
        <v>-185.12170037709976</v>
      </c>
      <c r="AT88">
        <f t="shared" si="104"/>
        <v>-590675.89773974067</v>
      </c>
      <c r="AU88">
        <f t="shared" si="105"/>
        <v>-2674216.6731331157</v>
      </c>
      <c r="AV88">
        <f t="shared" si="93"/>
        <v>-1.7881840392670434</v>
      </c>
      <c r="AW88">
        <f t="shared" si="94"/>
        <v>-650453.45801381837</v>
      </c>
      <c r="AX88">
        <f t="shared" si="95"/>
        <v>-239976.3241279608</v>
      </c>
      <c r="AY88">
        <f t="shared" si="103"/>
        <v>-2.7881480879933127</v>
      </c>
      <c r="BA88">
        <f t="shared" si="80"/>
        <v>3.9501445913038959</v>
      </c>
      <c r="BB88">
        <f t="shared" si="96"/>
        <v>11.932259857117151</v>
      </c>
      <c r="BC88">
        <f t="shared" si="97"/>
        <v>0.99996404872626932</v>
      </c>
      <c r="BD88">
        <f t="shared" si="81"/>
        <v>-122.70628027770294</v>
      </c>
      <c r="BF88">
        <f t="shared" si="82"/>
        <v>4.3282553850406167</v>
      </c>
      <c r="BG88">
        <f t="shared" si="83"/>
        <v>-117.60837636248479</v>
      </c>
      <c r="BH88">
        <f t="shared" si="98"/>
        <v>62.39162363751521</v>
      </c>
      <c r="BI88">
        <f t="shared" si="99"/>
        <v>62.39162363751521</v>
      </c>
      <c r="BJ88">
        <f t="shared" si="84"/>
        <v>0</v>
      </c>
      <c r="BK88">
        <f t="shared" si="100"/>
        <v>0</v>
      </c>
      <c r="BM88">
        <f t="shared" si="101"/>
        <v>-7.6040044720765367</v>
      </c>
      <c r="BN88">
        <f t="shared" si="85"/>
        <v>-174.90209608478187</v>
      </c>
      <c r="BQ88" s="56">
        <f t="shared" si="102"/>
        <v>28.834220657402287</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1.0002720217310346</v>
      </c>
      <c r="D89">
        <f t="shared" si="56"/>
        <v>2.3322096053298599E-2</v>
      </c>
      <c r="F89">
        <f t="shared" si="57"/>
        <v>2.6745284253529969E-2</v>
      </c>
      <c r="G89">
        <f t="shared" si="58"/>
        <v>6.4812658539619206E-2</v>
      </c>
      <c r="H89">
        <f t="shared" si="59"/>
        <v>-3.0767799914603811</v>
      </c>
      <c r="J89">
        <f t="shared" si="60"/>
        <v>15</v>
      </c>
      <c r="M89">
        <f t="shared" si="61"/>
        <v>9.6063680288849887E-2</v>
      </c>
      <c r="N89">
        <f t="shared" si="62"/>
        <v>-1.5707963250000001</v>
      </c>
      <c r="O89">
        <f t="shared" si="63"/>
        <v>8.611246677381942</v>
      </c>
      <c r="P89">
        <f t="shared" si="64"/>
        <v>1.4544065199029872</v>
      </c>
      <c r="Q89">
        <f t="shared" si="65"/>
        <v>4.8548998559009595</v>
      </c>
      <c r="R89">
        <f t="shared" si="66"/>
        <v>1.3633338326789752</v>
      </c>
      <c r="S89">
        <f t="shared" si="67"/>
        <v>0.99636226789201277</v>
      </c>
      <c r="T89">
        <f t="shared" si="68"/>
        <v>-8.532221007210207E-2</v>
      </c>
      <c r="U89">
        <f t="shared" si="69"/>
        <v>0.99286453906854388</v>
      </c>
      <c r="V89">
        <f t="shared" si="70"/>
        <v>-0.11953211213499775</v>
      </c>
      <c r="X89">
        <f t="shared" si="87"/>
        <v>4.0513879568364297</v>
      </c>
      <c r="Y89">
        <f t="shared" si="71"/>
        <v>-115.24290846739777</v>
      </c>
      <c r="Z89">
        <f t="shared" si="88"/>
        <v>64.757091532602232</v>
      </c>
      <c r="AC89">
        <v>1</v>
      </c>
      <c r="AD89">
        <f t="shared" si="72"/>
        <v>8.5529859896250002</v>
      </c>
      <c r="AE89">
        <f t="shared" si="73"/>
        <v>-6.9458944624644698E-5</v>
      </c>
      <c r="AF89">
        <f t="shared" si="74"/>
        <v>5.7832008297524994E-4</v>
      </c>
      <c r="AG89">
        <f t="shared" si="89"/>
        <v>14374.333399781694</v>
      </c>
      <c r="AH89">
        <f t="shared" si="90"/>
        <v>-3455.5708619877601</v>
      </c>
      <c r="AJ89">
        <f t="shared" si="75"/>
        <v>18000</v>
      </c>
      <c r="AK89">
        <f t="shared" si="76"/>
        <v>1539.5374781324999</v>
      </c>
      <c r="AL89">
        <v>1</v>
      </c>
      <c r="AM89">
        <f t="shared" si="77"/>
        <v>4.7507949451462501</v>
      </c>
      <c r="AN89">
        <f t="shared" si="91"/>
        <v>1073.9911058724922</v>
      </c>
      <c r="AO89">
        <f t="shared" si="92"/>
        <v>-3562.774038778567</v>
      </c>
      <c r="AQ89">
        <f t="shared" si="78"/>
        <v>3.3046926635822866</v>
      </c>
      <c r="AR89">
        <f t="shared" si="79"/>
        <v>-181.75809649702578</v>
      </c>
      <c r="AT89">
        <f t="shared" si="104"/>
        <v>-580575.22805533744</v>
      </c>
      <c r="AU89">
        <f t="shared" si="105"/>
        <v>-2624071.0768340412</v>
      </c>
      <c r="AV89">
        <f t="shared" si="93"/>
        <v>-1.7885384307488255</v>
      </c>
      <c r="AW89">
        <f t="shared" si="94"/>
        <v>-627631.88842757966</v>
      </c>
      <c r="AX89">
        <f t="shared" si="95"/>
        <v>-230399.64046474197</v>
      </c>
      <c r="AY89">
        <f t="shared" si="103"/>
        <v>-2.7897715871456197</v>
      </c>
      <c r="BA89">
        <f t="shared" si="80"/>
        <v>4.0197285265064497</v>
      </c>
      <c r="BB89">
        <f t="shared" si="96"/>
        <v>12.083934477503689</v>
      </c>
      <c r="BC89">
        <f t="shared" si="97"/>
        <v>1.0012331563967942</v>
      </c>
      <c r="BD89">
        <f t="shared" si="81"/>
        <v>-122.63356576435109</v>
      </c>
      <c r="BF89">
        <f t="shared" si="82"/>
        <v>4.1530664483068955</v>
      </c>
      <c r="BG89">
        <f t="shared" si="83"/>
        <v>-117.58381629198549</v>
      </c>
      <c r="BH89">
        <f t="shared" si="98"/>
        <v>62.416183708014515</v>
      </c>
      <c r="BI89">
        <f t="shared" si="99"/>
        <v>62.416183708014515</v>
      </c>
      <c r="BJ89">
        <f t="shared" si="84"/>
        <v>0</v>
      </c>
      <c r="BK89">
        <f t="shared" si="100"/>
        <v>0</v>
      </c>
      <c r="BM89">
        <f t="shared" si="101"/>
        <v>-7.9308680291967963</v>
      </c>
      <c r="BN89">
        <f t="shared" si="85"/>
        <v>-174.95025052763441</v>
      </c>
      <c r="BQ89" s="56">
        <f t="shared" si="102"/>
        <v>28.985895277788828</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1.0002820019478551</v>
      </c>
      <c r="D90">
        <f t="shared" si="56"/>
        <v>2.3745976201593744E-2</v>
      </c>
      <c r="F90">
        <f t="shared" si="57"/>
        <v>2.5775613242831976E-2</v>
      </c>
      <c r="G90">
        <f t="shared" si="58"/>
        <v>6.3596857831585862E-2</v>
      </c>
      <c r="H90">
        <f t="shared" si="59"/>
        <v>-3.0779957921684145</v>
      </c>
      <c r="J90">
        <f t="shared" si="60"/>
        <v>15</v>
      </c>
      <c r="M90">
        <f t="shared" si="61"/>
        <v>9.4348257426548995E-2</v>
      </c>
      <c r="N90">
        <f t="shared" si="62"/>
        <v>-1.5707963250000001</v>
      </c>
      <c r="O90">
        <f t="shared" si="63"/>
        <v>8.7657219971309459</v>
      </c>
      <c r="P90">
        <f t="shared" si="64"/>
        <v>1.4564666832449091</v>
      </c>
      <c r="Q90">
        <f t="shared" si="65"/>
        <v>4.9394577608369348</v>
      </c>
      <c r="R90">
        <f t="shared" si="66"/>
        <v>1.3669358432531551</v>
      </c>
      <c r="S90">
        <f t="shared" si="67"/>
        <v>0.99622953817917781</v>
      </c>
      <c r="T90">
        <f t="shared" si="68"/>
        <v>-8.6865799980152383E-2</v>
      </c>
      <c r="U90">
        <f t="shared" si="69"/>
        <v>0.99260560601192882</v>
      </c>
      <c r="V90">
        <f t="shared" si="70"/>
        <v>-0.12168422119312795</v>
      </c>
      <c r="X90">
        <f t="shared" si="87"/>
        <v>3.8751942135217687</v>
      </c>
      <c r="Y90">
        <f t="shared" si="71"/>
        <v>-115.17561145795477</v>
      </c>
      <c r="Z90">
        <f t="shared" si="88"/>
        <v>64.824388542045227</v>
      </c>
      <c r="AC90">
        <v>1</v>
      </c>
      <c r="AD90">
        <f t="shared" si="72"/>
        <v>8.7084948258000008</v>
      </c>
      <c r="AE90">
        <f t="shared" si="73"/>
        <v>-7.2007686063763895E-5</v>
      </c>
      <c r="AF90">
        <f t="shared" si="74"/>
        <v>5.8883499357480001E-4</v>
      </c>
      <c r="AG90">
        <f t="shared" si="89"/>
        <v>14366.836899299829</v>
      </c>
      <c r="AH90">
        <f t="shared" si="90"/>
        <v>-3455.1660539441682</v>
      </c>
      <c r="AJ90">
        <f t="shared" si="75"/>
        <v>18000</v>
      </c>
      <c r="AK90">
        <f t="shared" si="76"/>
        <v>1567.5290686440001</v>
      </c>
      <c r="AL90">
        <v>1</v>
      </c>
      <c r="AM90">
        <f t="shared" si="77"/>
        <v>4.837173035058</v>
      </c>
      <c r="AN90">
        <f t="shared" si="91"/>
        <v>1048.5349036332309</v>
      </c>
      <c r="AO90">
        <f t="shared" si="92"/>
        <v>-3504.4156935278024</v>
      </c>
      <c r="AQ90">
        <f t="shared" si="78"/>
        <v>3.1877590054191902</v>
      </c>
      <c r="AR90">
        <f t="shared" si="79"/>
        <v>-178.51450430347467</v>
      </c>
      <c r="AT90">
        <f t="shared" si="104"/>
        <v>-570999.24170090409</v>
      </c>
      <c r="AU90">
        <f t="shared" si="105"/>
        <v>-2575703.0041910573</v>
      </c>
      <c r="AV90">
        <f t="shared" si="93"/>
        <v>-1.7889549463984595</v>
      </c>
      <c r="AW90">
        <f t="shared" si="94"/>
        <v>-605948.54974517575</v>
      </c>
      <c r="AX90">
        <f t="shared" si="95"/>
        <v>-221425.61361669621</v>
      </c>
      <c r="AY90">
        <f t="shared" si="103"/>
        <v>-2.7912473782416418</v>
      </c>
      <c r="BA90">
        <f t="shared" si="80"/>
        <v>4.0894129702302573</v>
      </c>
      <c r="BB90">
        <f t="shared" si="96"/>
        <v>12.233219401773942</v>
      </c>
      <c r="BC90">
        <f t="shared" si="97"/>
        <v>1.0022924318431823</v>
      </c>
      <c r="BD90">
        <f t="shared" si="81"/>
        <v>-122.57287375186188</v>
      </c>
      <c r="BF90">
        <f t="shared" si="82"/>
        <v>3.9816738080738827</v>
      </c>
      <c r="BG90">
        <f t="shared" si="83"/>
        <v>-117.56849798533075</v>
      </c>
      <c r="BH90">
        <f t="shared" si="98"/>
        <v>62.431502014669249</v>
      </c>
      <c r="BI90">
        <f t="shared" si="99"/>
        <v>62.431502014669249</v>
      </c>
      <c r="BJ90">
        <f t="shared" si="84"/>
        <v>0</v>
      </c>
      <c r="BK90">
        <f t="shared" si="100"/>
        <v>0</v>
      </c>
      <c r="BM90">
        <f t="shared" si="101"/>
        <v>-8.2515455937000581</v>
      </c>
      <c r="BN90">
        <f t="shared" si="85"/>
        <v>-174.99562423346887</v>
      </c>
      <c r="BQ90" s="56">
        <f t="shared" si="102"/>
        <v>29.135180202059079</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1.0002921618861194</v>
      </c>
      <c r="D91">
        <f t="shared" si="56"/>
        <v>2.4169847815369912E-2</v>
      </c>
      <c r="F91">
        <f t="shared" si="57"/>
        <v>2.4858120699252858E-2</v>
      </c>
      <c r="G91">
        <f t="shared" si="58"/>
        <v>6.2426803404071585E-2</v>
      </c>
      <c r="H91">
        <f t="shared" si="59"/>
        <v>-3.0791658465959286</v>
      </c>
      <c r="J91">
        <f t="shared" si="60"/>
        <v>15</v>
      </c>
      <c r="M91">
        <f t="shared" si="61"/>
        <v>9.2693024840118307E-2</v>
      </c>
      <c r="N91">
        <f t="shared" si="62"/>
        <v>-1.5707963250000001</v>
      </c>
      <c r="O91">
        <f t="shared" si="63"/>
        <v>8.9202332323491529</v>
      </c>
      <c r="P91">
        <f t="shared" si="64"/>
        <v>1.4584554848173077</v>
      </c>
      <c r="Q91">
        <f t="shared" si="65"/>
        <v>5.0240775949611773</v>
      </c>
      <c r="R91">
        <f t="shared" si="66"/>
        <v>1.3704165614114945</v>
      </c>
      <c r="S91">
        <f t="shared" si="67"/>
        <v>0.99609447141199192</v>
      </c>
      <c r="T91">
        <f t="shared" si="68"/>
        <v>-8.84089750107174E-2</v>
      </c>
      <c r="U91">
        <f t="shared" si="69"/>
        <v>0.99234221547738577</v>
      </c>
      <c r="V91">
        <f t="shared" si="70"/>
        <v>-0.12383519807358269</v>
      </c>
      <c r="X91">
        <f t="shared" si="87"/>
        <v>3.7025603361942609</v>
      </c>
      <c r="Y91">
        <f t="shared" si="71"/>
        <v>-115.11664350070659</v>
      </c>
      <c r="Z91">
        <f t="shared" si="88"/>
        <v>64.883356499293413</v>
      </c>
      <c r="AC91">
        <v>1</v>
      </c>
      <c r="AD91">
        <f t="shared" si="72"/>
        <v>8.8640036619749996</v>
      </c>
      <c r="AE91">
        <f t="shared" si="73"/>
        <v>-7.4602350772056409E-5</v>
      </c>
      <c r="AF91">
        <f t="shared" si="74"/>
        <v>5.9934990417434997E-4</v>
      </c>
      <c r="AG91">
        <f t="shared" si="89"/>
        <v>14359.213354220756</v>
      </c>
      <c r="AH91">
        <f t="shared" si="90"/>
        <v>-3455.7961168203601</v>
      </c>
      <c r="AJ91">
        <f t="shared" si="75"/>
        <v>18000</v>
      </c>
      <c r="AK91">
        <f t="shared" si="76"/>
        <v>1595.5206591555</v>
      </c>
      <c r="AL91">
        <v>1</v>
      </c>
      <c r="AM91">
        <f t="shared" si="77"/>
        <v>4.9235511249697508</v>
      </c>
      <c r="AN91">
        <f t="shared" si="91"/>
        <v>1024.3359296501144</v>
      </c>
      <c r="AO91">
        <f t="shared" si="92"/>
        <v>-3447.8496596202567</v>
      </c>
      <c r="AQ91">
        <f t="shared" si="78"/>
        <v>3.0769230769230771</v>
      </c>
      <c r="AR91">
        <f t="shared" si="79"/>
        <v>-175.38461538461539</v>
      </c>
      <c r="AT91">
        <f t="shared" si="104"/>
        <v>-561911.27786012238</v>
      </c>
      <c r="AU91">
        <f t="shared" si="105"/>
        <v>-2529018.3301766263</v>
      </c>
      <c r="AV91">
        <f t="shared" si="93"/>
        <v>-1.7894303067886657</v>
      </c>
      <c r="AW91">
        <f t="shared" si="94"/>
        <v>-585330.23649345431</v>
      </c>
      <c r="AX91">
        <f t="shared" si="95"/>
        <v>-213005.99030595191</v>
      </c>
      <c r="AY91">
        <f t="shared" si="103"/>
        <v>-2.7925823097841462</v>
      </c>
      <c r="BA91">
        <f t="shared" si="80"/>
        <v>4.159194084649168</v>
      </c>
      <c r="BB91">
        <f t="shared" si="96"/>
        <v>12.380183735144179</v>
      </c>
      <c r="BC91">
        <f t="shared" si="97"/>
        <v>1.0031520029954806</v>
      </c>
      <c r="BD91">
        <f t="shared" si="81"/>
        <v>-122.52362395258771</v>
      </c>
      <c r="BF91">
        <f t="shared" si="82"/>
        <v>3.8139120798263555</v>
      </c>
      <c r="BG91">
        <f t="shared" si="83"/>
        <v>-117.56200131207783</v>
      </c>
      <c r="BH91">
        <f t="shared" si="98"/>
        <v>62.437998687922175</v>
      </c>
      <c r="BI91">
        <f t="shared" si="99"/>
        <v>62.437998687922175</v>
      </c>
      <c r="BJ91">
        <f t="shared" si="84"/>
        <v>0</v>
      </c>
      <c r="BK91">
        <f t="shared" si="100"/>
        <v>0</v>
      </c>
      <c r="BM91">
        <f t="shared" si="101"/>
        <v>-8.5662716553178253</v>
      </c>
      <c r="BN91">
        <f t="shared" si="85"/>
        <v>-175.03837735949011</v>
      </c>
      <c r="BQ91" s="56">
        <f t="shared" si="102"/>
        <v>29.282144535429318</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1.0003025015403506</v>
      </c>
      <c r="D92">
        <f t="shared" si="56"/>
        <v>2.4593710742577903E-2</v>
      </c>
      <c r="F92">
        <f t="shared" si="57"/>
        <v>2.3989103435143024E-2</v>
      </c>
      <c r="G92">
        <f t="shared" si="58"/>
        <v>6.1299913986882087E-2</v>
      </c>
      <c r="H92">
        <f t="shared" si="59"/>
        <v>-3.080292736013118</v>
      </c>
      <c r="J92">
        <f t="shared" si="60"/>
        <v>15</v>
      </c>
      <c r="M92">
        <f t="shared" si="61"/>
        <v>9.1094869239426612E-2</v>
      </c>
      <c r="N92">
        <f t="shared" si="62"/>
        <v>-1.5707963250000001</v>
      </c>
      <c r="O92">
        <f t="shared" si="63"/>
        <v>9.0747785484982533</v>
      </c>
      <c r="P92">
        <f t="shared" si="64"/>
        <v>1.4603765543870475</v>
      </c>
      <c r="Q92">
        <f t="shared" si="65"/>
        <v>5.1087562809477571</v>
      </c>
      <c r="R92">
        <f t="shared" si="66"/>
        <v>1.3737819319855034</v>
      </c>
      <c r="S92">
        <f t="shared" si="67"/>
        <v>0.99595707047035809</v>
      </c>
      <c r="T92">
        <f t="shared" si="68"/>
        <v>-8.9951727984233926E-2</v>
      </c>
      <c r="U92">
        <f t="shared" si="69"/>
        <v>0.99207437832114842</v>
      </c>
      <c r="V92">
        <f t="shared" si="70"/>
        <v>-0.12598502378157272</v>
      </c>
      <c r="X92">
        <f t="shared" si="87"/>
        <v>3.5333324155767523</v>
      </c>
      <c r="Y92">
        <f t="shared" si="71"/>
        <v>-115.06560241649507</v>
      </c>
      <c r="Z92">
        <f t="shared" si="88"/>
        <v>64.934397583504932</v>
      </c>
      <c r="AC92">
        <v>1</v>
      </c>
      <c r="AD92">
        <f t="shared" si="72"/>
        <v>9.0195124981500001</v>
      </c>
      <c r="AE92">
        <f t="shared" si="73"/>
        <v>-7.7242938749522253E-5</v>
      </c>
      <c r="AF92">
        <f t="shared" si="74"/>
        <v>6.0986481477389993E-4</v>
      </c>
      <c r="AG92">
        <f t="shared" si="89"/>
        <v>14351.463181357982</v>
      </c>
      <c r="AH92">
        <f t="shared" si="90"/>
        <v>-3457.4042318958468</v>
      </c>
      <c r="AJ92">
        <f t="shared" si="75"/>
        <v>18000</v>
      </c>
      <c r="AK92">
        <f t="shared" si="76"/>
        <v>1623.5122496670001</v>
      </c>
      <c r="AL92">
        <v>1</v>
      </c>
      <c r="AM92">
        <f t="shared" si="77"/>
        <v>5.0099292148815007</v>
      </c>
      <c r="AN92">
        <f t="shared" si="91"/>
        <v>1001.3138510605704</v>
      </c>
      <c r="AO92">
        <f t="shared" si="92"/>
        <v>-3392.9992660268554</v>
      </c>
      <c r="AQ92">
        <f t="shared" si="78"/>
        <v>2.9717682020802378</v>
      </c>
      <c r="AR92">
        <f t="shared" si="79"/>
        <v>-172.3625557206538</v>
      </c>
      <c r="AT92">
        <f t="shared" si="104"/>
        <v>-553277.80763328727</v>
      </c>
      <c r="AU92">
        <f t="shared" si="105"/>
        <v>-2483929.4762278125</v>
      </c>
      <c r="AV92">
        <f t="shared" si="93"/>
        <v>-1.7899614517897888</v>
      </c>
      <c r="AW92">
        <f t="shared" si="94"/>
        <v>-565709.43646408396</v>
      </c>
      <c r="AX92">
        <f t="shared" si="95"/>
        <v>-205097.12099475268</v>
      </c>
      <c r="AY92">
        <f t="shared" si="103"/>
        <v>-2.7937827785049527</v>
      </c>
      <c r="BA92">
        <f t="shared" si="80"/>
        <v>4.2290682571931537</v>
      </c>
      <c r="BB92">
        <f t="shared" si="96"/>
        <v>12.524893894392775</v>
      </c>
      <c r="BC92">
        <f t="shared" si="97"/>
        <v>1.0038213267151639</v>
      </c>
      <c r="BD92">
        <f t="shared" si="81"/>
        <v>-122.48527452827804</v>
      </c>
      <c r="BF92">
        <f t="shared" si="82"/>
        <v>3.6496265135643031</v>
      </c>
      <c r="BG92">
        <f t="shared" si="83"/>
        <v>-117.56393233857601</v>
      </c>
      <c r="BH92">
        <f t="shared" si="98"/>
        <v>62.436067661423991</v>
      </c>
      <c r="BI92">
        <f t="shared" si="99"/>
        <v>62.436067661423991</v>
      </c>
      <c r="BJ92">
        <f t="shared" si="84"/>
        <v>0</v>
      </c>
      <c r="BK92">
        <f t="shared" si="100"/>
        <v>0</v>
      </c>
      <c r="BM92">
        <f t="shared" si="101"/>
        <v>-8.8752673808284719</v>
      </c>
      <c r="BN92">
        <f t="shared" si="85"/>
        <v>-175.07865781029795</v>
      </c>
      <c r="BQ92" s="56">
        <f t="shared" si="102"/>
        <v>29.426854694677914</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1.0003130209049762</v>
      </c>
      <c r="D93">
        <f t="shared" si="56"/>
        <v>2.5017564831187247E-2</v>
      </c>
      <c r="F93">
        <f t="shared" si="57"/>
        <v>2.3165183140099806E-2</v>
      </c>
      <c r="G93">
        <f t="shared" si="58"/>
        <v>6.0213801841221479E-2</v>
      </c>
      <c r="H93">
        <f t="shared" si="59"/>
        <v>-3.0813788481587787</v>
      </c>
      <c r="J93">
        <f t="shared" si="60"/>
        <v>15</v>
      </c>
      <c r="M93">
        <f t="shared" si="61"/>
        <v>8.9550888404860057E-2</v>
      </c>
      <c r="N93">
        <f t="shared" si="62"/>
        <v>-1.5707963250000001</v>
      </c>
      <c r="O93">
        <f t="shared" si="63"/>
        <v>9.2293562335256549</v>
      </c>
      <c r="P93">
        <f t="shared" si="64"/>
        <v>1.4622332806298983</v>
      </c>
      <c r="Q93">
        <f t="shared" si="65"/>
        <v>5.1934909400988705</v>
      </c>
      <c r="R93">
        <f t="shared" si="66"/>
        <v>1.3770375226944096</v>
      </c>
      <c r="S93">
        <f t="shared" si="67"/>
        <v>0.99581733828180574</v>
      </c>
      <c r="T93">
        <f t="shared" si="68"/>
        <v>-9.14940517331016E-2</v>
      </c>
      <c r="U93">
        <f t="shared" si="69"/>
        <v>0.99180210556687853</v>
      </c>
      <c r="V93">
        <f t="shared" si="70"/>
        <v>-0.12813367938519754</v>
      </c>
      <c r="X93">
        <f t="shared" si="87"/>
        <v>3.3673662949461987</v>
      </c>
      <c r="Y93">
        <f t="shared" si="71"/>
        <v>-115.02211036236186</v>
      </c>
      <c r="Z93">
        <f t="shared" si="88"/>
        <v>64.977889637638143</v>
      </c>
      <c r="AC93">
        <v>1</v>
      </c>
      <c r="AD93">
        <f t="shared" si="72"/>
        <v>9.1750213343249989</v>
      </c>
      <c r="AE93">
        <f t="shared" si="73"/>
        <v>-7.9929449996161387E-5</v>
      </c>
      <c r="AF93">
        <f t="shared" si="74"/>
        <v>6.2037972537345E-4</v>
      </c>
      <c r="AG93">
        <f t="shared" si="89"/>
        <v>14343.586803761229</v>
      </c>
      <c r="AH93">
        <f t="shared" si="90"/>
        <v>-3459.9373841637394</v>
      </c>
      <c r="AJ93">
        <f t="shared" si="75"/>
        <v>18000</v>
      </c>
      <c r="AK93">
        <f t="shared" si="76"/>
        <v>1651.5038401785</v>
      </c>
      <c r="AL93">
        <v>1</v>
      </c>
      <c r="AM93">
        <f t="shared" si="77"/>
        <v>5.0963073047932506</v>
      </c>
      <c r="AN93">
        <f t="shared" si="91"/>
        <v>979.39456152249898</v>
      </c>
      <c r="AO93">
        <f t="shared" si="92"/>
        <v>-3339.7918179833941</v>
      </c>
      <c r="AQ93">
        <f t="shared" si="78"/>
        <v>2.8719126938541066</v>
      </c>
      <c r="AR93">
        <f t="shared" si="79"/>
        <v>-169.44284893739231</v>
      </c>
      <c r="AT93">
        <f t="shared" si="104"/>
        <v>-545068.11850057263</v>
      </c>
      <c r="AU93">
        <f t="shared" si="105"/>
        <v>-2440354.8501036083</v>
      </c>
      <c r="AV93">
        <f t="shared" si="93"/>
        <v>-1.7905455225386875</v>
      </c>
      <c r="AW93">
        <f t="shared" si="94"/>
        <v>-547023.81724486162</v>
      </c>
      <c r="AX93">
        <f t="shared" si="95"/>
        <v>-197659.45516077889</v>
      </c>
      <c r="AY93">
        <f t="shared" si="103"/>
        <v>-2.7948547649936604</v>
      </c>
      <c r="BA93">
        <f t="shared" si="80"/>
        <v>4.2990320785542186</v>
      </c>
      <c r="BB93">
        <f t="shared" si="96"/>
        <v>12.667413715027308</v>
      </c>
      <c r="BC93">
        <f t="shared" si="97"/>
        <v>1.0043092424549729</v>
      </c>
      <c r="BD93">
        <f t="shared" si="81"/>
        <v>-122.45731901559705</v>
      </c>
      <c r="BF93">
        <f t="shared" si="82"/>
        <v>3.4886720959932371</v>
      </c>
      <c r="BG93">
        <f t="shared" si="83"/>
        <v>-117.57392141755595</v>
      </c>
      <c r="BH93">
        <f t="shared" si="98"/>
        <v>62.426078582444049</v>
      </c>
      <c r="BI93">
        <f t="shared" si="99"/>
        <v>62.426078582444049</v>
      </c>
      <c r="BJ93">
        <f t="shared" si="84"/>
        <v>0</v>
      </c>
      <c r="BK93">
        <f t="shared" si="100"/>
        <v>0</v>
      </c>
      <c r="BM93">
        <f t="shared" si="101"/>
        <v>-9.1787416190340707</v>
      </c>
      <c r="BN93">
        <f t="shared" si="85"/>
        <v>-175.11660240195891</v>
      </c>
      <c r="BQ93" s="56">
        <f t="shared" si="102"/>
        <v>29.569374515312443</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1.0003237199743269</v>
      </c>
      <c r="D94">
        <f t="shared" si="56"/>
        <v>2.544140992918649E-2</v>
      </c>
      <c r="F94">
        <f t="shared" si="57"/>
        <v>2.2383272569776184E-2</v>
      </c>
      <c r="G94">
        <f t="shared" si="58"/>
        <v>5.9166254737826211E-2</v>
      </c>
      <c r="H94">
        <f t="shared" si="59"/>
        <v>-3.082426395262174</v>
      </c>
      <c r="J94">
        <f t="shared" si="60"/>
        <v>15</v>
      </c>
      <c r="M94">
        <f t="shared" si="61"/>
        <v>8.8058373598112402E-2</v>
      </c>
      <c r="N94">
        <f t="shared" si="62"/>
        <v>-1.5707963250000001</v>
      </c>
      <c r="O94">
        <f t="shared" si="63"/>
        <v>9.383964687839077</v>
      </c>
      <c r="P94">
        <f t="shared" si="64"/>
        <v>1.4640288307424687</v>
      </c>
      <c r="Q94">
        <f t="shared" si="65"/>
        <v>5.2782788767256816</v>
      </c>
      <c r="R94">
        <f t="shared" si="66"/>
        <v>1.3801885531749614</v>
      </c>
      <c r="S94">
        <f t="shared" si="67"/>
        <v>0.99567527782131859</v>
      </c>
      <c r="T94">
        <f t="shared" si="68"/>
        <v>-9.3035939101875964E-2</v>
      </c>
      <c r="U94">
        <f t="shared" si="69"/>
        <v>0.99152540840443038</v>
      </c>
      <c r="V94">
        <f t="shared" si="70"/>
        <v>-0.13028114601637503</v>
      </c>
      <c r="X94">
        <f t="shared" si="87"/>
        <v>3.2045267643069408</v>
      </c>
      <c r="Y94">
        <f t="shared" si="71"/>
        <v>-114.98581207722314</v>
      </c>
      <c r="Z94">
        <f t="shared" si="88"/>
        <v>65.014187922776856</v>
      </c>
      <c r="AC94">
        <v>1</v>
      </c>
      <c r="AD94">
        <f t="shared" si="72"/>
        <v>9.3305301704999994</v>
      </c>
      <c r="AE94">
        <f t="shared" si="73"/>
        <v>-8.2661884511973851E-5</v>
      </c>
      <c r="AF94">
        <f t="shared" si="74"/>
        <v>6.3089463597299996E-4</v>
      </c>
      <c r="AG94">
        <f t="shared" si="89"/>
        <v>14335.584650659994</v>
      </c>
      <c r="AH94">
        <f t="shared" si="90"/>
        <v>-3463.3460457856736</v>
      </c>
      <c r="AJ94">
        <f t="shared" si="75"/>
        <v>18000</v>
      </c>
      <c r="AK94">
        <f t="shared" si="76"/>
        <v>1679.4954306900001</v>
      </c>
      <c r="AL94">
        <v>1</v>
      </c>
      <c r="AM94">
        <f t="shared" si="77"/>
        <v>5.1826853947050004</v>
      </c>
      <c r="AN94">
        <f t="shared" si="91"/>
        <v>958.50961932162056</v>
      </c>
      <c r="AO94">
        <f t="shared" si="92"/>
        <v>-3288.1583740524125</v>
      </c>
      <c r="AQ94">
        <f t="shared" si="78"/>
        <v>2.7770063871146902</v>
      </c>
      <c r="AR94">
        <f t="shared" si="79"/>
        <v>-166.62038322688142</v>
      </c>
      <c r="AT94">
        <f t="shared" si="104"/>
        <v>-537254.03525820724</v>
      </c>
      <c r="AU94">
        <f t="shared" si="105"/>
        <v>-2398218.3423643024</v>
      </c>
      <c r="AV94">
        <f t="shared" si="93"/>
        <v>-1.7911798451497587</v>
      </c>
      <c r="AW94">
        <f t="shared" si="94"/>
        <v>-529215.76487511222</v>
      </c>
      <c r="AX94">
        <f t="shared" si="95"/>
        <v>-190657.09867364823</v>
      </c>
      <c r="AY94">
        <f t="shared" si="103"/>
        <v>-2.7958038660582649</v>
      </c>
      <c r="BA94">
        <f t="shared" si="80"/>
        <v>4.369082322783675</v>
      </c>
      <c r="BB94">
        <f t="shared" si="96"/>
        <v>12.807804556328508</v>
      </c>
      <c r="BC94">
        <f t="shared" si="97"/>
        <v>1.0046240209085062</v>
      </c>
      <c r="BD94">
        <f t="shared" si="81"/>
        <v>-122.43928353870731</v>
      </c>
      <c r="BF94">
        <f t="shared" si="82"/>
        <v>3.330912744663971</v>
      </c>
      <c r="BG94">
        <f t="shared" si="83"/>
        <v>-117.59162143329009</v>
      </c>
      <c r="BH94">
        <f t="shared" si="98"/>
        <v>62.408378566709914</v>
      </c>
      <c r="BI94">
        <f t="shared" si="99"/>
        <v>62.408378566709914</v>
      </c>
      <c r="BJ94">
        <f t="shared" si="84"/>
        <v>0</v>
      </c>
      <c r="BK94">
        <f t="shared" si="100"/>
        <v>0</v>
      </c>
      <c r="BM94">
        <f t="shared" si="101"/>
        <v>-9.4768918116645384</v>
      </c>
      <c r="BN94">
        <f t="shared" si="85"/>
        <v>-175.15233789458279</v>
      </c>
      <c r="BQ94" s="56">
        <f t="shared" si="102"/>
        <v>29.709765356613644</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1.0003345987426364</v>
      </c>
      <c r="D95">
        <f t="shared" si="56"/>
        <v>2.5865245884583579E-2</v>
      </c>
      <c r="F95">
        <f t="shared" si="57"/>
        <v>2.164054579196438E-2</v>
      </c>
      <c r="G95">
        <f t="shared" si="58"/>
        <v>5.8155219931064782E-2</v>
      </c>
      <c r="H95">
        <f t="shared" si="59"/>
        <v>-3.0834374300689356</v>
      </c>
      <c r="J95">
        <f t="shared" si="60"/>
        <v>15</v>
      </c>
      <c r="M95">
        <f t="shared" si="61"/>
        <v>8.6614793703061368E-2</v>
      </c>
      <c r="N95">
        <f t="shared" si="62"/>
        <v>-1.5707963250000001</v>
      </c>
      <c r="O95">
        <f t="shared" si="63"/>
        <v>9.5386024152471958</v>
      </c>
      <c r="P95">
        <f t="shared" si="64"/>
        <v>1.4657661681777254</v>
      </c>
      <c r="Q95">
        <f t="shared" si="65"/>
        <v>5.3631175639660942</v>
      </c>
      <c r="R95">
        <f t="shared" si="66"/>
        <v>1.3832399214083744</v>
      </c>
      <c r="S95">
        <f t="shared" si="67"/>
        <v>0.99553089211116219</v>
      </c>
      <c r="T95">
        <f t="shared" si="68"/>
        <v>-9.4577382947460653E-2</v>
      </c>
      <c r="U95">
        <f t="shared" si="69"/>
        <v>0.99124429818860382</v>
      </c>
      <c r="V95">
        <f t="shared" si="70"/>
        <v>-0.13242740487176283</v>
      </c>
      <c r="X95">
        <f t="shared" si="87"/>
        <v>3.044686835547247</v>
      </c>
      <c r="Y95">
        <f t="shared" si="71"/>
        <v>-114.95637326982721</v>
      </c>
      <c r="Z95">
        <f t="shared" si="88"/>
        <v>65.04362673017279</v>
      </c>
      <c r="AC95">
        <v>1</v>
      </c>
      <c r="AD95">
        <f t="shared" si="72"/>
        <v>9.486039006675</v>
      </c>
      <c r="AE95">
        <f t="shared" si="73"/>
        <v>-8.5440242296959645E-5</v>
      </c>
      <c r="AF95">
        <f t="shared" si="74"/>
        <v>6.4140954657254993E-4</v>
      </c>
      <c r="AG95">
        <f t="shared" si="89"/>
        <v>14327.457157406334</v>
      </c>
      <c r="AH95">
        <f t="shared" si="90"/>
        <v>-3467.5838906874342</v>
      </c>
      <c r="AJ95">
        <f t="shared" si="75"/>
        <v>18000</v>
      </c>
      <c r="AK95">
        <f t="shared" si="76"/>
        <v>1707.4870212015001</v>
      </c>
      <c r="AL95">
        <v>1</v>
      </c>
      <c r="AM95">
        <f t="shared" si="77"/>
        <v>5.2690634846167503</v>
      </c>
      <c r="AN95">
        <f t="shared" si="91"/>
        <v>938.59574284247697</v>
      </c>
      <c r="AO95">
        <f t="shared" si="92"/>
        <v>-3238.0335342265289</v>
      </c>
      <c r="AQ95">
        <f t="shared" si="78"/>
        <v>2.6867275658248255</v>
      </c>
      <c r="AR95">
        <f t="shared" si="79"/>
        <v>-163.89038151531435</v>
      </c>
      <c r="AT95">
        <f t="shared" si="104"/>
        <v>-529809.67268814379</v>
      </c>
      <c r="AU95">
        <f t="shared" si="105"/>
        <v>-2357448.8728975654</v>
      </c>
      <c r="AV95">
        <f t="shared" si="93"/>
        <v>-1.7918619159758251</v>
      </c>
      <c r="AW95">
        <f t="shared" si="94"/>
        <v>-512231.96880698064</v>
      </c>
      <c r="AX95">
        <f t="shared" si="95"/>
        <v>-184057.42484116837</v>
      </c>
      <c r="AY95">
        <f t="shared" si="103"/>
        <v>-2.7966353241578443</v>
      </c>
      <c r="BA95">
        <f t="shared" si="80"/>
        <v>4.4392159292454743</v>
      </c>
      <c r="BB95">
        <f t="shared" si="96"/>
        <v>12.946125403769507</v>
      </c>
      <c r="BC95">
        <f t="shared" si="97"/>
        <v>1.0047734081820192</v>
      </c>
      <c r="BD95">
        <f t="shared" si="81"/>
        <v>-122.43072427841227</v>
      </c>
      <c r="BF95">
        <f t="shared" si="82"/>
        <v>3.1762205830965371</v>
      </c>
      <c r="BG95">
        <f t="shared" si="83"/>
        <v>-117.6167061889516</v>
      </c>
      <c r="BH95">
        <f t="shared" si="98"/>
        <v>62.383293811048404</v>
      </c>
      <c r="BI95">
        <f t="shared" si="99"/>
        <v>62.383293811048404</v>
      </c>
      <c r="BJ95">
        <f t="shared" si="84"/>
        <v>0</v>
      </c>
      <c r="BK95">
        <f t="shared" si="100"/>
        <v>0</v>
      </c>
      <c r="BM95">
        <f t="shared" si="101"/>
        <v>-9.7699048206729682</v>
      </c>
      <c r="BN95">
        <f t="shared" si="85"/>
        <v>-175.18598191053934</v>
      </c>
      <c r="BQ95" s="56">
        <f t="shared" si="102"/>
        <v>29.848086204054638</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1.0003456572040419</v>
      </c>
      <c r="D96">
        <f t="shared" si="56"/>
        <v>2.6289072545406127E-2</v>
      </c>
      <c r="F96">
        <f t="shared" si="57"/>
        <v>2.0934411940207315E-2</v>
      </c>
      <c r="G96">
        <f t="shared" si="58"/>
        <v>5.7178789873915115E-2</v>
      </c>
      <c r="H96">
        <f t="shared" si="59"/>
        <v>-3.0844138601260851</v>
      </c>
      <c r="J96">
        <f t="shared" si="60"/>
        <v>15</v>
      </c>
      <c r="M96">
        <f t="shared" si="61"/>
        <v>8.5217780901399087E-2</v>
      </c>
      <c r="N96">
        <f t="shared" si="62"/>
        <v>-1.5707963250000001</v>
      </c>
      <c r="O96">
        <f t="shared" si="63"/>
        <v>9.6932680147598038</v>
      </c>
      <c r="P96">
        <f t="shared" si="64"/>
        <v>1.4674480687094591</v>
      </c>
      <c r="Q96">
        <f t="shared" si="65"/>
        <v>5.4480046308890282</v>
      </c>
      <c r="R96">
        <f t="shared" si="66"/>
        <v>1.3861962278085553</v>
      </c>
      <c r="S96">
        <f t="shared" si="67"/>
        <v>0.9953841842207054</v>
      </c>
      <c r="T96">
        <f t="shared" si="68"/>
        <v>-9.6118376139298703E-2</v>
      </c>
      <c r="U96">
        <f t="shared" si="69"/>
        <v>0.9909587864378786</v>
      </c>
      <c r="V96">
        <f t="shared" si="70"/>
        <v>-0.13457243721367074</v>
      </c>
      <c r="X96">
        <f t="shared" si="87"/>
        <v>2.8877270890946156</v>
      </c>
      <c r="Y96">
        <f t="shared" si="71"/>
        <v>-114.93347913670925</v>
      </c>
      <c r="Z96">
        <f t="shared" si="88"/>
        <v>65.066520863290748</v>
      </c>
      <c r="AC96">
        <v>1</v>
      </c>
      <c r="AD96">
        <f t="shared" si="72"/>
        <v>9.6415478428500005</v>
      </c>
      <c r="AE96">
        <f t="shared" si="73"/>
        <v>-8.826452335111877E-5</v>
      </c>
      <c r="AF96">
        <f t="shared" si="74"/>
        <v>6.519244571721E-4</v>
      </c>
      <c r="AG96">
        <f t="shared" si="89"/>
        <v>14319.204765417069</v>
      </c>
      <c r="AH96">
        <f t="shared" si="90"/>
        <v>-3472.6075367793269</v>
      </c>
      <c r="AJ96">
        <f t="shared" si="75"/>
        <v>18000</v>
      </c>
      <c r="AK96">
        <f t="shared" si="76"/>
        <v>1735.478611713</v>
      </c>
      <c r="AL96">
        <v>1</v>
      </c>
      <c r="AM96">
        <f t="shared" si="77"/>
        <v>5.3554415745285002</v>
      </c>
      <c r="AN96">
        <f t="shared" si="91"/>
        <v>919.59435691982185</v>
      </c>
      <c r="AO96">
        <f t="shared" si="92"/>
        <v>-3189.3552390372142</v>
      </c>
      <c r="AQ96">
        <f t="shared" si="78"/>
        <v>2.6007802340702209</v>
      </c>
      <c r="AR96">
        <f t="shared" si="79"/>
        <v>-161.24837451235371</v>
      </c>
      <c r="AT96">
        <f t="shared" si="104"/>
        <v>-522711.21590351412</v>
      </c>
      <c r="AU96">
        <f t="shared" si="105"/>
        <v>-2317979.9817753904</v>
      </c>
      <c r="AV96">
        <f t="shared" si="93"/>
        <v>-1.7925893882503685</v>
      </c>
      <c r="AW96">
        <f t="shared" si="94"/>
        <v>-496023.04805425362</v>
      </c>
      <c r="AX96">
        <f t="shared" si="95"/>
        <v>-177830.73194094643</v>
      </c>
      <c r="AY96">
        <f t="shared" si="103"/>
        <v>-2.797354054208153</v>
      </c>
      <c r="BA96">
        <f t="shared" si="80"/>
        <v>4.5094299862201783</v>
      </c>
      <c r="BB96">
        <f t="shared" si="96"/>
        <v>13.08243296844822</v>
      </c>
      <c r="BC96">
        <f t="shared" si="97"/>
        <v>1.0047646659577845</v>
      </c>
      <c r="BD96">
        <f t="shared" si="81"/>
        <v>-122.43122517096506</v>
      </c>
      <c r="BF96">
        <f t="shared" si="82"/>
        <v>3.024475287404103</v>
      </c>
      <c r="BG96">
        <f t="shared" si="83"/>
        <v>-117.64886892389468</v>
      </c>
      <c r="BH96">
        <f t="shared" si="98"/>
        <v>62.351131076105318</v>
      </c>
      <c r="BI96">
        <f t="shared" si="99"/>
        <v>62.351131076105318</v>
      </c>
      <c r="BJ96">
        <f t="shared" si="84"/>
        <v>0</v>
      </c>
      <c r="BK96">
        <f t="shared" si="100"/>
        <v>0</v>
      </c>
      <c r="BM96">
        <f t="shared" si="101"/>
        <v>-10.057957681044115</v>
      </c>
      <c r="BN96">
        <f t="shared" si="85"/>
        <v>-175.21764375292966</v>
      </c>
      <c r="BQ96" s="56">
        <f t="shared" si="102"/>
        <v>29.984393768733359</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1.0003568953525843</v>
      </c>
      <c r="D97">
        <f t="shared" si="56"/>
        <v>2.6712889759701788E-2</v>
      </c>
      <c r="F97">
        <f t="shared" si="57"/>
        <v>2.0262492007964764E-2</v>
      </c>
      <c r="G97">
        <f t="shared" si="58"/>
        <v>5.6235189455525462E-2</v>
      </c>
      <c r="H97">
        <f t="shared" si="59"/>
        <v>-3.0853574605444747</v>
      </c>
      <c r="J97">
        <f t="shared" si="60"/>
        <v>15</v>
      </c>
      <c r="M97">
        <f t="shared" si="61"/>
        <v>8.3865117712487988E-2</v>
      </c>
      <c r="N97">
        <f t="shared" si="62"/>
        <v>-1.5707963250000001</v>
      </c>
      <c r="O97">
        <f t="shared" si="63"/>
        <v>9.8479601731540498</v>
      </c>
      <c r="P97">
        <f t="shared" si="64"/>
        <v>1.4690771350058678</v>
      </c>
      <c r="Q97">
        <f t="shared" si="65"/>
        <v>5.5329378507524005</v>
      </c>
      <c r="R97">
        <f t="shared" si="66"/>
        <v>1.3890617972060486</v>
      </c>
      <c r="S97">
        <f t="shared" si="67"/>
        <v>0.99523515726624256</v>
      </c>
      <c r="T97">
        <f t="shared" si="68"/>
        <v>-9.7658911559563022E-2</v>
      </c>
      <c r="U97">
        <f t="shared" si="69"/>
        <v>0.99066888483313476</v>
      </c>
      <c r="V97">
        <f t="shared" si="70"/>
        <v>-0.13671622437096456</v>
      </c>
      <c r="X97">
        <f t="shared" si="87"/>
        <v>2.7335350838444143</v>
      </c>
      <c r="Y97">
        <f t="shared" si="71"/>
        <v>-114.91683299889601</v>
      </c>
      <c r="Z97">
        <f t="shared" si="88"/>
        <v>65.083167001103988</v>
      </c>
      <c r="AC97">
        <v>1</v>
      </c>
      <c r="AD97">
        <f t="shared" si="72"/>
        <v>9.7970566790249993</v>
      </c>
      <c r="AE97">
        <f t="shared" si="73"/>
        <v>-9.1134727674451184E-5</v>
      </c>
      <c r="AF97">
        <f t="shared" si="74"/>
        <v>6.6243936777164996E-4</v>
      </c>
      <c r="AG97">
        <f t="shared" si="89"/>
        <v>14310.827922115292</v>
      </c>
      <c r="AH97">
        <f t="shared" si="90"/>
        <v>-3478.3763127317588</v>
      </c>
      <c r="AJ97">
        <f t="shared" si="75"/>
        <v>18000</v>
      </c>
      <c r="AK97">
        <f t="shared" si="76"/>
        <v>1763.4702022244999</v>
      </c>
      <c r="AL97">
        <v>1</v>
      </c>
      <c r="AM97">
        <f t="shared" si="77"/>
        <v>5.441819664440251</v>
      </c>
      <c r="AN97">
        <f t="shared" si="91"/>
        <v>901.4511843843236</v>
      </c>
      <c r="AO97">
        <f t="shared" si="92"/>
        <v>-3142.064579491067</v>
      </c>
      <c r="AQ97">
        <f t="shared" si="78"/>
        <v>2.5188916876574305</v>
      </c>
      <c r="AR97">
        <f t="shared" si="79"/>
        <v>-158.69017632241813</v>
      </c>
      <c r="AT97">
        <f t="shared" si="104"/>
        <v>-515936.72488661332</v>
      </c>
      <c r="AU97">
        <f t="shared" si="105"/>
        <v>-2279749.4594609449</v>
      </c>
      <c r="AV97">
        <f t="shared" si="93"/>
        <v>-1.7933600599630999</v>
      </c>
      <c r="AW97">
        <f t="shared" si="94"/>
        <v>-480543.21402125689</v>
      </c>
      <c r="AX97">
        <f t="shared" si="95"/>
        <v>-171949.94110109372</v>
      </c>
      <c r="AY97">
        <f t="shared" si="103"/>
        <v>-2.7979646680266468</v>
      </c>
      <c r="BA97">
        <f t="shared" si="80"/>
        <v>4.5797217159796331</v>
      </c>
      <c r="BB97">
        <f t="shared" si="96"/>
        <v>13.2167817832814</v>
      </c>
      <c r="BC97">
        <f t="shared" si="97"/>
        <v>1.0046046080635469</v>
      </c>
      <c r="BD97">
        <f t="shared" si="81"/>
        <v>-122.4403958127931</v>
      </c>
      <c r="BF97">
        <f t="shared" si="82"/>
        <v>2.8755634961912673</v>
      </c>
      <c r="BG97">
        <f t="shared" si="83"/>
        <v>-117.68782094961313</v>
      </c>
      <c r="BH97">
        <f t="shared" si="98"/>
        <v>62.312179050386874</v>
      </c>
      <c r="BI97">
        <f t="shared" si="99"/>
        <v>62.312179050386874</v>
      </c>
      <c r="BJ97">
        <f t="shared" si="84"/>
        <v>0</v>
      </c>
      <c r="BK97">
        <f t="shared" si="100"/>
        <v>0</v>
      </c>
      <c r="BM97">
        <f t="shared" si="101"/>
        <v>-10.341218287090131</v>
      </c>
      <c r="BN97">
        <f t="shared" si="85"/>
        <v>-175.24742513682003</v>
      </c>
      <c r="BQ97" s="56">
        <f t="shared" si="102"/>
        <v>30.118742583566537</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1.0003683131822079</v>
      </c>
      <c r="D98">
        <f t="shared" si="56"/>
        <v>2.7136697375538563E-2</v>
      </c>
      <c r="F98">
        <f t="shared" si="57"/>
        <v>1.9622598285459789E-2</v>
      </c>
      <c r="G98">
        <f t="shared" si="58"/>
        <v>5.532276457396839E-2</v>
      </c>
      <c r="H98">
        <f t="shared" si="59"/>
        <v>-3.0862698854260318</v>
      </c>
      <c r="J98">
        <f t="shared" si="60"/>
        <v>15</v>
      </c>
      <c r="M98">
        <f t="shared" si="61"/>
        <v>8.2554725248230376E-2</v>
      </c>
      <c r="N98">
        <f t="shared" si="62"/>
        <v>-1.5707963250000001</v>
      </c>
      <c r="O98">
        <f t="shared" si="63"/>
        <v>10.002677658224734</v>
      </c>
      <c r="P98">
        <f t="shared" si="64"/>
        <v>1.4706558098706428</v>
      </c>
      <c r="Q98">
        <f t="shared" si="65"/>
        <v>5.6179151302972254</v>
      </c>
      <c r="R98">
        <f t="shared" si="66"/>
        <v>1.3918406989360927</v>
      </c>
      <c r="S98">
        <f t="shared" si="67"/>
        <v>0.99508381441081195</v>
      </c>
      <c r="T98">
        <f t="shared" si="68"/>
        <v>-9.9198982103345934E-2</v>
      </c>
      <c r="U98">
        <f t="shared" si="69"/>
        <v>0.99037460521635767</v>
      </c>
      <c r="V98">
        <f t="shared" si="70"/>
        <v>-0.13885874773996146</v>
      </c>
      <c r="X98">
        <f t="shared" si="87"/>
        <v>2.5820048232091199</v>
      </c>
      <c r="Y98">
        <f t="shared" si="71"/>
        <v>-114.90615504708153</v>
      </c>
      <c r="Z98">
        <f t="shared" si="88"/>
        <v>65.093844952918474</v>
      </c>
      <c r="AC98">
        <v>1</v>
      </c>
      <c r="AD98">
        <f t="shared" si="72"/>
        <v>9.9525655151999999</v>
      </c>
      <c r="AE98">
        <f t="shared" si="73"/>
        <v>-9.4050855266956915E-5</v>
      </c>
      <c r="AF98">
        <f t="shared" si="74"/>
        <v>6.7295427837120003E-4</v>
      </c>
      <c r="AG98">
        <f t="shared" si="89"/>
        <v>14302.327080871222</v>
      </c>
      <c r="AH98">
        <f t="shared" si="90"/>
        <v>-3484.8520466202021</v>
      </c>
      <c r="AJ98">
        <f t="shared" si="75"/>
        <v>18000</v>
      </c>
      <c r="AK98">
        <f t="shared" si="76"/>
        <v>1791.4617927360002</v>
      </c>
      <c r="AL98">
        <v>1</v>
      </c>
      <c r="AM98">
        <f t="shared" si="77"/>
        <v>5.528197754352</v>
      </c>
      <c r="AN98">
        <f t="shared" si="91"/>
        <v>884.11587780864238</v>
      </c>
      <c r="AO98">
        <f t="shared" si="92"/>
        <v>-3096.1056175526837</v>
      </c>
      <c r="AQ98">
        <f t="shared" si="78"/>
        <v>2.4408103490358801</v>
      </c>
      <c r="AR98">
        <f t="shared" si="79"/>
        <v>-156.21186233829633</v>
      </c>
      <c r="AT98">
        <f t="shared" si="104"/>
        <v>-509465.96022167866</v>
      </c>
      <c r="AU98">
        <f t="shared" si="105"/>
        <v>-2242699.0120145925</v>
      </c>
      <c r="AV98">
        <f t="shared" si="93"/>
        <v>-1.7941718628386347</v>
      </c>
      <c r="AW98">
        <f t="shared" si="94"/>
        <v>-465749.96603800455</v>
      </c>
      <c r="AX98">
        <f t="shared" si="95"/>
        <v>-166390.32927693718</v>
      </c>
      <c r="AY98">
        <f t="shared" si="103"/>
        <v>-2.7984714966533688</v>
      </c>
      <c r="BA98">
        <f t="shared" si="80"/>
        <v>4.6500884611745112</v>
      </c>
      <c r="BB98">
        <f t="shared" si="96"/>
        <v>13.349224295797038</v>
      </c>
      <c r="BC98">
        <f t="shared" si="97"/>
        <v>1.0042996338147341</v>
      </c>
      <c r="BD98">
        <f t="shared" si="81"/>
        <v>-122.45786955013021</v>
      </c>
      <c r="BF98">
        <f t="shared" si="82"/>
        <v>2.7293782765743044</v>
      </c>
      <c r="BG98">
        <f t="shared" si="83"/>
        <v>-117.73329039410523</v>
      </c>
      <c r="BH98">
        <f t="shared" si="98"/>
        <v>62.266709605894775</v>
      </c>
      <c r="BI98">
        <f t="shared" si="99"/>
        <v>62.266709605894775</v>
      </c>
      <c r="BJ98">
        <f t="shared" si="84"/>
        <v>0</v>
      </c>
      <c r="BK98">
        <f t="shared" si="100"/>
        <v>0</v>
      </c>
      <c r="BM98">
        <f t="shared" si="101"/>
        <v>-10.619846019222734</v>
      </c>
      <c r="BN98">
        <f t="shared" si="85"/>
        <v>-175.27542084397501</v>
      </c>
      <c r="BQ98" s="56">
        <f t="shared" si="102"/>
        <v>30.251185096082175</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1.0003799106867599</v>
      </c>
      <c r="D99">
        <f t="shared" si="56"/>
        <v>2.7560495241005123E-2</v>
      </c>
      <c r="F99">
        <f t="shared" si="57"/>
        <v>1.9012716099208519E-2</v>
      </c>
      <c r="G99">
        <f t="shared" si="58"/>
        <v>5.4439971882845453E-2</v>
      </c>
      <c r="H99">
        <f t="shared" si="59"/>
        <v>-3.0871526781171545</v>
      </c>
      <c r="J99">
        <f t="shared" si="60"/>
        <v>15</v>
      </c>
      <c r="M99">
        <f t="shared" si="61"/>
        <v>8.1284652552103751E-2</v>
      </c>
      <c r="N99">
        <f t="shared" si="62"/>
        <v>-1.5707963250000001</v>
      </c>
      <c r="O99">
        <f t="shared" si="63"/>
        <v>10.15741931264655</v>
      </c>
      <c r="P99">
        <f t="shared" si="64"/>
        <v>1.4721863882910711</v>
      </c>
      <c r="Q99">
        <f t="shared" si="65"/>
        <v>5.7029344999736757</v>
      </c>
      <c r="R99">
        <f t="shared" si="66"/>
        <v>1.3945367652162803</v>
      </c>
      <c r="S99">
        <f t="shared" si="67"/>
        <v>0.99493015886401093</v>
      </c>
      <c r="T99">
        <f t="shared" si="68"/>
        <v>-0.10073858067884785</v>
      </c>
      <c r="U99">
        <f t="shared" si="69"/>
        <v>0.99007595958932937</v>
      </c>
      <c r="V99">
        <f t="shared" si="70"/>
        <v>-0.14099998878531575</v>
      </c>
      <c r="X99">
        <f t="shared" si="87"/>
        <v>2.4330362710532243</v>
      </c>
      <c r="Y99">
        <f t="shared" si="71"/>
        <v>-114.90118118589723</v>
      </c>
      <c r="Z99">
        <f t="shared" si="88"/>
        <v>65.098818814102771</v>
      </c>
      <c r="AC99">
        <v>1</v>
      </c>
      <c r="AD99">
        <f t="shared" si="72"/>
        <v>10.108074351375</v>
      </c>
      <c r="AE99">
        <f t="shared" si="73"/>
        <v>-9.7012906128635991E-5</v>
      </c>
      <c r="AF99">
        <f t="shared" si="74"/>
        <v>6.8346918897074999E-4</v>
      </c>
      <c r="AG99">
        <f t="shared" si="89"/>
        <v>14293.702700942456</v>
      </c>
      <c r="AH99">
        <f t="shared" si="90"/>
        <v>-3491.9988740842891</v>
      </c>
      <c r="AJ99">
        <f t="shared" si="75"/>
        <v>18000</v>
      </c>
      <c r="AK99">
        <f t="shared" si="76"/>
        <v>1819.4533832475001</v>
      </c>
      <c r="AL99">
        <v>1</v>
      </c>
      <c r="AM99">
        <f t="shared" si="77"/>
        <v>5.6145758442637499</v>
      </c>
      <c r="AN99">
        <f t="shared" si="91"/>
        <v>867.54168706164342</v>
      </c>
      <c r="AO99">
        <f t="shared" si="92"/>
        <v>-3051.4252168206249</v>
      </c>
      <c r="AQ99">
        <f t="shared" si="78"/>
        <v>2.3663038334122102</v>
      </c>
      <c r="AR99">
        <f t="shared" si="79"/>
        <v>-153.80974917179367</v>
      </c>
      <c r="AT99">
        <f t="shared" si="104"/>
        <v>-503280.22743619583</v>
      </c>
      <c r="AU99">
        <f t="shared" si="105"/>
        <v>-2206773.9574901657</v>
      </c>
      <c r="AV99">
        <f t="shared" si="93"/>
        <v>-1.7950228523034426</v>
      </c>
      <c r="AW99">
        <f t="shared" si="94"/>
        <v>-451603.81609428558</v>
      </c>
      <c r="AX99">
        <f t="shared" si="95"/>
        <v>-161129.292816634</v>
      </c>
      <c r="AY99">
        <f t="shared" si="103"/>
        <v>-2.7988786107578036</v>
      </c>
      <c r="BA99">
        <f t="shared" si="80"/>
        <v>4.7205276723960097</v>
      </c>
      <c r="BB99">
        <f t="shared" si="96"/>
        <v>13.479810957431893</v>
      </c>
      <c r="BC99">
        <f t="shared" si="97"/>
        <v>1.003855758454361</v>
      </c>
      <c r="BD99">
        <f t="shared" si="81"/>
        <v>-122.48330173493849</v>
      </c>
      <c r="BF99">
        <f t="shared" si="82"/>
        <v>2.5858186400884891</v>
      </c>
      <c r="BG99">
        <f t="shared" si="83"/>
        <v>-117.78502104527199</v>
      </c>
      <c r="BH99">
        <f t="shared" si="98"/>
        <v>62.214978954728011</v>
      </c>
      <c r="BI99">
        <f t="shared" si="99"/>
        <v>62.214978954728011</v>
      </c>
      <c r="BJ99">
        <f t="shared" si="84"/>
        <v>0</v>
      </c>
      <c r="BK99">
        <f t="shared" si="100"/>
        <v>0</v>
      </c>
      <c r="BM99">
        <f t="shared" si="101"/>
        <v>-10.893992317343404</v>
      </c>
      <c r="BN99">
        <f t="shared" si="85"/>
        <v>-175.30171931033351</v>
      </c>
      <c r="BQ99" s="56">
        <f t="shared" si="102"/>
        <v>30.381771757717026</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1.0003916878599919</v>
      </c>
      <c r="D100">
        <f t="shared" si="56"/>
        <v>2.7984283204211126E-2</v>
      </c>
      <c r="F100">
        <f t="shared" si="57"/>
        <v>1.8430987562871887E-2</v>
      </c>
      <c r="G100">
        <f t="shared" si="58"/>
        <v>5.3585369572426385E-2</v>
      </c>
      <c r="H100">
        <f t="shared" si="59"/>
        <v>-3.0880072804275738</v>
      </c>
      <c r="J100">
        <f t="shared" si="60"/>
        <v>15</v>
      </c>
      <c r="M100">
        <f t="shared" si="61"/>
        <v>8.0053066907374903E-2</v>
      </c>
      <c r="N100">
        <f t="shared" si="62"/>
        <v>-1.5707963250000001</v>
      </c>
      <c r="O100">
        <f t="shared" si="63"/>
        <v>10.312184048384658</v>
      </c>
      <c r="P100">
        <f t="shared" si="64"/>
        <v>1.4736710284162768</v>
      </c>
      <c r="Q100">
        <f t="shared" si="65"/>
        <v>5.7879941050065966</v>
      </c>
      <c r="R100">
        <f t="shared" si="66"/>
        <v>1.3971536079791502</v>
      </c>
      <c r="S100">
        <f t="shared" si="67"/>
        <v>0.99477419388181043</v>
      </c>
      <c r="T100">
        <f t="shared" si="68"/>
        <v>-0.10227770020756499</v>
      </c>
      <c r="U100">
        <f t="shared" si="69"/>
        <v>0.98977296011230342</v>
      </c>
      <c r="V100">
        <f t="shared" si="70"/>
        <v>-0.14313992904089634</v>
      </c>
      <c r="X100">
        <f t="shared" si="87"/>
        <v>2.2865349120651937</v>
      </c>
      <c r="Y100">
        <f t="shared" si="71"/>
        <v>-114.90166196873149</v>
      </c>
      <c r="Z100">
        <f t="shared" si="88"/>
        <v>65.098338031268511</v>
      </c>
      <c r="AC100">
        <v>1</v>
      </c>
      <c r="AD100">
        <f t="shared" si="72"/>
        <v>10.263583187550001</v>
      </c>
      <c r="AE100">
        <f t="shared" si="73"/>
        <v>-1.0002088025948837E-4</v>
      </c>
      <c r="AF100">
        <f t="shared" si="74"/>
        <v>6.9398409957029995E-4</v>
      </c>
      <c r="AG100">
        <f t="shared" si="89"/>
        <v>14284.955247413587</v>
      </c>
      <c r="AH100">
        <f t="shared" si="90"/>
        <v>-3499.783063931236</v>
      </c>
      <c r="AJ100">
        <f t="shared" si="75"/>
        <v>18000</v>
      </c>
      <c r="AK100">
        <f t="shared" si="76"/>
        <v>1847.444973759</v>
      </c>
      <c r="AL100">
        <v>1</v>
      </c>
      <c r="AM100">
        <f t="shared" si="77"/>
        <v>5.7009539341755007</v>
      </c>
      <c r="AN100">
        <f t="shared" si="91"/>
        <v>851.68515880231917</v>
      </c>
      <c r="AO100">
        <f t="shared" si="92"/>
        <v>-3007.9728829939672</v>
      </c>
      <c r="AQ100">
        <f t="shared" si="78"/>
        <v>2.2951572182694515</v>
      </c>
      <c r="AR100">
        <f t="shared" si="79"/>
        <v>-151.4803764057838</v>
      </c>
      <c r="AT100">
        <f t="shared" si="104"/>
        <v>-497362.23771413357</v>
      </c>
      <c r="AU100">
        <f t="shared" si="105"/>
        <v>-2171922.9501795457</v>
      </c>
      <c r="AV100">
        <f t="shared" si="93"/>
        <v>-1.795911198339643</v>
      </c>
      <c r="AW100">
        <f t="shared" si="94"/>
        <v>-438068.03967356082</v>
      </c>
      <c r="AX100">
        <f t="shared" si="95"/>
        <v>-156146.13774019899</v>
      </c>
      <c r="AY100">
        <f t="shared" si="103"/>
        <v>-2.7991898393186605</v>
      </c>
      <c r="BA100">
        <f t="shared" si="80"/>
        <v>4.7910368967894037</v>
      </c>
      <c r="BB100">
        <f t="shared" si="96"/>
        <v>13.608590309295387</v>
      </c>
      <c r="BC100">
        <f t="shared" si="97"/>
        <v>1.0032786409790175</v>
      </c>
      <c r="BD100">
        <f t="shared" si="81"/>
        <v>-122.5163681305967</v>
      </c>
      <c r="BF100">
        <f t="shared" si="82"/>
        <v>2.4447891030338629</v>
      </c>
      <c r="BG100">
        <f t="shared" si="83"/>
        <v>-117.84277128480744</v>
      </c>
      <c r="BH100">
        <f t="shared" si="98"/>
        <v>62.157228715192559</v>
      </c>
      <c r="BI100">
        <f t="shared" si="99"/>
        <v>62.157228715192559</v>
      </c>
      <c r="BJ100">
        <f t="shared" si="84"/>
        <v>0</v>
      </c>
      <c r="BK100">
        <f t="shared" si="100"/>
        <v>0</v>
      </c>
      <c r="BM100">
        <f t="shared" si="101"/>
        <v>-11.163801206261523</v>
      </c>
      <c r="BN100">
        <f t="shared" si="85"/>
        <v>-175.32640315421071</v>
      </c>
      <c r="BQ100" s="56">
        <f t="shared" si="102"/>
        <v>30.510551109580526</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1.0004036446955582</v>
      </c>
      <c r="D101">
        <f t="shared" si="56"/>
        <v>2.8408061113287579E-2</v>
      </c>
      <c r="F101">
        <f t="shared" si="57"/>
        <v>1.7875697089065157E-2</v>
      </c>
      <c r="G101">
        <f t="shared" si="58"/>
        <v>5.2757609064693359E-2</v>
      </c>
      <c r="H101">
        <f t="shared" si="59"/>
        <v>-3.0888350409353067</v>
      </c>
      <c r="J101">
        <f t="shared" si="60"/>
        <v>15</v>
      </c>
      <c r="M101">
        <f t="shared" si="61"/>
        <v>7.8858245013234976E-2</v>
      </c>
      <c r="N101">
        <f t="shared" si="62"/>
        <v>-1.5707963250000001</v>
      </c>
      <c r="O101">
        <f t="shared" si="63"/>
        <v>10.466970841597387</v>
      </c>
      <c r="P101">
        <f t="shared" si="64"/>
        <v>1.475111761574464</v>
      </c>
      <c r="Q101">
        <f t="shared" si="65"/>
        <v>5.873092197218245</v>
      </c>
      <c r="R101">
        <f t="shared" si="66"/>
        <v>1.3996946343072898</v>
      </c>
      <c r="S101">
        <f t="shared" si="67"/>
        <v>0.99461592276636424</v>
      </c>
      <c r="T101">
        <f t="shared" si="68"/>
        <v>-0.10381633362447627</v>
      </c>
      <c r="U101">
        <f t="shared" si="69"/>
        <v>0.98946561910266795</v>
      </c>
      <c r="V101">
        <f t="shared" si="70"/>
        <v>-0.14527855011065463</v>
      </c>
      <c r="X101">
        <f t="shared" si="87"/>
        <v>2.1424113517938781</v>
      </c>
      <c r="Y101">
        <f t="shared" si="71"/>
        <v>-114.90736161531679</v>
      </c>
      <c r="Z101">
        <f t="shared" si="88"/>
        <v>65.092638384683212</v>
      </c>
      <c r="AC101">
        <v>1</v>
      </c>
      <c r="AD101">
        <f t="shared" si="72"/>
        <v>10.419092023725002</v>
      </c>
      <c r="AE101">
        <f t="shared" si="73"/>
        <v>-1.0307477765951408E-4</v>
      </c>
      <c r="AF101">
        <f t="shared" si="74"/>
        <v>7.0449901016985002E-4</v>
      </c>
      <c r="AG101">
        <f t="shared" si="89"/>
        <v>14276.085191135235</v>
      </c>
      <c r="AH101">
        <f t="shared" si="90"/>
        <v>-3508.1728593609841</v>
      </c>
      <c r="AJ101">
        <f t="shared" si="75"/>
        <v>18000</v>
      </c>
      <c r="AK101">
        <f t="shared" si="76"/>
        <v>1875.4365642705</v>
      </c>
      <c r="AL101">
        <v>1</v>
      </c>
      <c r="AM101">
        <f t="shared" si="77"/>
        <v>5.7873320240872506</v>
      </c>
      <c r="AN101">
        <f t="shared" si="91"/>
        <v>836.50586450154231</v>
      </c>
      <c r="AO101">
        <f t="shared" si="92"/>
        <v>-2965.7006136960663</v>
      </c>
      <c r="AQ101">
        <f t="shared" si="78"/>
        <v>2.2271714922048997</v>
      </c>
      <c r="AR101">
        <f t="shared" si="79"/>
        <v>-149.22048997772828</v>
      </c>
      <c r="AT101">
        <f t="shared" si="104"/>
        <v>-491695.98304242914</v>
      </c>
      <c r="AU101">
        <f t="shared" si="105"/>
        <v>-2138097.729767086</v>
      </c>
      <c r="AV101">
        <f t="shared" si="93"/>
        <v>-1.7968351771358986</v>
      </c>
      <c r="AW101">
        <f t="shared" si="94"/>
        <v>-425108.44994501496</v>
      </c>
      <c r="AX101">
        <f t="shared" si="95"/>
        <v>-151421.89339245821</v>
      </c>
      <c r="AY101">
        <f t="shared" si="103"/>
        <v>-2.7994087867431969</v>
      </c>
      <c r="BA101">
        <f t="shared" si="80"/>
        <v>4.8616137676116242</v>
      </c>
      <c r="BB101">
        <f t="shared" si="96"/>
        <v>13.735609064404466</v>
      </c>
      <c r="BC101">
        <f t="shared" si="97"/>
        <v>1.0025736096072984</v>
      </c>
      <c r="BD101">
        <f t="shared" si="81"/>
        <v>-122.5567634526667</v>
      </c>
      <c r="BF101">
        <f t="shared" si="82"/>
        <v>2.3061992864871046</v>
      </c>
      <c r="BG101">
        <f t="shared" si="83"/>
        <v>-117.90631310480362</v>
      </c>
      <c r="BH101">
        <f t="shared" si="98"/>
        <v>62.093686895196385</v>
      </c>
      <c r="BI101">
        <f t="shared" si="99"/>
        <v>62.093686895196385</v>
      </c>
      <c r="BJ101">
        <f t="shared" si="84"/>
        <v>0</v>
      </c>
      <c r="BK101">
        <f t="shared" si="100"/>
        <v>0</v>
      </c>
      <c r="BM101">
        <f t="shared" si="101"/>
        <v>-11.42940977791736</v>
      </c>
      <c r="BN101">
        <f t="shared" si="85"/>
        <v>-175.34954965213691</v>
      </c>
      <c r="BQ101" s="56">
        <f t="shared" si="102"/>
        <v>30.637569864689603</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1.0004157811870171</v>
      </c>
      <c r="D102">
        <f t="shared" si="56"/>
        <v>2.8831828816387128E-2</v>
      </c>
      <c r="F102">
        <f t="shared" si="57"/>
        <v>1.7345258446423685E-2</v>
      </c>
      <c r="G102">
        <f t="shared" si="58"/>
        <v>5.1955427517561638E-2</v>
      </c>
      <c r="H102">
        <f t="shared" si="59"/>
        <v>-3.0896372224824384</v>
      </c>
      <c r="J102">
        <f t="shared" si="60"/>
        <v>15</v>
      </c>
      <c r="M102">
        <f t="shared" si="61"/>
        <v>7.7698564939510925E-2</v>
      </c>
      <c r="N102">
        <f t="shared" si="62"/>
        <v>-1.5707963250000001</v>
      </c>
      <c r="O102">
        <f t="shared" si="63"/>
        <v>10.621778727981383</v>
      </c>
      <c r="P102">
        <f t="shared" si="64"/>
        <v>1.4765105014255817</v>
      </c>
      <c r="Q102">
        <f t="shared" si="65"/>
        <v>5.9582271275350145</v>
      </c>
      <c r="R102">
        <f t="shared" si="66"/>
        <v>1.4021630606028377</v>
      </c>
      <c r="S102">
        <f t="shared" si="67"/>
        <v>0.99445534886581943</v>
      </c>
      <c r="T102">
        <f t="shared" si="68"/>
        <v>-0.10535447387822913</v>
      </c>
      <c r="U102">
        <f t="shared" si="69"/>
        <v>0.98915394903359322</v>
      </c>
      <c r="V102">
        <f t="shared" si="70"/>
        <v>-0.1474158336694836</v>
      </c>
      <c r="X102">
        <f t="shared" si="87"/>
        <v>2.0005809521596865</v>
      </c>
      <c r="Y102">
        <f t="shared" si="71"/>
        <v>-114.91805710500434</v>
      </c>
      <c r="Z102">
        <f t="shared" si="88"/>
        <v>65.081942894995663</v>
      </c>
      <c r="AC102">
        <v>1</v>
      </c>
      <c r="AD102">
        <f t="shared" si="72"/>
        <v>10.5746008599</v>
      </c>
      <c r="AE102">
        <f t="shared" si="73"/>
        <v>-1.061745983287131E-4</v>
      </c>
      <c r="AF102">
        <f t="shared" si="74"/>
        <v>7.1501392076939998E-4</v>
      </c>
      <c r="AG102">
        <f t="shared" si="89"/>
        <v>14267.093008662487</v>
      </c>
      <c r="AH102">
        <f t="shared" si="90"/>
        <v>-3517.1383332048199</v>
      </c>
      <c r="AJ102">
        <f t="shared" si="75"/>
        <v>18000</v>
      </c>
      <c r="AK102">
        <f t="shared" si="76"/>
        <v>1903.4281547820001</v>
      </c>
      <c r="AL102">
        <v>1</v>
      </c>
      <c r="AM102">
        <f t="shared" si="77"/>
        <v>5.8737101139990004</v>
      </c>
      <c r="AN102">
        <f t="shared" si="91"/>
        <v>821.96615397831999</v>
      </c>
      <c r="AO102">
        <f t="shared" si="92"/>
        <v>-2924.5627572053181</v>
      </c>
      <c r="AQ102">
        <f t="shared" si="78"/>
        <v>2.1621621621621623</v>
      </c>
      <c r="AR102">
        <f t="shared" si="79"/>
        <v>-147.02702702702703</v>
      </c>
      <c r="AT102">
        <f t="shared" si="104"/>
        <v>-486266.62410651951</v>
      </c>
      <c r="AU102">
        <f t="shared" si="105"/>
        <v>-2105252.8928048736</v>
      </c>
      <c r="AV102">
        <f t="shared" si="93"/>
        <v>-1.7977931634558437</v>
      </c>
      <c r="AW102">
        <f t="shared" si="94"/>
        <v>-412693.19288550742</v>
      </c>
      <c r="AX102">
        <f t="shared" si="95"/>
        <v>-146939.14658635593</v>
      </c>
      <c r="AY102">
        <f t="shared" si="103"/>
        <v>-2.7995388485747936</v>
      </c>
      <c r="BA102">
        <f t="shared" si="80"/>
        <v>4.9322559946374591</v>
      </c>
      <c r="BB102">
        <f t="shared" si="96"/>
        <v>13.860912186426971</v>
      </c>
      <c r="BC102">
        <f t="shared" si="97"/>
        <v>1.0017456851189499</v>
      </c>
      <c r="BD102">
        <f t="shared" si="81"/>
        <v>-122.60420003165879</v>
      </c>
      <c r="BF102">
        <f t="shared" si="82"/>
        <v>2.1699635517898113</v>
      </c>
      <c r="BG102">
        <f t="shared" si="83"/>
        <v>-117.97543119999284</v>
      </c>
      <c r="BH102">
        <f t="shared" si="98"/>
        <v>62.02456880000716</v>
      </c>
      <c r="BI102">
        <f t="shared" si="99"/>
        <v>62.02456880000716</v>
      </c>
      <c r="BJ102">
        <f t="shared" si="84"/>
        <v>0</v>
      </c>
      <c r="BK102">
        <f t="shared" si="100"/>
        <v>0</v>
      </c>
      <c r="BM102">
        <f t="shared" si="101"/>
        <v>-11.690948634637158</v>
      </c>
      <c r="BN102">
        <f t="shared" si="85"/>
        <v>-175.37123116833405</v>
      </c>
      <c r="BQ102" s="56">
        <f t="shared" si="102"/>
        <v>30.762872986712107</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1.0004280973278299</v>
      </c>
      <c r="D103">
        <f t="shared" si="56"/>
        <v>2.9255586161684385E-2</v>
      </c>
      <c r="F103">
        <f t="shared" si="57"/>
        <v>1.6838203175614935E-2</v>
      </c>
      <c r="G103">
        <f t="shared" si="58"/>
        <v>5.1177641047118971E-2</v>
      </c>
      <c r="H103">
        <f t="shared" si="59"/>
        <v>-3.0904150089528812</v>
      </c>
      <c r="J103">
        <f t="shared" si="60"/>
        <v>15</v>
      </c>
      <c r="M103">
        <f t="shared" si="61"/>
        <v>7.6572498780967307E-2</v>
      </c>
      <c r="N103">
        <f t="shared" si="62"/>
        <v>-1.5707963250000001</v>
      </c>
      <c r="O103">
        <f t="shared" si="63"/>
        <v>10.776606798515139</v>
      </c>
      <c r="P103">
        <f t="shared" si="64"/>
        <v>1.4778690523349691</v>
      </c>
      <c r="Q103">
        <f t="shared" si="65"/>
        <v>6.0433973391128335</v>
      </c>
      <c r="R103">
        <f t="shared" si="66"/>
        <v>1.4045619256094284</v>
      </c>
      <c r="S103">
        <f t="shared" si="67"/>
        <v>0.99429247557412126</v>
      </c>
      <c r="T103">
        <f t="shared" si="68"/>
        <v>-0.1068921139313245</v>
      </c>
      <c r="U103">
        <f t="shared" si="69"/>
        <v>0.98883796253266598</v>
      </c>
      <c r="V103">
        <f t="shared" si="70"/>
        <v>-0.14955176146406729</v>
      </c>
      <c r="X103">
        <f t="shared" si="87"/>
        <v>1.860963498753943</v>
      </c>
      <c r="Y103">
        <f t="shared" si="71"/>
        <v>-114.9335373392837</v>
      </c>
      <c r="Z103">
        <f t="shared" si="88"/>
        <v>65.066462660716297</v>
      </c>
      <c r="AC103">
        <v>1</v>
      </c>
      <c r="AD103">
        <f t="shared" si="72"/>
        <v>10.730109696074999</v>
      </c>
      <c r="AE103">
        <f t="shared" si="73"/>
        <v>-1.0932034226708542E-4</v>
      </c>
      <c r="AF103">
        <f t="shared" si="74"/>
        <v>7.2552883136894994E-4</v>
      </c>
      <c r="AG103">
        <f t="shared" si="89"/>
        <v>14257.97918219277</v>
      </c>
      <c r="AH103">
        <f t="shared" si="90"/>
        <v>-3526.6512557557271</v>
      </c>
      <c r="AJ103">
        <f t="shared" si="75"/>
        <v>18000</v>
      </c>
      <c r="AK103">
        <f t="shared" si="76"/>
        <v>1931.4197452935</v>
      </c>
      <c r="AL103">
        <v>1</v>
      </c>
      <c r="AM103">
        <f t="shared" si="77"/>
        <v>5.9600882039107503</v>
      </c>
      <c r="AN103">
        <f t="shared" si="91"/>
        <v>808.03093178553081</v>
      </c>
      <c r="AO103">
        <f t="shared" si="92"/>
        <v>-2884.5158796364535</v>
      </c>
      <c r="AQ103">
        <f t="shared" si="78"/>
        <v>2.0999580008399832</v>
      </c>
      <c r="AR103">
        <f t="shared" si="79"/>
        <v>-144.89710205795885</v>
      </c>
      <c r="AT103">
        <f t="shared" si="104"/>
        <v>-481060.38946861064</v>
      </c>
      <c r="AU103">
        <f t="shared" si="105"/>
        <v>-2073345.684223135</v>
      </c>
      <c r="AV103">
        <f t="shared" si="93"/>
        <v>-1.7987836236533912</v>
      </c>
      <c r="AW103">
        <f t="shared" si="94"/>
        <v>-400792.56117818184</v>
      </c>
      <c r="AX103">
        <f t="shared" si="95"/>
        <v>-142681.89374167379</v>
      </c>
      <c r="AY103">
        <f t="shared" si="103"/>
        <v>-2.7995832259216704</v>
      </c>
      <c r="BA103">
        <f t="shared" si="80"/>
        <v>5.0029613553298526</v>
      </c>
      <c r="BB103">
        <f t="shared" si="96"/>
        <v>13.984542964996509</v>
      </c>
      <c r="BC103">
        <f t="shared" si="97"/>
        <v>1.0007996022682792</v>
      </c>
      <c r="BD103">
        <f t="shared" si="81"/>
        <v>-122.65840658613386</v>
      </c>
      <c r="BF103">
        <f t="shared" si="82"/>
        <v>2.0360006678267375</v>
      </c>
      <c r="BG103">
        <f t="shared" si="83"/>
        <v>-118.04992212918663</v>
      </c>
      <c r="BH103">
        <f t="shared" si="98"/>
        <v>61.950077870813374</v>
      </c>
      <c r="BI103">
        <f t="shared" si="99"/>
        <v>61.950077870813374</v>
      </c>
      <c r="BJ103">
        <f t="shared" si="84"/>
        <v>0</v>
      </c>
      <c r="BK103">
        <f t="shared" si="100"/>
        <v>0</v>
      </c>
      <c r="BM103">
        <f t="shared" si="101"/>
        <v>-11.948542297169771</v>
      </c>
      <c r="BN103">
        <f t="shared" si="85"/>
        <v>-175.3915155430528</v>
      </c>
      <c r="BQ103" s="56">
        <f t="shared" si="102"/>
        <v>30.886503765281645</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1.0004405931113622</v>
      </c>
      <c r="D104">
        <f t="shared" si="56"/>
        <v>2.9679332997376285E-2</v>
      </c>
      <c r="F104">
        <f t="shared" si="57"/>
        <v>1.6353170202979307E-2</v>
      </c>
      <c r="G104">
        <f t="shared" si="58"/>
        <v>5.0423138588342291E-2</v>
      </c>
      <c r="H104">
        <f t="shared" si="59"/>
        <v>-3.0911695114116577</v>
      </c>
      <c r="J104">
        <f t="shared" si="60"/>
        <v>15</v>
      </c>
      <c r="M104">
        <f t="shared" si="61"/>
        <v>7.5478605941239202E-2</v>
      </c>
      <c r="N104">
        <f t="shared" si="62"/>
        <v>-1.5707963250000001</v>
      </c>
      <c r="O104">
        <f t="shared" si="63"/>
        <v>10.931454195561752</v>
      </c>
      <c r="P104">
        <f t="shared" si="64"/>
        <v>1.4791891170440303</v>
      </c>
      <c r="Q104">
        <f t="shared" si="65"/>
        <v>6.1286013610228887</v>
      </c>
      <c r="R104">
        <f t="shared" si="66"/>
        <v>1.4068941023923531</v>
      </c>
      <c r="S104">
        <f t="shared" si="67"/>
        <v>0.99412730633081681</v>
      </c>
      <c r="T104">
        <f t="shared" si="68"/>
        <v>-0.10842924676030082</v>
      </c>
      <c r="U104">
        <f t="shared" si="69"/>
        <v>0.98851767238051069</v>
      </c>
      <c r="V104">
        <f t="shared" si="70"/>
        <v>-0.15168631531372109</v>
      </c>
      <c r="X104">
        <f t="shared" si="87"/>
        <v>1.7234828966760618</v>
      </c>
      <c r="Y104">
        <f t="shared" si="71"/>
        <v>-114.95360236768619</v>
      </c>
      <c r="Z104">
        <f t="shared" si="88"/>
        <v>65.046397632313813</v>
      </c>
      <c r="AC104">
        <v>1</v>
      </c>
      <c r="AD104">
        <f t="shared" si="72"/>
        <v>10.88561853225</v>
      </c>
      <c r="AE104">
        <f t="shared" si="73"/>
        <v>-1.1251200947463108E-4</v>
      </c>
      <c r="AF104">
        <f t="shared" si="74"/>
        <v>7.3604374196850001E-4</v>
      </c>
      <c r="AG104">
        <f t="shared" si="89"/>
        <v>14248.744199503159</v>
      </c>
      <c r="AH104">
        <f t="shared" si="90"/>
        <v>-3536.6849739312092</v>
      </c>
      <c r="AJ104">
        <f t="shared" si="75"/>
        <v>18000</v>
      </c>
      <c r="AK104">
        <f t="shared" si="76"/>
        <v>1959.4113358049999</v>
      </c>
      <c r="AL104">
        <v>1</v>
      </c>
      <c r="AM104">
        <f t="shared" si="77"/>
        <v>6.0464662938225002</v>
      </c>
      <c r="AN104">
        <f t="shared" si="91"/>
        <v>794.66745408499298</v>
      </c>
      <c r="AO104">
        <f t="shared" si="92"/>
        <v>-2845.5186401176497</v>
      </c>
      <c r="AQ104">
        <f t="shared" si="78"/>
        <v>2.0403999183840034</v>
      </c>
      <c r="AR104">
        <f t="shared" si="79"/>
        <v>-142.82799428688023</v>
      </c>
      <c r="AT104">
        <f t="shared" si="104"/>
        <v>-476064.4847494011</v>
      </c>
      <c r="AU104">
        <f t="shared" si="105"/>
        <v>-2042335.8068540141</v>
      </c>
      <c r="AV104">
        <f t="shared" si="93"/>
        <v>-1.7998051092720873</v>
      </c>
      <c r="AW104">
        <f t="shared" si="94"/>
        <v>-389378.82497610158</v>
      </c>
      <c r="AX104">
        <f t="shared" si="95"/>
        <v>-138635.40885622214</v>
      </c>
      <c r="AY104">
        <f t="shared" si="103"/>
        <v>-2.7995449387256945</v>
      </c>
      <c r="BA104">
        <f t="shared" si="80"/>
        <v>5.073727686699379</v>
      </c>
      <c r="BB104">
        <f t="shared" si="96"/>
        <v>14.106543087680954</v>
      </c>
      <c r="BC104">
        <f t="shared" si="97"/>
        <v>0.99973982945360729</v>
      </c>
      <c r="BD104">
        <f t="shared" si="81"/>
        <v>-122.71912709572665</v>
      </c>
      <c r="BF104">
        <f t="shared" si="82"/>
        <v>1.9042335068438079</v>
      </c>
      <c r="BG104">
        <f t="shared" si="83"/>
        <v>-118.12959354005407</v>
      </c>
      <c r="BH104">
        <f t="shared" si="98"/>
        <v>61.870406459945926</v>
      </c>
      <c r="BI104">
        <f t="shared" si="99"/>
        <v>61.870406459945926</v>
      </c>
      <c r="BJ104">
        <f t="shared" si="84"/>
        <v>0</v>
      </c>
      <c r="BK104">
        <f t="shared" si="100"/>
        <v>0</v>
      </c>
      <c r="BM104">
        <f t="shared" si="101"/>
        <v>-12.202309580837143</v>
      </c>
      <c r="BN104">
        <f t="shared" si="85"/>
        <v>-175.41046644432743</v>
      </c>
      <c r="BQ104" s="56">
        <f t="shared" si="102"/>
        <v>31.008503887966089</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1.0004532685308822</v>
      </c>
      <c r="D105">
        <f t="shared" si="56"/>
        <v>3.0103069171682373E-2</v>
      </c>
      <c r="F105">
        <f t="shared" si="57"/>
        <v>1.5888896511791029E-2</v>
      </c>
      <c r="G105">
        <f t="shared" si="58"/>
        <v>4.9690876324718872E-2</v>
      </c>
      <c r="H105">
        <f t="shared" si="59"/>
        <v>-3.0919017736752812</v>
      </c>
      <c r="J105">
        <f t="shared" si="60"/>
        <v>15</v>
      </c>
      <c r="M105">
        <f t="shared" si="61"/>
        <v>7.4415526984320329E-2</v>
      </c>
      <c r="N105">
        <f t="shared" si="62"/>
        <v>-1.5707963250000001</v>
      </c>
      <c r="O105">
        <f t="shared" si="63"/>
        <v>11.086320109296119</v>
      </c>
      <c r="P105">
        <f t="shared" si="64"/>
        <v>1.4804723037056347</v>
      </c>
      <c r="Q105">
        <f t="shared" si="65"/>
        <v>6.213837802445501</v>
      </c>
      <c r="R105">
        <f t="shared" si="66"/>
        <v>1.4091623093718513</v>
      </c>
      <c r="S105">
        <f t="shared" si="67"/>
        <v>0.99395984462085729</v>
      </c>
      <c r="T105">
        <f t="shared" si="68"/>
        <v>-0.10996586535591699</v>
      </c>
      <c r="U105">
        <f t="shared" si="69"/>
        <v>0.98819309150939871</v>
      </c>
      <c r="V105">
        <f t="shared" si="70"/>
        <v>-0.15381947711122282</v>
      </c>
      <c r="X105">
        <f t="shared" si="87"/>
        <v>1.588066892036569</v>
      </c>
      <c r="Y105">
        <f t="shared" si="71"/>
        <v>-114.97806267174245</v>
      </c>
      <c r="Z105">
        <f t="shared" si="88"/>
        <v>65.02193732825755</v>
      </c>
      <c r="AC105">
        <v>1</v>
      </c>
      <c r="AD105">
        <f t="shared" si="72"/>
        <v>11.041127368425</v>
      </c>
      <c r="AE105">
        <f t="shared" si="73"/>
        <v>-1.1574959995135007E-4</v>
      </c>
      <c r="AF105">
        <f t="shared" si="74"/>
        <v>7.4655865256804997E-4</v>
      </c>
      <c r="AG105">
        <f t="shared" si="89"/>
        <v>14239.388553887169</v>
      </c>
      <c r="AH105">
        <f t="shared" si="90"/>
        <v>-3547.2143006511942</v>
      </c>
      <c r="AJ105">
        <f t="shared" si="75"/>
        <v>18000</v>
      </c>
      <c r="AK105">
        <f t="shared" si="76"/>
        <v>1987.4029263165003</v>
      </c>
      <c r="AL105">
        <v>1</v>
      </c>
      <c r="AM105">
        <f t="shared" si="77"/>
        <v>6.1328443837342501</v>
      </c>
      <c r="AN105">
        <f t="shared" si="91"/>
        <v>781.84514391889718</v>
      </c>
      <c r="AO105">
        <f t="shared" si="92"/>
        <v>-2807.5316735164047</v>
      </c>
      <c r="AQ105">
        <f t="shared" si="78"/>
        <v>1.9833399444664817</v>
      </c>
      <c r="AR105">
        <f t="shared" si="79"/>
        <v>-140.81713605712019</v>
      </c>
      <c r="AT105">
        <f t="shared" si="104"/>
        <v>-471267.01069485844</v>
      </c>
      <c r="AU105">
        <f t="shared" si="105"/>
        <v>-2012185.2471769936</v>
      </c>
      <c r="AV105">
        <f t="shared" si="93"/>
        <v>-1.800856251172521</v>
      </c>
      <c r="AW105">
        <f t="shared" si="94"/>
        <v>-378426.07783175702</v>
      </c>
      <c r="AX105">
        <f t="shared" si="95"/>
        <v>-134786.12543077944</v>
      </c>
      <c r="AY105">
        <f t="shared" si="103"/>
        <v>-2.7994268379778617</v>
      </c>
      <c r="BA105">
        <f t="shared" si="80"/>
        <v>5.1445528777862011</v>
      </c>
      <c r="BB105">
        <f t="shared" si="96"/>
        <v>14.226952708700516</v>
      </c>
      <c r="BC105">
        <f t="shared" si="97"/>
        <v>0.99857058680534072</v>
      </c>
      <c r="BD105">
        <f t="shared" si="81"/>
        <v>-122.78611976477558</v>
      </c>
      <c r="BF105">
        <f t="shared" si="82"/>
        <v>1.7745887659338906</v>
      </c>
      <c r="BG105">
        <f t="shared" si="83"/>
        <v>-118.21426345191075</v>
      </c>
      <c r="BH105">
        <f t="shared" si="98"/>
        <v>61.785736548089247</v>
      </c>
      <c r="BI105">
        <f t="shared" si="99"/>
        <v>61.785736548089247</v>
      </c>
      <c r="BJ105">
        <f t="shared" si="84"/>
        <v>0</v>
      </c>
      <c r="BK105">
        <f t="shared" si="100"/>
        <v>0</v>
      </c>
      <c r="BM105">
        <f t="shared" si="101"/>
        <v>-12.452363942766628</v>
      </c>
      <c r="BN105">
        <f t="shared" si="85"/>
        <v>-175.42814368713516</v>
      </c>
      <c r="BQ105" s="56">
        <f t="shared" si="102"/>
        <v>31.128913508985651</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1.0004661235795627</v>
      </c>
      <c r="D106">
        <f t="shared" si="56"/>
        <v>3.0526794532845149E-2</v>
      </c>
      <c r="F106">
        <f t="shared" si="57"/>
        <v>1.5444208749346438E-2</v>
      </c>
      <c r="G106">
        <f t="shared" si="58"/>
        <v>4.8979872625779387E-2</v>
      </c>
      <c r="H106">
        <f t="shared" si="59"/>
        <v>-3.0926127773742209</v>
      </c>
      <c r="J106">
        <f t="shared" si="60"/>
        <v>15</v>
      </c>
      <c r="M106">
        <f t="shared" si="61"/>
        <v>7.3381977998426995E-2</v>
      </c>
      <c r="N106">
        <f t="shared" si="62"/>
        <v>-1.5707963250000001</v>
      </c>
      <c r="O106">
        <f t="shared" si="63"/>
        <v>11.241203774425561</v>
      </c>
      <c r="P106">
        <f t="shared" si="64"/>
        <v>1.4817201323446263</v>
      </c>
      <c r="Q106">
        <f t="shared" si="65"/>
        <v>6.2991053473254022</v>
      </c>
      <c r="R106">
        <f t="shared" si="66"/>
        <v>1.4113691204947985</v>
      </c>
      <c r="S106">
        <f t="shared" si="67"/>
        <v>0.99379009397439622</v>
      </c>
      <c r="T106">
        <f t="shared" si="68"/>
        <v>-0.11150196272333443</v>
      </c>
      <c r="U106">
        <f t="shared" si="69"/>
        <v>0.9878642330018419</v>
      </c>
      <c r="V106">
        <f t="shared" si="70"/>
        <v>-0.15595122882363385</v>
      </c>
      <c r="X106">
        <f t="shared" si="87"/>
        <v>1.454646816583328</v>
      </c>
      <c r="Y106">
        <f t="shared" si="71"/>
        <v>-115.00673850214334</v>
      </c>
      <c r="Z106">
        <f t="shared" si="88"/>
        <v>64.993261497856665</v>
      </c>
      <c r="AC106">
        <v>1</v>
      </c>
      <c r="AD106">
        <f t="shared" si="72"/>
        <v>11.196636204599999</v>
      </c>
      <c r="AE106">
        <f t="shared" si="73"/>
        <v>-1.1903311369724236E-4</v>
      </c>
      <c r="AF106">
        <f t="shared" si="74"/>
        <v>7.5707356316759994E-4</v>
      </c>
      <c r="AG106">
        <f t="shared" si="89"/>
        <v>14229.912744090956</v>
      </c>
      <c r="AH106">
        <f t="shared" si="90"/>
        <v>-3558.2154134377824</v>
      </c>
      <c r="AJ106">
        <f t="shared" si="75"/>
        <v>18000</v>
      </c>
      <c r="AK106">
        <f t="shared" si="76"/>
        <v>2015.3945168280002</v>
      </c>
      <c r="AL106">
        <v>1</v>
      </c>
      <c r="AM106">
        <f t="shared" si="77"/>
        <v>6.2192224736460009</v>
      </c>
      <c r="AN106">
        <f t="shared" si="91"/>
        <v>769.53542301910579</v>
      </c>
      <c r="AO106">
        <f t="shared" si="92"/>
        <v>-2770.5174802791039</v>
      </c>
      <c r="AQ106">
        <f t="shared" si="78"/>
        <v>1.9286403085824493</v>
      </c>
      <c r="AR106">
        <f t="shared" si="79"/>
        <v>-138.86210221793635</v>
      </c>
      <c r="AT106">
        <f t="shared" si="104"/>
        <v>-466656.88914836908</v>
      </c>
      <c r="AU106">
        <f t="shared" si="105"/>
        <v>-1982858.1156952491</v>
      </c>
      <c r="AV106">
        <f t="shared" si="93"/>
        <v>-1.8019357541378336</v>
      </c>
      <c r="AW106">
        <f t="shared" si="94"/>
        <v>-367910.09628037096</v>
      </c>
      <c r="AX106">
        <f t="shared" si="95"/>
        <v>-131121.53071286256</v>
      </c>
      <c r="AY106">
        <f t="shared" si="103"/>
        <v>-2.7992316169761087</v>
      </c>
      <c r="BA106">
        <f t="shared" si="80"/>
        <v>5.2154348627052336</v>
      </c>
      <c r="BB106">
        <f t="shared" si="96"/>
        <v>14.345810514501405</v>
      </c>
      <c r="BC106">
        <f t="shared" si="97"/>
        <v>0.99729586283827509</v>
      </c>
      <c r="BD106">
        <f t="shared" si="81"/>
        <v>-122.85915606821607</v>
      </c>
      <c r="BF106">
        <f t="shared" si="82"/>
        <v>1.6469967116479232</v>
      </c>
      <c r="BG106">
        <f t="shared" si="83"/>
        <v>-118.30375959167017</v>
      </c>
      <c r="BH106">
        <f t="shared" si="98"/>
        <v>61.696240408329828</v>
      </c>
      <c r="BI106">
        <f t="shared" si="99"/>
        <v>61.696240408329828</v>
      </c>
      <c r="BJ106">
        <f t="shared" si="84"/>
        <v>0</v>
      </c>
      <c r="BK106">
        <f t="shared" si="100"/>
        <v>0</v>
      </c>
      <c r="BM106">
        <f t="shared" si="101"/>
        <v>-12.698813802853481</v>
      </c>
      <c r="BN106">
        <f t="shared" si="85"/>
        <v>-175.44460352345413</v>
      </c>
      <c r="BQ106" s="56">
        <f t="shared" si="102"/>
        <v>31.24777131478654</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1.0004791582504793</v>
      </c>
      <c r="D107">
        <f t="shared" si="56"/>
        <v>3.0950508929130396E-2</v>
      </c>
      <c r="F107">
        <f t="shared" si="57"/>
        <v>1.5018015663698035E-2</v>
      </c>
      <c r="G107">
        <f t="shared" si="58"/>
        <v>4.8289203438951073E-2</v>
      </c>
      <c r="H107">
        <f t="shared" si="59"/>
        <v>-3.0933034465610492</v>
      </c>
      <c r="J107">
        <f t="shared" si="60"/>
        <v>15</v>
      </c>
      <c r="M107">
        <f t="shared" si="61"/>
        <v>7.237674542310607E-2</v>
      </c>
      <c r="N107">
        <f t="shared" si="62"/>
        <v>-1.5707963250000001</v>
      </c>
      <c r="O107">
        <f t="shared" si="63"/>
        <v>11.396104467176158</v>
      </c>
      <c r="P107">
        <f t="shared" si="64"/>
        <v>1.4829340407973546</v>
      </c>
      <c r="Q107">
        <f t="shared" si="65"/>
        <v>6.3844027494464832</v>
      </c>
      <c r="R107">
        <f t="shared" si="66"/>
        <v>1.4135169746214904</v>
      </c>
      <c r="S107">
        <f t="shared" si="67"/>
        <v>0.99361805796658598</v>
      </c>
      <c r="T107">
        <f t="shared" si="68"/>
        <v>-0.11303753188229818</v>
      </c>
      <c r="U107">
        <f t="shared" si="69"/>
        <v>0.98753111008917716</v>
      </c>
      <c r="V107">
        <f t="shared" si="70"/>
        <v>-0.15808155249311101</v>
      </c>
      <c r="X107">
        <f t="shared" si="87"/>
        <v>1.323157353195372</v>
      </c>
      <c r="Y107">
        <f t="shared" si="71"/>
        <v>-115.03945926469079</v>
      </c>
      <c r="Z107">
        <f t="shared" si="88"/>
        <v>64.960540735309209</v>
      </c>
      <c r="AC107">
        <v>1</v>
      </c>
      <c r="AD107">
        <f t="shared" si="72"/>
        <v>11.352145040775</v>
      </c>
      <c r="AE107">
        <f t="shared" si="73"/>
        <v>-1.2236255071230797E-4</v>
      </c>
      <c r="AF107">
        <f t="shared" si="74"/>
        <v>7.6758847376715001E-4</v>
      </c>
      <c r="AG107">
        <f t="shared" si="89"/>
        <v>14220.317274249113</v>
      </c>
      <c r="AH107">
        <f t="shared" si="90"/>
        <v>-3569.665761352499</v>
      </c>
      <c r="AJ107">
        <f t="shared" si="75"/>
        <v>18000</v>
      </c>
      <c r="AK107">
        <f t="shared" si="76"/>
        <v>2043.3861073395001</v>
      </c>
      <c r="AL107">
        <v>1</v>
      </c>
      <c r="AM107">
        <f t="shared" si="77"/>
        <v>6.3056005635577499</v>
      </c>
      <c r="AN107">
        <f t="shared" si="91"/>
        <v>757.71155850188438</v>
      </c>
      <c r="AO107">
        <f t="shared" si="92"/>
        <v>-2734.440322964203</v>
      </c>
      <c r="AQ107">
        <f t="shared" si="78"/>
        <v>1.876172607879925</v>
      </c>
      <c r="AR107">
        <f t="shared" si="79"/>
        <v>-136.96060037523452</v>
      </c>
      <c r="AT107">
        <f t="shared" si="104"/>
        <v>-462223.79606844898</v>
      </c>
      <c r="AU107">
        <f t="shared" si="105"/>
        <v>-1954320.5005282133</v>
      </c>
      <c r="AV107">
        <f t="shared" si="93"/>
        <v>-1.8030423919126837</v>
      </c>
      <c r="AW107">
        <f t="shared" si="94"/>
        <v>-357808.21172982053</v>
      </c>
      <c r="AX107">
        <f t="shared" si="95"/>
        <v>-127630.07083397626</v>
      </c>
      <c r="AY107">
        <f t="shared" si="103"/>
        <v>-2.7989618217114032</v>
      </c>
      <c r="BA107">
        <f t="shared" si="80"/>
        <v>5.2863716142016246</v>
      </c>
      <c r="BB107">
        <f t="shared" si="96"/>
        <v>14.463153786297644</v>
      </c>
      <c r="BC107">
        <f t="shared" si="97"/>
        <v>0.9959194297987195</v>
      </c>
      <c r="BD107">
        <f t="shared" si="81"/>
        <v>-122.93801987225508</v>
      </c>
      <c r="BF107">
        <f t="shared" si="82"/>
        <v>1.5213909454759507</v>
      </c>
      <c r="BG107">
        <f t="shared" si="83"/>
        <v>-118.3979187785456</v>
      </c>
      <c r="BH107">
        <f t="shared" si="98"/>
        <v>61.602081221454398</v>
      </c>
      <c r="BI107">
        <f t="shared" si="99"/>
        <v>61.602081221454398</v>
      </c>
      <c r="BJ107">
        <f t="shared" si="84"/>
        <v>0</v>
      </c>
      <c r="BK107">
        <f t="shared" si="100"/>
        <v>0</v>
      </c>
      <c r="BM107">
        <f t="shared" si="101"/>
        <v>-12.941762840821692</v>
      </c>
      <c r="BN107">
        <f t="shared" si="85"/>
        <v>-175.45989890629053</v>
      </c>
      <c r="BQ107" s="56">
        <f t="shared" si="102"/>
        <v>31.365114586582781</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1.0004923725366117</v>
      </c>
      <c r="D108">
        <f t="shared" si="56"/>
        <v>3.1374212208827489E-2</v>
      </c>
      <c r="F108">
        <f t="shared" si="57"/>
        <v>1.4609301277264656E-2</v>
      </c>
      <c r="G108">
        <f t="shared" si="58"/>
        <v>4.7617998088542425E-2</v>
      </c>
      <c r="H108">
        <f t="shared" si="59"/>
        <v>-3.0939746519114579</v>
      </c>
      <c r="J108">
        <f t="shared" si="60"/>
        <v>15</v>
      </c>
      <c r="M108">
        <f t="shared" si="61"/>
        <v>7.1398681295766805E-2</v>
      </c>
      <c r="N108">
        <f t="shared" si="62"/>
        <v>-1.5707963250000001</v>
      </c>
      <c r="O108">
        <f t="shared" si="63"/>
        <v>11.551021502520129</v>
      </c>
      <c r="P108">
        <f t="shared" si="64"/>
        <v>1.4841153901784698</v>
      </c>
      <c r="Q108">
        <f t="shared" si="65"/>
        <v>6.4697288278883658</v>
      </c>
      <c r="R108">
        <f t="shared" si="66"/>
        <v>1.4156081841966035</v>
      </c>
      <c r="S108">
        <f t="shared" si="67"/>
        <v>0.99344374021737292</v>
      </c>
      <c r="T108">
        <f t="shared" si="68"/>
        <v>-0.11457256586731682</v>
      </c>
      <c r="U108">
        <f t="shared" si="69"/>
        <v>0.9871937361501365</v>
      </c>
      <c r="V108">
        <f t="shared" si="70"/>
        <v>-0.16021043023770865</v>
      </c>
      <c r="X108">
        <f t="shared" si="87"/>
        <v>1.1935363202400455</v>
      </c>
      <c r="Y108">
        <f t="shared" si="71"/>
        <v>-115.07606295102097</v>
      </c>
      <c r="Z108">
        <f t="shared" si="88"/>
        <v>64.923937048979028</v>
      </c>
      <c r="AC108">
        <v>1</v>
      </c>
      <c r="AD108">
        <f t="shared" si="72"/>
        <v>11.50765387695</v>
      </c>
      <c r="AE108">
        <f t="shared" si="73"/>
        <v>-1.257379109965469E-4</v>
      </c>
      <c r="AF108">
        <f t="shared" si="74"/>
        <v>7.7810338436669997E-4</v>
      </c>
      <c r="AG108">
        <f t="shared" si="89"/>
        <v>14210.602653819868</v>
      </c>
      <c r="AH108">
        <f t="shared" si="90"/>
        <v>-3581.5439794822219</v>
      </c>
      <c r="AJ108">
        <f t="shared" si="75"/>
        <v>18000</v>
      </c>
      <c r="AK108">
        <f t="shared" si="76"/>
        <v>2071.377697851</v>
      </c>
      <c r="AL108">
        <v>1</v>
      </c>
      <c r="AM108">
        <f t="shared" si="77"/>
        <v>6.3919786534695007</v>
      </c>
      <c r="AN108">
        <f t="shared" si="91"/>
        <v>746.34852297692453</v>
      </c>
      <c r="AO108">
        <f t="shared" si="92"/>
        <v>-2699.2661290659926</v>
      </c>
      <c r="AQ108">
        <f t="shared" si="78"/>
        <v>1.8258170531312763</v>
      </c>
      <c r="AR108">
        <f t="shared" si="79"/>
        <v>-135.11046193171444</v>
      </c>
      <c r="AT108">
        <f t="shared" si="104"/>
        <v>-457958.10083597689</v>
      </c>
      <c r="AU108">
        <f t="shared" si="105"/>
        <v>-1926540.3329599276</v>
      </c>
      <c r="AV108">
        <f t="shared" si="93"/>
        <v>-1.8041750026357037</v>
      </c>
      <c r="AW108">
        <f t="shared" si="94"/>
        <v>-348099.19345550059</v>
      </c>
      <c r="AX108">
        <f t="shared" si="95"/>
        <v>-124301.06559546963</v>
      </c>
      <c r="AY108">
        <f t="shared" si="103"/>
        <v>-2.798619860459433</v>
      </c>
      <c r="BA108">
        <f t="shared" si="80"/>
        <v>5.3573611376693204</v>
      </c>
      <c r="BB108">
        <f t="shared" si="96"/>
        <v>14.579018459697654</v>
      </c>
      <c r="BC108">
        <f t="shared" si="97"/>
        <v>0.99444485782372927</v>
      </c>
      <c r="BD108">
        <f t="shared" si="81"/>
        <v>-123.02250662310684</v>
      </c>
      <c r="BF108">
        <f t="shared" si="82"/>
        <v>1.3977081881937079</v>
      </c>
      <c r="BG108">
        <f t="shared" si="83"/>
        <v>-118.49658635348609</v>
      </c>
      <c r="BH108">
        <f t="shared" si="98"/>
        <v>61.503413646513906</v>
      </c>
      <c r="BI108">
        <f t="shared" si="99"/>
        <v>61.503413646513906</v>
      </c>
      <c r="BJ108">
        <f t="shared" si="84"/>
        <v>0</v>
      </c>
      <c r="BK108">
        <f t="shared" si="100"/>
        <v>0</v>
      </c>
      <c r="BM108">
        <f t="shared" si="101"/>
        <v>-13.181310271503948</v>
      </c>
      <c r="BN108">
        <f t="shared" si="85"/>
        <v>-175.47407973037926</v>
      </c>
      <c r="BQ108" s="56">
        <f t="shared" si="102"/>
        <v>31.480979259982789</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1.0005057664308428</v>
      </c>
      <c r="D109">
        <f t="shared" si="56"/>
        <v>3.1797904220249737E-2</v>
      </c>
      <c r="F109">
        <f t="shared" si="57"/>
        <v>1.4217118716097215E-2</v>
      </c>
      <c r="G109">
        <f t="shared" si="58"/>
        <v>4.6965435440220436E-2</v>
      </c>
      <c r="H109">
        <f t="shared" si="59"/>
        <v>-3.0946272145597797</v>
      </c>
      <c r="J109">
        <f t="shared" si="60"/>
        <v>15</v>
      </c>
      <c r="M109">
        <f t="shared" si="61"/>
        <v>7.0446698878489922E-2</v>
      </c>
      <c r="N109">
        <f t="shared" si="62"/>
        <v>-1.5707963250000001</v>
      </c>
      <c r="O109">
        <f t="shared" si="63"/>
        <v>11.705954231622012</v>
      </c>
      <c r="P109">
        <f t="shared" si="64"/>
        <v>1.4852654699181869</v>
      </c>
      <c r="Q109">
        <f t="shared" si="65"/>
        <v>6.5550824628309083</v>
      </c>
      <c r="R109">
        <f t="shared" si="66"/>
        <v>1.4176449432666185</v>
      </c>
      <c r="S109">
        <f t="shared" si="67"/>
        <v>0.9932671443912886</v>
      </c>
      <c r="T109">
        <f t="shared" si="68"/>
        <v>-0.11610705772784162</v>
      </c>
      <c r="U109">
        <f t="shared" si="69"/>
        <v>0.98685212470940653</v>
      </c>
      <c r="V109">
        <f t="shared" si="70"/>
        <v>-0.16233784425217102</v>
      </c>
      <c r="X109">
        <f t="shared" si="87"/>
        <v>1.0657244730084259</v>
      </c>
      <c r="Y109">
        <f t="shared" si="71"/>
        <v>-115.11639561044063</v>
      </c>
      <c r="Z109">
        <f t="shared" si="88"/>
        <v>64.883604389559366</v>
      </c>
      <c r="AC109">
        <v>1</v>
      </c>
      <c r="AD109">
        <f t="shared" si="72"/>
        <v>11.663162713125001</v>
      </c>
      <c r="AE109">
        <f t="shared" si="73"/>
        <v>-1.2915919454995915E-4</v>
      </c>
      <c r="AF109">
        <f t="shared" si="74"/>
        <v>7.8861829496625004E-4</v>
      </c>
      <c r="AG109">
        <f t="shared" si="89"/>
        <v>14200.769397519842</v>
      </c>
      <c r="AH109">
        <f t="shared" si="90"/>
        <v>-3593.8298102691915</v>
      </c>
      <c r="AJ109">
        <f t="shared" si="75"/>
        <v>18000</v>
      </c>
      <c r="AK109">
        <f t="shared" si="76"/>
        <v>2099.3692883625004</v>
      </c>
      <c r="AL109">
        <v>1</v>
      </c>
      <c r="AM109">
        <f t="shared" si="77"/>
        <v>6.4783567433812506</v>
      </c>
      <c r="AN109">
        <f t="shared" si="91"/>
        <v>735.42286675928153</v>
      </c>
      <c r="AO109">
        <f t="shared" si="92"/>
        <v>-2664.9623997442618</v>
      </c>
      <c r="AQ109">
        <f t="shared" si="78"/>
        <v>1.7774617845716316</v>
      </c>
      <c r="AR109">
        <f t="shared" si="79"/>
        <v>-133.30963384287239</v>
      </c>
      <c r="AT109">
        <f t="shared" si="104"/>
        <v>-453850.81118497963</v>
      </c>
      <c r="AU109">
        <f t="shared" si="105"/>
        <v>-1899487.2638184456</v>
      </c>
      <c r="AV109">
        <f t="shared" si="93"/>
        <v>-1.8053324846296317</v>
      </c>
      <c r="AW109">
        <f t="shared" si="94"/>
        <v>-338763.14162700175</v>
      </c>
      <c r="AX109">
        <f t="shared" si="95"/>
        <v>-121124.63181386181</v>
      </c>
      <c r="AY109">
        <f t="shared" si="103"/>
        <v>-2.7982080126475548</v>
      </c>
      <c r="BA109">
        <f t="shared" si="80"/>
        <v>5.4284014655904897</v>
      </c>
      <c r="BB109">
        <f t="shared" si="96"/>
        <v>14.693439181534195</v>
      </c>
      <c r="BC109">
        <f t="shared" si="97"/>
        <v>0.99287552801792311</v>
      </c>
      <c r="BD109">
        <f t="shared" si="81"/>
        <v>-123.11242259774636</v>
      </c>
      <c r="BF109">
        <f t="shared" si="82"/>
        <v>1.2758880812899611</v>
      </c>
      <c r="BG109">
        <f t="shared" si="83"/>
        <v>-118.59961564968938</v>
      </c>
      <c r="BH109">
        <f t="shared" si="98"/>
        <v>61.400384350310617</v>
      </c>
      <c r="BI109">
        <f t="shared" si="99"/>
        <v>61.400384350310617</v>
      </c>
      <c r="BJ109">
        <f t="shared" si="84"/>
        <v>0</v>
      </c>
      <c r="BK109">
        <f t="shared" si="100"/>
        <v>0</v>
      </c>
      <c r="BM109">
        <f t="shared" si="101"/>
        <v>-13.417551100244232</v>
      </c>
      <c r="BN109">
        <f t="shared" si="85"/>
        <v>-175.48719305194302</v>
      </c>
      <c r="BQ109" s="56">
        <f t="shared" si="102"/>
        <v>31.595399981819334</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1.0005193399259595</v>
      </c>
      <c r="D110">
        <f t="shared" si="56"/>
        <v>3.2221584811734698E-2</v>
      </c>
      <c r="F110">
        <f t="shared" si="57"/>
        <v>1.3840584623548268E-2</v>
      </c>
      <c r="G110">
        <f t="shared" si="58"/>
        <v>4.6330740394165279E-2</v>
      </c>
      <c r="H110">
        <f t="shared" si="59"/>
        <v>-3.0952619096058349</v>
      </c>
      <c r="J110">
        <f t="shared" si="60"/>
        <v>15</v>
      </c>
      <c r="M110">
        <f t="shared" si="61"/>
        <v>6.9519768630088727E-2</v>
      </c>
      <c r="N110">
        <f t="shared" si="62"/>
        <v>-1.5707963250000001</v>
      </c>
      <c r="O110">
        <f t="shared" si="63"/>
        <v>11.860902039483896</v>
      </c>
      <c r="P110">
        <f t="shared" si="64"/>
        <v>1.486385502408788</v>
      </c>
      <c r="Q110">
        <f t="shared" si="65"/>
        <v>6.6404625916761608</v>
      </c>
      <c r="R110">
        <f t="shared" si="66"/>
        <v>1.4196293348999338</v>
      </c>
      <c r="S110">
        <f t="shared" si="67"/>
        <v>0.99308827419724</v>
      </c>
      <c r="T110">
        <f t="shared" si="68"/>
        <v>-0.11764100052844444</v>
      </c>
      <c r="U110">
        <f t="shared" si="69"/>
        <v>0.9865062894361758</v>
      </c>
      <c r="V110">
        <f t="shared" si="70"/>
        <v>-0.16446377680871488</v>
      </c>
      <c r="X110">
        <f t="shared" si="87"/>
        <v>0.93966532063720587</v>
      </c>
      <c r="Y110">
        <f t="shared" si="71"/>
        <v>-115.1603108595434</v>
      </c>
      <c r="Z110">
        <f t="shared" si="88"/>
        <v>64.839689140456599</v>
      </c>
      <c r="AC110">
        <v>1</v>
      </c>
      <c r="AD110">
        <f t="shared" si="72"/>
        <v>11.818671549299999</v>
      </c>
      <c r="AE110">
        <f t="shared" si="73"/>
        <v>-1.3262640137254471E-4</v>
      </c>
      <c r="AF110">
        <f t="shared" si="74"/>
        <v>7.991332055658E-4</v>
      </c>
      <c r="AG110">
        <f t="shared" si="89"/>
        <v>14190.818025258361</v>
      </c>
      <c r="AH110">
        <f t="shared" si="90"/>
        <v>-3606.5040310546196</v>
      </c>
      <c r="AJ110">
        <f t="shared" si="75"/>
        <v>18000</v>
      </c>
      <c r="AK110">
        <f t="shared" si="76"/>
        <v>2127.3608788740003</v>
      </c>
      <c r="AL110">
        <v>1</v>
      </c>
      <c r="AM110">
        <f t="shared" si="77"/>
        <v>6.5647348332930004</v>
      </c>
      <c r="AN110">
        <f t="shared" si="91"/>
        <v>724.91260101377748</v>
      </c>
      <c r="AO110">
        <f t="shared" si="92"/>
        <v>-2631.4981240941752</v>
      </c>
      <c r="AQ110">
        <f t="shared" si="78"/>
        <v>1.7310022503029254</v>
      </c>
      <c r="AR110">
        <f t="shared" si="79"/>
        <v>-131.55617102302233</v>
      </c>
      <c r="AT110">
        <f t="shared" si="104"/>
        <v>-449893.52316927945</v>
      </c>
      <c r="AU110">
        <f t="shared" si="105"/>
        <v>-1873132.5496809592</v>
      </c>
      <c r="AV110">
        <f t="shared" si="93"/>
        <v>-1.8065137925169643</v>
      </c>
      <c r="AW110">
        <f t="shared" si="94"/>
        <v>-329781.38940716366</v>
      </c>
      <c r="AX110">
        <f t="shared" si="95"/>
        <v>-118091.61427112474</v>
      </c>
      <c r="AY110">
        <f t="shared" si="103"/>
        <v>-2.7977284370598192</v>
      </c>
      <c r="BA110">
        <f t="shared" si="80"/>
        <v>5.4994906523580447</v>
      </c>
      <c r="BB110">
        <f t="shared" si="96"/>
        <v>14.806449364016732</v>
      </c>
      <c r="BC110">
        <f t="shared" si="97"/>
        <v>0.99121464454285491</v>
      </c>
      <c r="BD110">
        <f t="shared" si="81"/>
        <v>-123.20758421123952</v>
      </c>
      <c r="BF110">
        <f t="shared" si="82"/>
        <v>1.1558730038829896</v>
      </c>
      <c r="BG110">
        <f t="shared" si="83"/>
        <v>-118.7068675008595</v>
      </c>
      <c r="BH110">
        <f t="shared" si="98"/>
        <v>61.293132499140498</v>
      </c>
      <c r="BI110">
        <f t="shared" si="99"/>
        <v>61.293132499140498</v>
      </c>
      <c r="BJ110">
        <f t="shared" si="84"/>
        <v>0</v>
      </c>
      <c r="BK110">
        <f t="shared" si="100"/>
        <v>0</v>
      </c>
      <c r="BM110">
        <f t="shared" si="101"/>
        <v>-13.650576360133739</v>
      </c>
      <c r="BN110">
        <f t="shared" si="85"/>
        <v>-175.49928328962</v>
      </c>
      <c r="BQ110" s="56">
        <f t="shared" si="102"/>
        <v>31.708410164301867</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1.0005330930146523</v>
      </c>
      <c r="D111">
        <f t="shared" si="56"/>
        <v>3.2645253831644488E-2</v>
      </c>
      <c r="F111">
        <f t="shared" si="57"/>
        <v>1.3478874095716581E-2</v>
      </c>
      <c r="G111">
        <f t="shared" si="58"/>
        <v>4.5713180674288333E-2</v>
      </c>
      <c r="H111">
        <f t="shared" si="59"/>
        <v>-3.0958794693257117</v>
      </c>
      <c r="J111">
        <f t="shared" si="60"/>
        <v>15</v>
      </c>
      <c r="M111">
        <f t="shared" si="61"/>
        <v>6.8616914492035622E-2</v>
      </c>
      <c r="N111">
        <f t="shared" si="62"/>
        <v>-1.5707963250000001</v>
      </c>
      <c r="O111">
        <f t="shared" si="63"/>
        <v>12.015864342771776</v>
      </c>
      <c r="P111">
        <f t="shared" si="64"/>
        <v>1.4874766472951908</v>
      </c>
      <c r="Q111">
        <f t="shared" si="65"/>
        <v>6.7258682054602614</v>
      </c>
      <c r="R111">
        <f t="shared" si="66"/>
        <v>1.421563338060496</v>
      </c>
      <c r="S111">
        <f t="shared" si="67"/>
        <v>0.99290713338829706</v>
      </c>
      <c r="T111">
        <f t="shared" si="68"/>
        <v>-0.11917438734899478</v>
      </c>
      <c r="U111">
        <f t="shared" si="69"/>
        <v>0.98615624414267022</v>
      </c>
      <c r="V111">
        <f t="shared" si="70"/>
        <v>-0.16658821025780216</v>
      </c>
      <c r="X111">
        <f t="shared" si="87"/>
        <v>0.81530495709457051</v>
      </c>
      <c r="Y111">
        <f t="shared" si="71"/>
        <v>-115.20766942656678</v>
      </c>
      <c r="Z111">
        <f t="shared" si="88"/>
        <v>64.792330573433219</v>
      </c>
      <c r="AC111">
        <v>1</v>
      </c>
      <c r="AD111">
        <f t="shared" si="72"/>
        <v>11.974180385475</v>
      </c>
      <c r="AE111">
        <f t="shared" si="73"/>
        <v>-1.3613953146430363E-4</v>
      </c>
      <c r="AF111">
        <f t="shared" si="74"/>
        <v>8.0964811616535007E-4</v>
      </c>
      <c r="AG111">
        <f t="shared" si="89"/>
        <v>14180.749062071271</v>
      </c>
      <c r="AH111">
        <f t="shared" si="90"/>
        <v>-3619.5483872709383</v>
      </c>
      <c r="AJ111">
        <f t="shared" si="75"/>
        <v>18000</v>
      </c>
      <c r="AK111">
        <f t="shared" si="76"/>
        <v>2155.3524693854997</v>
      </c>
      <c r="AL111">
        <v>1</v>
      </c>
      <c r="AM111">
        <f t="shared" si="77"/>
        <v>6.6511129232047503</v>
      </c>
      <c r="AN111">
        <f t="shared" si="91"/>
        <v>714.79709078593328</v>
      </c>
      <c r="AO111">
        <f t="shared" si="92"/>
        <v>-2598.84369860998</v>
      </c>
      <c r="AQ111">
        <f t="shared" si="78"/>
        <v>1.6863406408094435</v>
      </c>
      <c r="AR111">
        <f t="shared" si="79"/>
        <v>-129.84822934232716</v>
      </c>
      <c r="AT111">
        <f t="shared" si="104"/>
        <v>-446078.37564551597</v>
      </c>
      <c r="AU111">
        <f t="shared" si="105"/>
        <v>-1847448.9480046525</v>
      </c>
      <c r="AV111">
        <f t="shared" si="93"/>
        <v>-1.807717933632232</v>
      </c>
      <c r="AW111">
        <f t="shared" si="94"/>
        <v>-321136.41326473566</v>
      </c>
      <c r="AX111">
        <f t="shared" si="95"/>
        <v>-115193.52343200774</v>
      </c>
      <c r="AY111">
        <f t="shared" si="103"/>
        <v>-2.7971831794368067</v>
      </c>
      <c r="BA111">
        <f t="shared" si="80"/>
        <v>5.5706267694473199</v>
      </c>
      <c r="BB111">
        <f t="shared" si="96"/>
        <v>14.918081236324216</v>
      </c>
      <c r="BC111">
        <f t="shared" si="97"/>
        <v>0.98946524580457473</v>
      </c>
      <c r="BD111">
        <f t="shared" si="81"/>
        <v>-123.30781737574301</v>
      </c>
      <c r="BF111">
        <f t="shared" si="82"/>
        <v>1.0376079037036317</v>
      </c>
      <c r="BG111">
        <f t="shared" si="83"/>
        <v>-118.81820978417065</v>
      </c>
      <c r="BH111">
        <f t="shared" si="98"/>
        <v>61.181790215829352</v>
      </c>
      <c r="BI111">
        <f t="shared" si="99"/>
        <v>61.181790215829352</v>
      </c>
      <c r="BJ111">
        <f t="shared" si="84"/>
        <v>0</v>
      </c>
      <c r="BK111">
        <f t="shared" si="100"/>
        <v>0</v>
      </c>
      <c r="BM111">
        <f t="shared" si="101"/>
        <v>-13.880473332620586</v>
      </c>
      <c r="BN111">
        <f t="shared" si="85"/>
        <v>-175.51039240842763</v>
      </c>
      <c r="BQ111" s="56">
        <f t="shared" si="102"/>
        <v>31.820042036609351</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1.0005470256895155</v>
      </c>
      <c r="D112">
        <f t="shared" si="56"/>
        <v>3.3068911128366164E-2</v>
      </c>
      <c r="F112">
        <f t="shared" si="57"/>
        <v>1.3131216083513347E-2</v>
      </c>
      <c r="G112">
        <f t="shared" si="58"/>
        <v>4.5112063884566359E-2</v>
      </c>
      <c r="H112">
        <f t="shared" si="59"/>
        <v>-3.0964805861154336</v>
      </c>
      <c r="J112">
        <f t="shared" si="60"/>
        <v>15</v>
      </c>
      <c r="M112">
        <f t="shared" si="61"/>
        <v>6.7737210460086461E-2</v>
      </c>
      <c r="N112">
        <f t="shared" si="62"/>
        <v>-1.5707963250000001</v>
      </c>
      <c r="O112">
        <f t="shared" si="63"/>
        <v>12.170840587807078</v>
      </c>
      <c r="P112">
        <f t="shared" si="64"/>
        <v>1.4885400054409168</v>
      </c>
      <c r="Q112">
        <f t="shared" si="65"/>
        <v>6.8112983455304326</v>
      </c>
      <c r="R112">
        <f t="shared" si="66"/>
        <v>1.4234488339809259</v>
      </c>
      <c r="S112">
        <f t="shared" si="67"/>
        <v>0.99272372576147838</v>
      </c>
      <c r="T112">
        <f t="shared" si="68"/>
        <v>-0.12070721128483564</v>
      </c>
      <c r="U112">
        <f t="shared" si="69"/>
        <v>0.98580200278267971</v>
      </c>
      <c r="V112">
        <f t="shared" si="70"/>
        <v>-0.16871112702890273</v>
      </c>
      <c r="X112">
        <f t="shared" si="87"/>
        <v>0.69259190495703182</v>
      </c>
      <c r="Y112">
        <f t="shared" si="71"/>
        <v>-115.25833872771929</v>
      </c>
      <c r="Z112">
        <f t="shared" si="88"/>
        <v>64.741661272280709</v>
      </c>
      <c r="AC112">
        <v>1</v>
      </c>
      <c r="AD112">
        <f t="shared" si="72"/>
        <v>12.129689221650001</v>
      </c>
      <c r="AE112">
        <f t="shared" si="73"/>
        <v>-1.3969858482523582E-4</v>
      </c>
      <c r="AF112">
        <f t="shared" si="74"/>
        <v>8.2016302676489992E-4</v>
      </c>
      <c r="AG112">
        <f t="shared" si="89"/>
        <v>14170.563038054357</v>
      </c>
      <c r="AH112">
        <f t="shared" si="90"/>
        <v>-3632.945530775668</v>
      </c>
      <c r="AJ112">
        <f t="shared" si="75"/>
        <v>18000</v>
      </c>
      <c r="AK112">
        <f t="shared" si="76"/>
        <v>2183.3440598970001</v>
      </c>
      <c r="AL112">
        <v>1</v>
      </c>
      <c r="AM112">
        <f t="shared" si="77"/>
        <v>6.7374910131165011</v>
      </c>
      <c r="AN112">
        <f t="shared" si="91"/>
        <v>705.05695698360512</v>
      </c>
      <c r="AO112">
        <f t="shared" si="92"/>
        <v>-2566.970851515307</v>
      </c>
      <c r="AQ112">
        <f t="shared" si="78"/>
        <v>1.6433853738701725</v>
      </c>
      <c r="AR112">
        <f t="shared" si="79"/>
        <v>-128.18405916187345</v>
      </c>
      <c r="AT112">
        <f t="shared" si="104"/>
        <v>-442398.00881256815</v>
      </c>
      <c r="AU112">
        <f t="shared" si="105"/>
        <v>-1822410.6203763606</v>
      </c>
      <c r="AV112">
        <f t="shared" si="93"/>
        <v>-1.8089439647048784</v>
      </c>
      <c r="AW112">
        <f t="shared" si="94"/>
        <v>-312811.7507311111</v>
      </c>
      <c r="AX112">
        <f t="shared" si="95"/>
        <v>-112422.47919164397</v>
      </c>
      <c r="AY112">
        <f t="shared" si="103"/>
        <v>-2.7965741795215546</v>
      </c>
      <c r="BA112">
        <f t="shared" si="80"/>
        <v>5.6418079009065618</v>
      </c>
      <c r="BB112">
        <f t="shared" si="96"/>
        <v>15.028365893754676</v>
      </c>
      <c r="BC112">
        <f t="shared" si="97"/>
        <v>0.98763021481667623</v>
      </c>
      <c r="BD112">
        <f t="shared" si="81"/>
        <v>-123.41295690674546</v>
      </c>
      <c r="BF112">
        <f t="shared" si="82"/>
        <v>0.92104014087220187</v>
      </c>
      <c r="BG112">
        <f t="shared" si="83"/>
        <v>-118.93351699516816</v>
      </c>
      <c r="BH112">
        <f t="shared" si="98"/>
        <v>61.066483004831838</v>
      </c>
      <c r="BI112">
        <f t="shared" si="99"/>
        <v>61.066483004831838</v>
      </c>
      <c r="BJ112">
        <f t="shared" si="84"/>
        <v>0</v>
      </c>
      <c r="BK112">
        <f t="shared" si="100"/>
        <v>0</v>
      </c>
      <c r="BM112">
        <f t="shared" si="101"/>
        <v>-14.107325752882474</v>
      </c>
      <c r="BN112">
        <f t="shared" si="85"/>
        <v>-175.52056008842271</v>
      </c>
      <c r="BQ112" s="56">
        <f t="shared" si="102"/>
        <v>31.930326694039813</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1.0005611379430466</v>
      </c>
      <c r="D113">
        <f t="shared" si="56"/>
        <v>3.3492556550311962E-2</v>
      </c>
      <c r="F113">
        <f t="shared" si="57"/>
        <v>1.2796889212690659E-2</v>
      </c>
      <c r="G113">
        <f t="shared" si="58"/>
        <v>4.4526734806752094E-2</v>
      </c>
      <c r="H113">
        <f t="shared" si="59"/>
        <v>-3.097065915193248</v>
      </c>
      <c r="J113">
        <f t="shared" si="60"/>
        <v>15</v>
      </c>
      <c r="M113">
        <f t="shared" si="61"/>
        <v>6.6879777416287894E-2</v>
      </c>
      <c r="N113">
        <f t="shared" si="62"/>
        <v>-1.5707963250000001</v>
      </c>
      <c r="O113">
        <f t="shared" si="63"/>
        <v>12.325830248708893</v>
      </c>
      <c r="P113">
        <f t="shared" si="64"/>
        <v>1.4895766225976863</v>
      </c>
      <c r="Q113">
        <f t="shared" si="65"/>
        <v>6.896752100464651</v>
      </c>
      <c r="R113">
        <f t="shared" si="66"/>
        <v>1.4252876120767988</v>
      </c>
      <c r="S113">
        <f t="shared" si="67"/>
        <v>0.99253805515753335</v>
      </c>
      <c r="T113">
        <f t="shared" si="68"/>
        <v>-0.12223946544695836</v>
      </c>
      <c r="U113">
        <f t="shared" si="69"/>
        <v>0.98544357945007066</v>
      </c>
      <c r="V113">
        <f t="shared" si="70"/>
        <v>-0.17083250963124719</v>
      </c>
      <c r="X113">
        <f t="shared" si="87"/>
        <v>0.57147697083573268</v>
      </c>
      <c r="Y113">
        <f t="shared" si="71"/>
        <v>-115.31219247294781</v>
      </c>
      <c r="Z113">
        <f t="shared" si="88"/>
        <v>64.687807527052186</v>
      </c>
      <c r="AC113">
        <v>1</v>
      </c>
      <c r="AD113">
        <f t="shared" si="72"/>
        <v>12.285198057825001</v>
      </c>
      <c r="AE113">
        <f t="shared" si="73"/>
        <v>-1.4330356145534135E-4</v>
      </c>
      <c r="AF113">
        <f t="shared" si="74"/>
        <v>8.3067793736444999E-4</v>
      </c>
      <c r="AG113">
        <f t="shared" si="89"/>
        <v>14160.260488296291</v>
      </c>
      <c r="AH113">
        <f t="shared" si="90"/>
        <v>-3646.6789628712354</v>
      </c>
      <c r="AJ113">
        <f t="shared" si="75"/>
        <v>18000</v>
      </c>
      <c r="AK113">
        <f t="shared" si="76"/>
        <v>2211.3356504085</v>
      </c>
      <c r="AL113">
        <v>1</v>
      </c>
      <c r="AM113">
        <f t="shared" si="77"/>
        <v>6.823869103028251</v>
      </c>
      <c r="AN113">
        <f t="shared" si="91"/>
        <v>695.67398647104062</v>
      </c>
      <c r="AO113">
        <f t="shared" si="92"/>
        <v>-2535.8525716517279</v>
      </c>
      <c r="AQ113">
        <f t="shared" si="78"/>
        <v>1.6020506247997437</v>
      </c>
      <c r="AR113">
        <f t="shared" si="79"/>
        <v>-126.56199935917975</v>
      </c>
      <c r="AT113">
        <f t="shared" si="104"/>
        <v>-438845.52639944135</v>
      </c>
      <c r="AU113">
        <f t="shared" si="105"/>
        <v>-1797993.0431564855</v>
      </c>
      <c r="AV113">
        <f t="shared" si="93"/>
        <v>-1.810190988789302</v>
      </c>
      <c r="AW113">
        <f t="shared" si="94"/>
        <v>-304791.92491080466</v>
      </c>
      <c r="AX113">
        <f t="shared" si="95"/>
        <v>-109771.16000459854</v>
      </c>
      <c r="AY113">
        <f t="shared" si="103"/>
        <v>-2.7959032775980037</v>
      </c>
      <c r="BA113">
        <f t="shared" si="80"/>
        <v>5.7130321391387975</v>
      </c>
      <c r="BB113">
        <f t="shared" si="96"/>
        <v>15.137333344545034</v>
      </c>
      <c r="BC113">
        <f t="shared" si="97"/>
        <v>0.98571228880870176</v>
      </c>
      <c r="BD113">
        <f t="shared" si="81"/>
        <v>-123.52284597254635</v>
      </c>
      <c r="BF113">
        <f t="shared" si="82"/>
        <v>0.80611934332782853</v>
      </c>
      <c r="BG113">
        <f t="shared" si="83"/>
        <v>-119.05266985207714</v>
      </c>
      <c r="BH113">
        <f t="shared" si="98"/>
        <v>60.947330147922855</v>
      </c>
      <c r="BI113">
        <f t="shared" si="99"/>
        <v>60.947330147922855</v>
      </c>
      <c r="BJ113">
        <f t="shared" si="84"/>
        <v>0</v>
      </c>
      <c r="BK113">
        <f t="shared" si="100"/>
        <v>0</v>
      </c>
      <c r="BM113">
        <f t="shared" si="101"/>
        <v>-14.331214001217203</v>
      </c>
      <c r="BN113">
        <f t="shared" si="85"/>
        <v>-175.5298238795308</v>
      </c>
      <c r="BQ113" s="56">
        <f t="shared" si="102"/>
        <v>32.039294144830166</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1.0005754297676472</v>
      </c>
      <c r="D114">
        <f t="shared" si="56"/>
        <v>3.3916189945919682E-2</v>
      </c>
      <c r="F114">
        <f t="shared" si="57"/>
        <v>1.247521797882571E-2</v>
      </c>
      <c r="G114">
        <f t="shared" si="58"/>
        <v>4.3956572916533015E-2</v>
      </c>
      <c r="H114">
        <f t="shared" si="59"/>
        <v>-3.0976360770834672</v>
      </c>
      <c r="J114">
        <f t="shared" si="60"/>
        <v>15</v>
      </c>
      <c r="M114">
        <f t="shared" si="61"/>
        <v>6.6043780198584298E-2</v>
      </c>
      <c r="N114">
        <f t="shared" si="62"/>
        <v>-1.5707963250000001</v>
      </c>
      <c r="O114">
        <f t="shared" si="63"/>
        <v>12.480832825673899</v>
      </c>
      <c r="P114">
        <f t="shared" si="64"/>
        <v>1.4905874928041059</v>
      </c>
      <c r="Q114">
        <f t="shared" si="65"/>
        <v>6.9822286032136729</v>
      </c>
      <c r="R114">
        <f t="shared" si="66"/>
        <v>1.427081375439849</v>
      </c>
      <c r="S114">
        <f t="shared" si="67"/>
        <v>0.9923501254607241</v>
      </c>
      <c r="T114">
        <f t="shared" si="68"/>
        <v>-0.12377114296217652</v>
      </c>
      <c r="U114">
        <f t="shared" si="69"/>
        <v>0.98508098837729263</v>
      </c>
      <c r="V114">
        <f t="shared" si="70"/>
        <v>-0.17295234065456938</v>
      </c>
      <c r="X114">
        <f t="shared" si="87"/>
        <v>0.45191311142774915</v>
      </c>
      <c r="Y114">
        <f t="shared" si="71"/>
        <v>-115.36911029883555</v>
      </c>
      <c r="Z114">
        <f t="shared" si="88"/>
        <v>64.630889701164449</v>
      </c>
      <c r="AC114">
        <v>1</v>
      </c>
      <c r="AD114">
        <f t="shared" si="72"/>
        <v>12.440706894</v>
      </c>
      <c r="AE114">
        <f t="shared" si="73"/>
        <v>-1.469544613546202E-4</v>
      </c>
      <c r="AF114">
        <f t="shared" si="74"/>
        <v>8.4119284796399995E-4</v>
      </c>
      <c r="AG114">
        <f t="shared" si="89"/>
        <v>14149.841952811252</v>
      </c>
      <c r="AH114">
        <f t="shared" si="90"/>
        <v>-3660.7329816006368</v>
      </c>
      <c r="AJ114">
        <f t="shared" si="75"/>
        <v>18000</v>
      </c>
      <c r="AK114">
        <f t="shared" si="76"/>
        <v>2239.3272409199999</v>
      </c>
      <c r="AL114">
        <v>1</v>
      </c>
      <c r="AM114">
        <f t="shared" si="77"/>
        <v>6.9102471929400009</v>
      </c>
      <c r="AN114">
        <f t="shared" si="91"/>
        <v>686.63104952353808</v>
      </c>
      <c r="AO114">
        <f t="shared" si="92"/>
        <v>-2505.4630416354762</v>
      </c>
      <c r="AQ114">
        <f t="shared" si="78"/>
        <v>1.562255897516013</v>
      </c>
      <c r="AR114">
        <f t="shared" si="79"/>
        <v>-124.98047180128106</v>
      </c>
      <c r="AT114">
        <f t="shared" si="104"/>
        <v>-435414.46113925905</v>
      </c>
      <c r="AU114">
        <f t="shared" si="105"/>
        <v>-1774172.9248656472</v>
      </c>
      <c r="AV114">
        <f t="shared" si="93"/>
        <v>-1.811458152420895</v>
      </c>
      <c r="AW114">
        <f t="shared" si="94"/>
        <v>-297062.37512569525</v>
      </c>
      <c r="AX114">
        <f t="shared" si="95"/>
        <v>-107232.7568230539</v>
      </c>
      <c r="AY114">
        <f t="shared" si="103"/>
        <v>-2.7951722205640119</v>
      </c>
      <c r="BA114">
        <f t="shared" si="80"/>
        <v>5.7842975809506187</v>
      </c>
      <c r="BB114">
        <f t="shared" si="96"/>
        <v>15.24501255447192</v>
      </c>
      <c r="BC114">
        <f t="shared" si="97"/>
        <v>0.9837140681431169</v>
      </c>
      <c r="BD114">
        <f t="shared" si="81"/>
        <v>-123.637335583351</v>
      </c>
      <c r="BF114">
        <f t="shared" si="82"/>
        <v>0.69279727288581849</v>
      </c>
      <c r="BG114">
        <f t="shared" si="83"/>
        <v>-119.17555492721104</v>
      </c>
      <c r="BH114">
        <f t="shared" si="98"/>
        <v>60.824445072788961</v>
      </c>
      <c r="BI114">
        <f t="shared" si="99"/>
        <v>60.824445072788961</v>
      </c>
      <c r="BJ114">
        <f t="shared" si="84"/>
        <v>0</v>
      </c>
      <c r="BK114">
        <f t="shared" si="100"/>
        <v>0</v>
      </c>
      <c r="BM114">
        <f t="shared" si="101"/>
        <v>-14.552215281586099</v>
      </c>
      <c r="BN114">
        <f t="shared" si="85"/>
        <v>-175.53821934386005</v>
      </c>
      <c r="BQ114" s="56">
        <f t="shared" si="102"/>
        <v>32.146973354757058</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1.0005899011556232</v>
      </c>
      <c r="D115">
        <f t="shared" si="56"/>
        <v>3.4339811163653013E-2</v>
      </c>
      <c r="F115">
        <f t="shared" si="57"/>
        <v>1.2165569279184491E-2</v>
      </c>
      <c r="G115">
        <f t="shared" si="58"/>
        <v>4.3400990097678865E-2</v>
      </c>
      <c r="H115">
        <f t="shared" si="59"/>
        <v>-3.0981916599023211</v>
      </c>
      <c r="J115">
        <f t="shared" si="60"/>
        <v>15</v>
      </c>
      <c r="M115">
        <f t="shared" si="61"/>
        <v>6.5228424887490657E-2</v>
      </c>
      <c r="N115">
        <f t="shared" si="62"/>
        <v>-1.5707963250000001</v>
      </c>
      <c r="O115">
        <f t="shared" si="63"/>
        <v>12.635847843382258</v>
      </c>
      <c r="P115">
        <f t="shared" si="64"/>
        <v>1.4915735615364452</v>
      </c>
      <c r="Q115">
        <f t="shared" si="65"/>
        <v>7.0677270284470044</v>
      </c>
      <c r="R115">
        <f t="shared" si="66"/>
        <v>1.4288317459443929</v>
      </c>
      <c r="S115">
        <f t="shared" si="67"/>
        <v>0.99215994059860446</v>
      </c>
      <c r="T115">
        <f t="shared" si="68"/>
        <v>-0.12530223697329856</v>
      </c>
      <c r="U115">
        <f t="shared" si="69"/>
        <v>0.98471424393386964</v>
      </c>
      <c r="V115">
        <f t="shared" si="70"/>
        <v>-0.17507060276983927</v>
      </c>
      <c r="X115">
        <f t="shared" si="87"/>
        <v>0.33385530927046247</v>
      </c>
      <c r="Y115">
        <f t="shared" si="71"/>
        <v>-115.42897742652097</v>
      </c>
      <c r="Z115">
        <f t="shared" si="88"/>
        <v>64.571022573479027</v>
      </c>
      <c r="AC115">
        <v>1</v>
      </c>
      <c r="AD115">
        <f t="shared" si="72"/>
        <v>12.596215730175</v>
      </c>
      <c r="AE115">
        <f t="shared" si="73"/>
        <v>-1.5065128452307236E-4</v>
      </c>
      <c r="AF115">
        <f t="shared" si="74"/>
        <v>8.5170775856355002E-4</v>
      </c>
      <c r="AG115">
        <f t="shared" si="89"/>
        <v>14139.307976471075</v>
      </c>
      <c r="AH115">
        <f t="shared" si="90"/>
        <v>-3675.0926329493309</v>
      </c>
      <c r="AJ115">
        <f t="shared" si="75"/>
        <v>18000</v>
      </c>
      <c r="AK115">
        <f t="shared" si="76"/>
        <v>2267.3188314314998</v>
      </c>
      <c r="AL115">
        <v>1</v>
      </c>
      <c r="AM115">
        <f t="shared" si="77"/>
        <v>6.9966252828517499</v>
      </c>
      <c r="AN115">
        <f t="shared" si="91"/>
        <v>677.91202396768313</v>
      </c>
      <c r="AO115">
        <f t="shared" si="92"/>
        <v>-2475.7775750099941</v>
      </c>
      <c r="AQ115">
        <f t="shared" si="78"/>
        <v>1.5239256324291375</v>
      </c>
      <c r="AR115">
        <f t="shared" si="79"/>
        <v>-123.43797622676013</v>
      </c>
      <c r="AT115">
        <f t="shared" si="104"/>
        <v>-432098.74320698675</v>
      </c>
      <c r="AU115">
        <f t="shared" si="105"/>
        <v>-1750928.1297273794</v>
      </c>
      <c r="AV115">
        <f t="shared" si="93"/>
        <v>-1.8127446429789627</v>
      </c>
      <c r="AW115">
        <f t="shared" si="94"/>
        <v>-289609.39313565294</v>
      </c>
      <c r="AX115">
        <f t="shared" si="95"/>
        <v>-104800.93133857686</v>
      </c>
      <c r="AY115">
        <f t="shared" si="103"/>
        <v>-2.7943826675771049</v>
      </c>
      <c r="BA115">
        <f t="shared" si="80"/>
        <v>5.8556023238456394</v>
      </c>
      <c r="BB115">
        <f t="shared" si="96"/>
        <v>15.351431489340257</v>
      </c>
      <c r="BC115">
        <f t="shared" si="97"/>
        <v>0.9816380245981422</v>
      </c>
      <c r="BD115">
        <f t="shared" si="81"/>
        <v>-123.75628411669935</v>
      </c>
      <c r="BF115">
        <f t="shared" si="82"/>
        <v>0.58102770100136392</v>
      </c>
      <c r="BG115">
        <f t="shared" si="83"/>
        <v>-119.30206430337002</v>
      </c>
      <c r="BH115">
        <f t="shared" si="98"/>
        <v>60.697935696629983</v>
      </c>
      <c r="BI115">
        <f t="shared" si="99"/>
        <v>60.697935696629983</v>
      </c>
      <c r="BJ115">
        <f t="shared" si="84"/>
        <v>0</v>
      </c>
      <c r="BK115">
        <f t="shared" si="100"/>
        <v>0</v>
      </c>
      <c r="BM115">
        <f t="shared" si="101"/>
        <v>-14.770403788338893</v>
      </c>
      <c r="BN115">
        <f t="shared" si="85"/>
        <v>-175.5457801866707</v>
      </c>
      <c r="BQ115" s="56">
        <f t="shared" si="102"/>
        <v>32.253392289625396</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1.0006045520991831</v>
      </c>
      <c r="D116">
        <f t="shared" si="56"/>
        <v>3.4763420052001809E-2</v>
      </c>
      <c r="F116">
        <f t="shared" si="57"/>
        <v>1.1867349247697263E-2</v>
      </c>
      <c r="G116">
        <f t="shared" si="58"/>
        <v>4.2859428535891475E-2</v>
      </c>
      <c r="H116">
        <f t="shared" si="59"/>
        <v>-3.0987332214641086</v>
      </c>
      <c r="J116">
        <f t="shared" si="60"/>
        <v>15</v>
      </c>
      <c r="M116">
        <f t="shared" si="61"/>
        <v>6.4432956291301746E-2</v>
      </c>
      <c r="N116">
        <f t="shared" si="62"/>
        <v>-1.5707963250000001</v>
      </c>
      <c r="O116">
        <f t="shared" si="63"/>
        <v>12.790874849518858</v>
      </c>
      <c r="P116">
        <f t="shared" si="64"/>
        <v>1.4925357286323024</v>
      </c>
      <c r="Q116">
        <f t="shared" si="65"/>
        <v>7.153246590086149</v>
      </c>
      <c r="R116">
        <f t="shared" si="66"/>
        <v>1.4305402689981277</v>
      </c>
      <c r="S116">
        <f t="shared" si="67"/>
        <v>0.9919675045417955</v>
      </c>
      <c r="T116">
        <f t="shared" si="68"/>
        <v>-0.1268327406392995</v>
      </c>
      <c r="U116">
        <f t="shared" si="69"/>
        <v>0.98434336062488681</v>
      </c>
      <c r="V116">
        <f t="shared" si="70"/>
        <v>-0.17718727872998496</v>
      </c>
      <c r="X116">
        <f t="shared" si="87"/>
        <v>0.21726045736916955</v>
      </c>
      <c r="Y116">
        <f t="shared" si="71"/>
        <v>-115.49168434270845</v>
      </c>
      <c r="Z116">
        <f t="shared" si="88"/>
        <v>64.508315657291547</v>
      </c>
      <c r="AC116">
        <v>1</v>
      </c>
      <c r="AD116">
        <f t="shared" si="72"/>
        <v>12.751724566350001</v>
      </c>
      <c r="AE116">
        <f t="shared" si="73"/>
        <v>-1.5439403096069784E-4</v>
      </c>
      <c r="AF116">
        <f t="shared" si="74"/>
        <v>8.6222266916309998E-4</v>
      </c>
      <c r="AG116">
        <f t="shared" si="89"/>
        <v>14128.659108937054</v>
      </c>
      <c r="AH116">
        <f t="shared" si="90"/>
        <v>-3689.7436656198333</v>
      </c>
      <c r="AJ116">
        <f t="shared" si="75"/>
        <v>18000</v>
      </c>
      <c r="AK116">
        <f t="shared" si="76"/>
        <v>2295.3104219430002</v>
      </c>
      <c r="AL116">
        <v>1</v>
      </c>
      <c r="AM116">
        <f t="shared" si="77"/>
        <v>7.0830033727634998</v>
      </c>
      <c r="AN116">
        <f t="shared" si="91"/>
        <v>669.50172540037613</v>
      </c>
      <c r="AO116">
        <f t="shared" si="92"/>
        <v>-2446.7725571388464</v>
      </c>
      <c r="AQ116">
        <f t="shared" si="78"/>
        <v>1.486988847583643</v>
      </c>
      <c r="AR116">
        <f t="shared" si="79"/>
        <v>-121.93308550185874</v>
      </c>
      <c r="AT116">
        <f t="shared" si="104"/>
        <v>-428892.67133366439</v>
      </c>
      <c r="AU116">
        <f t="shared" si="105"/>
        <v>-1728237.6068378561</v>
      </c>
      <c r="AV116">
        <f t="shared" si="93"/>
        <v>-1.8140496862392239</v>
      </c>
      <c r="AW116">
        <f t="shared" si="94"/>
        <v>-282420.06443389313</v>
      </c>
      <c r="AX116">
        <f t="shared" si="95"/>
        <v>-102469.77808020738</v>
      </c>
      <c r="AY116">
        <f t="shared" si="103"/>
        <v>-2.793536195307603</v>
      </c>
      <c r="BA116">
        <f t="shared" si="80"/>
        <v>5.9269444625426937</v>
      </c>
      <c r="BB116">
        <f t="shared" si="96"/>
        <v>15.456617155462828</v>
      </c>
      <c r="BC116">
        <f t="shared" si="97"/>
        <v>0.97948650906837909</v>
      </c>
      <c r="BD116">
        <f t="shared" si="81"/>
        <v>-123.87955687625249</v>
      </c>
      <c r="BF116">
        <f t="shared" si="82"/>
        <v>0.47076629340975795</v>
      </c>
      <c r="BG116">
        <f t="shared" si="83"/>
        <v>-119.43209525330118</v>
      </c>
      <c r="BH116">
        <f t="shared" si="98"/>
        <v>60.567904746698815</v>
      </c>
      <c r="BI116">
        <f t="shared" si="99"/>
        <v>60.567904746698815</v>
      </c>
      <c r="BJ116">
        <f t="shared" si="84"/>
        <v>0</v>
      </c>
      <c r="BK116">
        <f t="shared" si="100"/>
        <v>0</v>
      </c>
      <c r="BM116">
        <f t="shared" si="101"/>
        <v>-14.98585086205307</v>
      </c>
      <c r="BN116">
        <f t="shared" si="85"/>
        <v>-175.55253837704871</v>
      </c>
      <c r="BQ116" s="56">
        <f t="shared" si="102"/>
        <v>32.358577955747961</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1.0006193825904401</v>
      </c>
      <c r="D117">
        <f t="shared" si="56"/>
        <v>3.5187016459482454E-2</v>
      </c>
      <c r="F117">
        <f t="shared" si="57"/>
        <v>1.1580000363049927E-2</v>
      </c>
      <c r="G117">
        <f t="shared" si="58"/>
        <v>4.2331358775985345E-2</v>
      </c>
      <c r="H117">
        <f t="shared" si="59"/>
        <v>-3.0992612912240149</v>
      </c>
      <c r="J117">
        <f t="shared" si="60"/>
        <v>15</v>
      </c>
      <c r="M117">
        <f t="shared" si="61"/>
        <v>6.3656655613093305E-2</v>
      </c>
      <c r="N117">
        <f t="shared" si="62"/>
        <v>-1.5707963250000001</v>
      </c>
      <c r="O117">
        <f t="shared" si="63"/>
        <v>12.945913413400271</v>
      </c>
      <c r="P117">
        <f t="shared" si="64"/>
        <v>1.4934748510059928</v>
      </c>
      <c r="Q117">
        <f t="shared" si="65"/>
        <v>7.2387865390099408</v>
      </c>
      <c r="R117">
        <f t="shared" si="66"/>
        <v>1.4322084179656598</v>
      </c>
      <c r="S117">
        <f t="shared" si="67"/>
        <v>0.99177282130376165</v>
      </c>
      <c r="T117">
        <f t="shared" si="68"/>
        <v>-0.12836264713549136</v>
      </c>
      <c r="U117">
        <f t="shared" si="69"/>
        <v>0.9839683530894634</v>
      </c>
      <c r="V117">
        <f t="shared" si="70"/>
        <v>-0.17930235137060507</v>
      </c>
      <c r="X117">
        <f t="shared" si="87"/>
        <v>0.10208725194909918</v>
      </c>
      <c r="Y117">
        <f t="shared" si="71"/>
        <v>-115.5571265020039</v>
      </c>
      <c r="Z117">
        <f t="shared" si="88"/>
        <v>64.442873497996104</v>
      </c>
      <c r="AC117">
        <v>1</v>
      </c>
      <c r="AD117">
        <f t="shared" si="72"/>
        <v>12.907233402525</v>
      </c>
      <c r="AE117">
        <f t="shared" si="73"/>
        <v>-1.5818270066749664E-4</v>
      </c>
      <c r="AF117">
        <f t="shared" si="74"/>
        <v>8.7273757976265005E-4</v>
      </c>
      <c r="AG117">
        <f t="shared" si="89"/>
        <v>14117.895904591402</v>
      </c>
      <c r="AH117">
        <f t="shared" si="90"/>
        <v>-3704.6724890776013</v>
      </c>
      <c r="AJ117">
        <f t="shared" si="75"/>
        <v>18000</v>
      </c>
      <c r="AK117">
        <f t="shared" si="76"/>
        <v>2323.3020124545001</v>
      </c>
      <c r="AL117">
        <v>1</v>
      </c>
      <c r="AM117">
        <f t="shared" si="77"/>
        <v>7.1693814626752506</v>
      </c>
      <c r="AN117">
        <f t="shared" si="91"/>
        <v>661.38584294060502</v>
      </c>
      <c r="AO117">
        <f t="shared" si="92"/>
        <v>-2418.4253895997194</v>
      </c>
      <c r="AQ117">
        <f t="shared" si="78"/>
        <v>1.4513788098693758</v>
      </c>
      <c r="AR117">
        <f t="shared" si="79"/>
        <v>-120.4644412191582</v>
      </c>
      <c r="AT117">
        <f t="shared" si="104"/>
        <v>-425790.88634085562</v>
      </c>
      <c r="AU117">
        <f t="shared" si="105"/>
        <v>-1706081.3244849986</v>
      </c>
      <c r="AV117">
        <f t="shared" si="93"/>
        <v>-1.8153725441002195</v>
      </c>
      <c r="AW117">
        <f t="shared" si="94"/>
        <v>-275482.2141650804</v>
      </c>
      <c r="AX117">
        <f t="shared" si="95"/>
        <v>-100233.78997261297</v>
      </c>
      <c r="AY117">
        <f t="shared" si="103"/>
        <v>-2.7926343028306286</v>
      </c>
      <c r="BA117">
        <f t="shared" si="80"/>
        <v>5.9983220857007993</v>
      </c>
      <c r="BB117">
        <f t="shared" si="96"/>
        <v>15.560595638230064</v>
      </c>
      <c r="BC117">
        <f t="shared" si="97"/>
        <v>0.9772617587304091</v>
      </c>
      <c r="BD117">
        <f t="shared" si="81"/>
        <v>-124.00702568123413</v>
      </c>
      <c r="BF117">
        <f t="shared" si="82"/>
        <v>0.36197050289458321</v>
      </c>
      <c r="BG117">
        <f t="shared" si="83"/>
        <v>-119.56554994045527</v>
      </c>
      <c r="BH117">
        <f t="shared" si="98"/>
        <v>60.43445005954473</v>
      </c>
      <c r="BI117">
        <f t="shared" si="99"/>
        <v>60.43445005954473</v>
      </c>
      <c r="BJ117">
        <f t="shared" si="84"/>
        <v>0</v>
      </c>
      <c r="BK117">
        <f t="shared" si="100"/>
        <v>0</v>
      </c>
      <c r="BM117">
        <f t="shared" si="101"/>
        <v>-15.19862513533548</v>
      </c>
      <c r="BN117">
        <f t="shared" si="85"/>
        <v>-175.55852425922114</v>
      </c>
      <c r="BQ117" s="56">
        <f t="shared" si="102"/>
        <v>32.4625564385152</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1.0006343926214112</v>
      </c>
      <c r="D118">
        <f t="shared" si="56"/>
        <v>3.5610600234638197E-2</v>
      </c>
      <c r="F118">
        <f t="shared" si="57"/>
        <v>1.1302998803203842E-2</v>
      </c>
      <c r="G118">
        <f t="shared" si="58"/>
        <v>4.1816277927719248E-2</v>
      </c>
      <c r="H118">
        <f t="shared" si="59"/>
        <v>-3.0997763720722809</v>
      </c>
      <c r="J118">
        <f t="shared" si="60"/>
        <v>15</v>
      </c>
      <c r="M118">
        <f t="shared" si="61"/>
        <v>6.2898838284366002E-2</v>
      </c>
      <c r="N118">
        <f t="shared" si="62"/>
        <v>-1.5707963250000001</v>
      </c>
      <c r="O118">
        <f t="shared" si="63"/>
        <v>13.100963124698772</v>
      </c>
      <c r="P118">
        <f t="shared" si="64"/>
        <v>1.4943917451727287</v>
      </c>
      <c r="Q118">
        <f t="shared" si="65"/>
        <v>7.324346160918223</v>
      </c>
      <c r="R118">
        <f t="shared" si="66"/>
        <v>1.4338375982905716</v>
      </c>
      <c r="S118">
        <f t="shared" si="67"/>
        <v>0.99157589494058251</v>
      </c>
      <c r="T118">
        <f t="shared" si="68"/>
        <v>-0.12989194965369272</v>
      </c>
      <c r="U118">
        <f t="shared" si="69"/>
        <v>0.98358923609921911</v>
      </c>
      <c r="V118">
        <f t="shared" si="70"/>
        <v>-0.18141580361067042</v>
      </c>
      <c r="X118">
        <f t="shared" si="87"/>
        <v>-1.1703907344327656E-2</v>
      </c>
      <c r="Y118">
        <f t="shared" si="71"/>
        <v>-115.62520404896128</v>
      </c>
      <c r="Z118">
        <f t="shared" si="88"/>
        <v>64.37479595103872</v>
      </c>
      <c r="AC118">
        <v>1</v>
      </c>
      <c r="AD118">
        <f t="shared" si="72"/>
        <v>13.062742238699999</v>
      </c>
      <c r="AE118">
        <f t="shared" si="73"/>
        <v>-1.6201729364346878E-4</v>
      </c>
      <c r="AF118">
        <f t="shared" si="74"/>
        <v>8.8325249036220002E-4</v>
      </c>
      <c r="AG118">
        <f t="shared" si="89"/>
        <v>14107.018922468338</v>
      </c>
      <c r="AH118">
        <f t="shared" si="90"/>
        <v>-3719.8661345955425</v>
      </c>
      <c r="AJ118">
        <f t="shared" si="75"/>
        <v>18000</v>
      </c>
      <c r="AK118">
        <f t="shared" si="76"/>
        <v>2351.293602966</v>
      </c>
      <c r="AL118">
        <v>1</v>
      </c>
      <c r="AM118">
        <f t="shared" si="77"/>
        <v>7.2557595525870004</v>
      </c>
      <c r="AN118">
        <f t="shared" si="91"/>
        <v>653.55088002203695</v>
      </c>
      <c r="AO118">
        <f t="shared" si="92"/>
        <v>-2390.7144378555354</v>
      </c>
      <c r="AQ118">
        <f t="shared" si="78"/>
        <v>1.4170327334561428</v>
      </c>
      <c r="AR118">
        <f t="shared" si="79"/>
        <v>-119.03074961031599</v>
      </c>
      <c r="AT118">
        <f t="shared" si="104"/>
        <v>-422788.34686631314</v>
      </c>
      <c r="AU118">
        <f t="shared" si="105"/>
        <v>-1684440.2091851153</v>
      </c>
      <c r="AV118">
        <f t="shared" si="93"/>
        <v>-1.816712512469425</v>
      </c>
      <c r="AW118">
        <f t="shared" si="94"/>
        <v>-268784.35725854192</v>
      </c>
      <c r="AX118">
        <f t="shared" si="95"/>
        <v>-98087.827002740829</v>
      </c>
      <c r="AY118">
        <f t="shared" si="103"/>
        <v>-2.7916784161856514</v>
      </c>
      <c r="BA118">
        <f t="shared" si="80"/>
        <v>6.0697332728345899</v>
      </c>
      <c r="BB118">
        <f t="shared" si="96"/>
        <v>15.663392138865092</v>
      </c>
      <c r="BC118">
        <f t="shared" si="97"/>
        <v>0.97496590371622638</v>
      </c>
      <c r="BD118">
        <f t="shared" si="81"/>
        <v>-124.13856848407106</v>
      </c>
      <c r="BF118">
        <f t="shared" si="82"/>
        <v>0.25459946950767298</v>
      </c>
      <c r="BG118">
        <f t="shared" si="83"/>
        <v>-119.70233513942519</v>
      </c>
      <c r="BH118">
        <f t="shared" si="98"/>
        <v>60.297664860574812</v>
      </c>
      <c r="BI118">
        <f t="shared" si="99"/>
        <v>60.297664860574812</v>
      </c>
      <c r="BJ118">
        <f t="shared" si="84"/>
        <v>0</v>
      </c>
      <c r="BK118">
        <f t="shared" si="100"/>
        <v>0</v>
      </c>
      <c r="BM118">
        <f t="shared" si="101"/>
        <v>-15.408792669357418</v>
      </c>
      <c r="BN118">
        <f t="shared" si="85"/>
        <v>-175.56376665535413</v>
      </c>
      <c r="BQ118" s="56">
        <f t="shared" si="102"/>
        <v>32.56535293915023</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1.0006495821840162</v>
      </c>
      <c r="D119">
        <f t="shared" si="56"/>
        <v>3.6034171226039406E-2</v>
      </c>
      <c r="F119">
        <f t="shared" si="57"/>
        <v>1.1035852022563056E-2</v>
      </c>
      <c r="G119">
        <f t="shared" si="58"/>
        <v>4.1313708007095759E-2</v>
      </c>
      <c r="H119">
        <f t="shared" si="59"/>
        <v>-3.1002789419929044</v>
      </c>
      <c r="J119">
        <f t="shared" si="60"/>
        <v>15</v>
      </c>
      <c r="M119">
        <f t="shared" si="61"/>
        <v>6.2158851951608744E-2</v>
      </c>
      <c r="N119">
        <f t="shared" si="62"/>
        <v>-1.5707963250000001</v>
      </c>
      <c r="O119">
        <f t="shared" si="63"/>
        <v>13.256023592255486</v>
      </c>
      <c r="P119">
        <f t="shared" si="64"/>
        <v>1.4952871895970916</v>
      </c>
      <c r="Q119">
        <f t="shared" si="65"/>
        <v>7.4099247743413095</v>
      </c>
      <c r="R119">
        <f t="shared" si="66"/>
        <v>1.4354291513395616</v>
      </c>
      <c r="S119">
        <f t="shared" si="67"/>
        <v>0.99137672955072242</v>
      </c>
      <c r="T119">
        <f t="shared" si="68"/>
        <v>-0.13142064140239698</v>
      </c>
      <c r="U119">
        <f t="shared" si="69"/>
        <v>0.98320602455673123</v>
      </c>
      <c r="V119">
        <f t="shared" si="70"/>
        <v>-0.18352761845321566</v>
      </c>
      <c r="X119">
        <f t="shared" si="87"/>
        <v>-0.12415101040886486</v>
      </c>
      <c r="Y119">
        <f t="shared" si="71"/>
        <v>-115.69582155835776</v>
      </c>
      <c r="Z119">
        <f t="shared" si="88"/>
        <v>64.304178441642236</v>
      </c>
      <c r="AC119">
        <v>1</v>
      </c>
      <c r="AD119">
        <f t="shared" si="72"/>
        <v>13.218251074874999</v>
      </c>
      <c r="AE119">
        <f t="shared" si="73"/>
        <v>-1.6589780988861424E-4</v>
      </c>
      <c r="AF119">
        <f t="shared" si="74"/>
        <v>8.9376740096174987E-4</v>
      </c>
      <c r="AG119">
        <f t="shared" si="89"/>
        <v>14096.028726184863</v>
      </c>
      <c r="AH119">
        <f t="shared" si="90"/>
        <v>-3735.3122190500853</v>
      </c>
      <c r="AJ119">
        <f t="shared" si="75"/>
        <v>18000</v>
      </c>
      <c r="AK119">
        <f t="shared" si="76"/>
        <v>2379.2851934774999</v>
      </c>
      <c r="AL119">
        <v>1</v>
      </c>
      <c r="AM119">
        <f t="shared" si="77"/>
        <v>7.3421376424987503</v>
      </c>
      <c r="AN119">
        <f t="shared" si="91"/>
        <v>645.98409978277095</v>
      </c>
      <c r="AO119">
        <f t="shared" si="92"/>
        <v>-2363.6189819932515</v>
      </c>
      <c r="AQ119">
        <f t="shared" si="78"/>
        <v>1.3838915029061722</v>
      </c>
      <c r="AR119">
        <f t="shared" si="79"/>
        <v>-117.63077774702464</v>
      </c>
      <c r="AT119">
        <f t="shared" si="104"/>
        <v>-419880.30707593739</v>
      </c>
      <c r="AU119">
        <f t="shared" si="105"/>
        <v>-1663296.0890461714</v>
      </c>
      <c r="AV119">
        <f t="shared" si="93"/>
        <v>-1.8180689192961583</v>
      </c>
      <c r="AW119">
        <f t="shared" si="94"/>
        <v>-262315.65240855736</v>
      </c>
      <c r="AX119">
        <f t="shared" si="95"/>
        <v>-96027.087682615616</v>
      </c>
      <c r="AY119">
        <f t="shared" si="103"/>
        <v>-2.7906698926296967</v>
      </c>
      <c r="BA119">
        <f t="shared" si="80"/>
        <v>6.1411760914055256</v>
      </c>
      <c r="BB119">
        <f t="shared" si="96"/>
        <v>15.765031009455102</v>
      </c>
      <c r="BC119">
        <f t="shared" si="97"/>
        <v>0.97260097333353834</v>
      </c>
      <c r="BD119">
        <f t="shared" si="81"/>
        <v>-124.27406901399617</v>
      </c>
      <c r="BF119">
        <f t="shared" si="82"/>
        <v>0.14861392762922063</v>
      </c>
      <c r="BG119">
        <f t="shared" si="83"/>
        <v>-119.84236197458597</v>
      </c>
      <c r="BH119">
        <f t="shared" si="98"/>
        <v>60.15763802541403</v>
      </c>
      <c r="BI119">
        <f t="shared" si="99"/>
        <v>60.15763802541403</v>
      </c>
      <c r="BJ119">
        <f t="shared" si="84"/>
        <v>0</v>
      </c>
      <c r="BK119">
        <f t="shared" si="100"/>
        <v>0</v>
      </c>
      <c r="BM119">
        <f t="shared" si="101"/>
        <v>-15.61641708182588</v>
      </c>
      <c r="BN119">
        <f t="shared" si="85"/>
        <v>-175.56829296058979</v>
      </c>
      <c r="BQ119" s="56">
        <f t="shared" si="102"/>
        <v>32.666991809740239</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1.00066495127008</v>
      </c>
      <c r="D120">
        <f t="shared" si="56"/>
        <v>3.6457729282283982E-2</v>
      </c>
      <c r="F120">
        <f t="shared" si="57"/>
        <v>1.0778096530566363E-2</v>
      </c>
      <c r="G120">
        <f t="shared" si="58"/>
        <v>4.0823194401271572E-2</v>
      </c>
      <c r="H120">
        <f t="shared" si="59"/>
        <v>-3.1007694555987286</v>
      </c>
      <c r="J120">
        <f t="shared" si="60"/>
        <v>15</v>
      </c>
      <c r="M120">
        <f t="shared" si="61"/>
        <v>6.1436074603334223E-2</v>
      </c>
      <c r="N120">
        <f t="shared" si="62"/>
        <v>-1.5707963250000001</v>
      </c>
      <c r="O120">
        <f t="shared" si="63"/>
        <v>13.411094442975491</v>
      </c>
      <c r="P120">
        <f t="shared" si="64"/>
        <v>1.4961619268798696</v>
      </c>
      <c r="Q120">
        <f t="shared" si="65"/>
        <v>7.4955217287838147</v>
      </c>
      <c r="R120">
        <f t="shared" si="66"/>
        <v>1.4369843579901267</v>
      </c>
      <c r="S120">
        <f t="shared" si="67"/>
        <v>0.99117532927480168</v>
      </c>
      <c r="T120">
        <f t="shared" si="68"/>
        <v>-0.13294871560693955</v>
      </c>
      <c r="U120">
        <f t="shared" si="69"/>
        <v>0.98281873349398141</v>
      </c>
      <c r="V120">
        <f t="shared" si="70"/>
        <v>-0.18563777898602032</v>
      </c>
      <c r="X120">
        <f t="shared" si="87"/>
        <v>-0.23529052336639431</v>
      </c>
      <c r="Y120">
        <f t="shared" si="71"/>
        <v>-115.76888779234109</v>
      </c>
      <c r="Z120">
        <f t="shared" si="88"/>
        <v>64.23111220765891</v>
      </c>
      <c r="AC120">
        <v>1</v>
      </c>
      <c r="AD120">
        <f t="shared" si="72"/>
        <v>13.37375991105</v>
      </c>
      <c r="AE120">
        <f t="shared" si="73"/>
        <v>-1.6982424940293299E-4</v>
      </c>
      <c r="AF120">
        <f t="shared" si="74"/>
        <v>9.0428231156129994E-4</v>
      </c>
      <c r="AG120">
        <f t="shared" si="89"/>
        <v>14084.925883871198</v>
      </c>
      <c r="AH120">
        <f t="shared" si="90"/>
        <v>-3750.998911244802</v>
      </c>
      <c r="AJ120">
        <f t="shared" si="75"/>
        <v>18000</v>
      </c>
      <c r="AK120">
        <f t="shared" si="76"/>
        <v>2407.2767839890003</v>
      </c>
      <c r="AL120">
        <v>1</v>
      </c>
      <c r="AM120">
        <f t="shared" si="77"/>
        <v>7.4285157324105011</v>
      </c>
      <c r="AN120">
        <f t="shared" si="91"/>
        <v>638.67347465171406</v>
      </c>
      <c r="AO120">
        <f t="shared" si="92"/>
        <v>-2337.1191703345371</v>
      </c>
      <c r="AQ120">
        <f t="shared" si="78"/>
        <v>1.35189941868325</v>
      </c>
      <c r="AR120">
        <f t="shared" si="79"/>
        <v>-116.2633500067595</v>
      </c>
      <c r="AT120">
        <f t="shared" si="104"/>
        <v>-417062.29617842607</v>
      </c>
      <c r="AU120">
        <f t="shared" si="105"/>
        <v>-1642631.6411033766</v>
      </c>
      <c r="AV120">
        <f t="shared" si="93"/>
        <v>-1.8194411227395599</v>
      </c>
      <c r="AW120">
        <f t="shared" si="94"/>
        <v>-256065.85956911161</v>
      </c>
      <c r="AX120">
        <f t="shared" si="95"/>
        <v>-94047.08303039569</v>
      </c>
      <c r="AY120">
        <f t="shared" si="103"/>
        <v>-2.78961002460801</v>
      </c>
      <c r="BA120">
        <f t="shared" si="80"/>
        <v>6.2126485940756124</v>
      </c>
      <c r="BB120">
        <f t="shared" si="96"/>
        <v>15.865535786345898</v>
      </c>
      <c r="BC120">
        <f t="shared" si="97"/>
        <v>0.97016890186845006</v>
      </c>
      <c r="BD120">
        <f t="shared" si="81"/>
        <v>-124.41341644457916</v>
      </c>
      <c r="BF120">
        <f t="shared" si="82"/>
        <v>4.3976119314193471E-2</v>
      </c>
      <c r="BG120">
        <f t="shared" si="83"/>
        <v>-119.98554567557925</v>
      </c>
      <c r="BH120">
        <f t="shared" si="98"/>
        <v>60.014454324420754</v>
      </c>
      <c r="BI120">
        <f t="shared" si="99"/>
        <v>60.014454324420754</v>
      </c>
      <c r="BJ120">
        <f t="shared" si="84"/>
        <v>43000</v>
      </c>
      <c r="BK120">
        <f t="shared" si="100"/>
        <v>60.014454324420754</v>
      </c>
      <c r="BM120">
        <f t="shared" si="101"/>
        <v>-15.821559667031707</v>
      </c>
      <c r="BN120">
        <f t="shared" si="85"/>
        <v>-175.57212923100008</v>
      </c>
      <c r="BQ120" s="56">
        <f t="shared" si="102"/>
        <v>32.76749658663104</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1.000680499871331</v>
      </c>
      <c r="D121">
        <f t="shared" si="56"/>
        <v>3.6881274251997623E-2</v>
      </c>
      <c r="F121">
        <f t="shared" si="57"/>
        <v>1.052929585273658E-2</v>
      </c>
      <c r="G121">
        <f t="shared" si="58"/>
        <v>4.0344304446399526E-2</v>
      </c>
      <c r="H121">
        <f t="shared" si="59"/>
        <v>-3.1012483455536008</v>
      </c>
      <c r="J121">
        <f t="shared" si="60"/>
        <v>15</v>
      </c>
      <c r="M121">
        <f t="shared" si="61"/>
        <v>6.0729912826284413E-2</v>
      </c>
      <c r="N121">
        <f t="shared" si="62"/>
        <v>-1.5707963250000001</v>
      </c>
      <c r="O121">
        <f t="shared" si="63"/>
        <v>13.566175320798381</v>
      </c>
      <c r="P121">
        <f t="shared" si="64"/>
        <v>1.4970166657960704</v>
      </c>
      <c r="Q121">
        <f t="shared" si="65"/>
        <v>7.5811364029924375</v>
      </c>
      <c r="R121">
        <f t="shared" si="66"/>
        <v>1.4385044419813919</v>
      </c>
      <c r="S121">
        <f t="shared" si="67"/>
        <v>0.9909716982953598</v>
      </c>
      <c r="T121">
        <f t="shared" si="68"/>
        <v>-0.1344761655096639</v>
      </c>
      <c r="U121">
        <f t="shared" si="69"/>
        <v>0.98242737807079661</v>
      </c>
      <c r="V121">
        <f t="shared" si="70"/>
        <v>-0.18774626838227937</v>
      </c>
      <c r="X121">
        <f t="shared" si="87"/>
        <v>-0.34515746946415482</v>
      </c>
      <c r="Y121">
        <f t="shared" si="71"/>
        <v>-115.8443154732028</v>
      </c>
      <c r="Z121">
        <f t="shared" si="88"/>
        <v>64.155684526797202</v>
      </c>
      <c r="AC121">
        <v>1</v>
      </c>
      <c r="AD121">
        <f t="shared" si="72"/>
        <v>13.529268747225</v>
      </c>
      <c r="AE121">
        <f t="shared" si="73"/>
        <v>-1.7379661218642499E-4</v>
      </c>
      <c r="AF121">
        <f t="shared" si="74"/>
        <v>9.147972221608499E-4</v>
      </c>
      <c r="AG121">
        <f t="shared" si="89"/>
        <v>14073.710968100953</v>
      </c>
      <c r="AH121">
        <f t="shared" si="90"/>
        <v>-3766.9149005581139</v>
      </c>
      <c r="AJ121">
        <f t="shared" si="75"/>
        <v>18000</v>
      </c>
      <c r="AK121">
        <f t="shared" si="76"/>
        <v>2435.2683745005002</v>
      </c>
      <c r="AL121">
        <v>1</v>
      </c>
      <c r="AM121">
        <f t="shared" si="77"/>
        <v>7.514893822322251</v>
      </c>
      <c r="AN121">
        <f t="shared" si="91"/>
        <v>631.60763976958015</v>
      </c>
      <c r="AO121">
        <f t="shared" si="92"/>
        <v>-2311.1959757354552</v>
      </c>
      <c r="AQ121">
        <f t="shared" si="78"/>
        <v>1.321003963011889</v>
      </c>
      <c r="AR121">
        <f t="shared" si="79"/>
        <v>-114.92734478203434</v>
      </c>
      <c r="AT121">
        <f t="shared" si="104"/>
        <v>-414330.09957787971</v>
      </c>
      <c r="AU121">
        <f t="shared" si="105"/>
        <v>-1622430.3423056025</v>
      </c>
      <c r="AV121">
        <f t="shared" si="93"/>
        <v>-1.8208285094609715</v>
      </c>
      <c r="AW121">
        <f t="shared" si="94"/>
        <v>-250025.3006622151</v>
      </c>
      <c r="AX121">
        <f t="shared" si="95"/>
        <v>-92143.612822134732</v>
      </c>
      <c r="AY121">
        <f t="shared" si="103"/>
        <v>-2.7885000434639284</v>
      </c>
      <c r="BA121">
        <f t="shared" si="80"/>
        <v>6.2841488161115935</v>
      </c>
      <c r="BB121">
        <f t="shared" si="96"/>
        <v>15.964929221982583</v>
      </c>
      <c r="BC121">
        <f t="shared" si="97"/>
        <v>0.96767153400295691</v>
      </c>
      <c r="BD121">
        <f t="shared" si="81"/>
        <v>-124.55650508332701</v>
      </c>
      <c r="BF121">
        <f t="shared" si="82"/>
        <v>-5.9350286577484423E-2</v>
      </c>
      <c r="BG121">
        <f t="shared" si="83"/>
        <v>-120.13180534839749</v>
      </c>
      <c r="BH121">
        <f t="shared" si="98"/>
        <v>59.868194651602508</v>
      </c>
      <c r="BI121">
        <f t="shared" si="99"/>
        <v>59.868194651602508</v>
      </c>
      <c r="BJ121">
        <f t="shared" si="84"/>
        <v>0</v>
      </c>
      <c r="BK121">
        <f t="shared" si="100"/>
        <v>0</v>
      </c>
      <c r="BM121">
        <f t="shared" si="101"/>
        <v>-16.024279508560067</v>
      </c>
      <c r="BN121">
        <f t="shared" si="85"/>
        <v>-175.5753002650705</v>
      </c>
      <c r="BQ121" s="56">
        <f t="shared" si="102"/>
        <v>32.866890022267718</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1.0006962279794012</v>
      </c>
      <c r="D122">
        <f t="shared" si="56"/>
        <v>3.7304805983834136E-2</v>
      </c>
      <c r="F122">
        <f t="shared" si="57"/>
        <v>1.028903865721097E-2</v>
      </c>
      <c r="G122">
        <f t="shared" si="58"/>
        <v>3.9876626108769617E-2</v>
      </c>
      <c r="H122">
        <f t="shared" si="59"/>
        <v>-3.1017160238912305</v>
      </c>
      <c r="J122">
        <f t="shared" si="60"/>
        <v>15</v>
      </c>
      <c r="M122">
        <f t="shared" si="61"/>
        <v>6.0039800180531171E-2</v>
      </c>
      <c r="N122">
        <f t="shared" si="62"/>
        <v>-1.5707963250000001</v>
      </c>
      <c r="O122">
        <f t="shared" si="63"/>
        <v>13.721265885738353</v>
      </c>
      <c r="P122">
        <f t="shared" si="64"/>
        <v>1.4978520831957711</v>
      </c>
      <c r="Q122">
        <f t="shared" si="65"/>
        <v>7.6667682033381919</v>
      </c>
      <c r="R122">
        <f t="shared" si="66"/>
        <v>1.4399905730460192</v>
      </c>
      <c r="S122">
        <f t="shared" si="67"/>
        <v>0.99076584083662289</v>
      </c>
      <c r="T122">
        <f t="shared" si="68"/>
        <v>-0.13600298437008654</v>
      </c>
      <c r="U122">
        <f t="shared" si="69"/>
        <v>0.98203197357328009</v>
      </c>
      <c r="V122">
        <f t="shared" si="70"/>
        <v>-0.1898530699012636</v>
      </c>
      <c r="X122">
        <f t="shared" si="87"/>
        <v>-0.4537855046524959</v>
      </c>
      <c r="Y122">
        <f t="shared" si="71"/>
        <v>-115.92202107063503</v>
      </c>
      <c r="Z122">
        <f t="shared" si="88"/>
        <v>64.077978929364974</v>
      </c>
      <c r="AC122">
        <v>1</v>
      </c>
      <c r="AD122">
        <f t="shared" si="72"/>
        <v>13.684777583400001</v>
      </c>
      <c r="AE122">
        <f t="shared" si="73"/>
        <v>-1.7781489823909044E-4</v>
      </c>
      <c r="AF122">
        <f t="shared" si="74"/>
        <v>9.2531213276039997E-4</v>
      </c>
      <c r="AG122">
        <f t="shared" si="89"/>
        <v>14062.384555820967</v>
      </c>
      <c r="AH122">
        <f t="shared" si="90"/>
        <v>-3783.0493677301447</v>
      </c>
      <c r="AJ122">
        <f t="shared" si="75"/>
        <v>18000</v>
      </c>
      <c r="AK122">
        <f t="shared" si="76"/>
        <v>2463.2599650120001</v>
      </c>
      <c r="AL122">
        <v>1</v>
      </c>
      <c r="AM122">
        <f t="shared" si="77"/>
        <v>7.6012719122340009</v>
      </c>
      <c r="AN122">
        <f t="shared" si="91"/>
        <v>624.7758499170136</v>
      </c>
      <c r="AO122">
        <f t="shared" si="92"/>
        <v>-2285.8311544043208</v>
      </c>
      <c r="AQ122">
        <f t="shared" si="78"/>
        <v>1.2911555842479019</v>
      </c>
      <c r="AR122">
        <f t="shared" si="79"/>
        <v>-113.62169141381537</v>
      </c>
      <c r="AT122">
        <f t="shared" si="104"/>
        <v>-411679.74151637417</v>
      </c>
      <c r="AU122">
        <f t="shared" si="105"/>
        <v>-1602676.4238605232</v>
      </c>
      <c r="AV122">
        <f t="shared" si="93"/>
        <v>-1.8222304930309949</v>
      </c>
      <c r="AW122">
        <f t="shared" si="94"/>
        <v>-244184.8232273114</v>
      </c>
      <c r="AX122">
        <f t="shared" si="95"/>
        <v>-90312.743893430394</v>
      </c>
      <c r="AY122">
        <f t="shared" si="103"/>
        <v>-2.7873411229078031</v>
      </c>
      <c r="BA122">
        <f t="shared" si="80"/>
        <v>6.3556747729287082</v>
      </c>
      <c r="BB122">
        <f t="shared" si="96"/>
        <v>16.063233315275177</v>
      </c>
      <c r="BC122">
        <f t="shared" si="97"/>
        <v>0.96511062987680818</v>
      </c>
      <c r="BD122">
        <f t="shared" si="81"/>
        <v>-124.70323408166064</v>
      </c>
      <c r="BF122">
        <f t="shared" si="82"/>
        <v>-0.16140026992319884</v>
      </c>
      <c r="BG122">
        <f t="shared" si="83"/>
        <v>-120.28106376092579</v>
      </c>
      <c r="BH122">
        <f t="shared" si="98"/>
        <v>59.71893623907421</v>
      </c>
      <c r="BI122">
        <f t="shared" si="99"/>
        <v>59.71893623907421</v>
      </c>
      <c r="BJ122">
        <f t="shared" si="84"/>
        <v>0</v>
      </c>
      <c r="BK122">
        <f t="shared" si="100"/>
        <v>0</v>
      </c>
      <c r="BM122">
        <f t="shared" si="101"/>
        <v>-16.224633585198379</v>
      </c>
      <c r="BN122">
        <f t="shared" si="85"/>
        <v>-175.57782967926516</v>
      </c>
      <c r="BQ122" s="56">
        <f t="shared" si="102"/>
        <v>32.965194115560315</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1.0007121355858268</v>
      </c>
      <c r="D123">
        <f t="shared" si="56"/>
        <v>3.7728324326475826E-2</v>
      </c>
      <c r="F123">
        <f t="shared" si="57"/>
        <v>1.0056937031537807E-2</v>
      </c>
      <c r="G123">
        <f t="shared" si="58"/>
        <v>3.9419766760549188E-2</v>
      </c>
      <c r="H123">
        <f t="shared" si="59"/>
        <v>-3.1021728832394508</v>
      </c>
      <c r="J123">
        <f t="shared" si="60"/>
        <v>15</v>
      </c>
      <c r="M123">
        <f t="shared" si="61"/>
        <v>5.9365195684120714E-2</v>
      </c>
      <c r="N123">
        <f t="shared" si="62"/>
        <v>-1.5707963250000001</v>
      </c>
      <c r="O123">
        <f t="shared" si="63"/>
        <v>13.876365812988361</v>
      </c>
      <c r="P123">
        <f t="shared" si="64"/>
        <v>1.4986688257784362</v>
      </c>
      <c r="Q123">
        <f t="shared" si="65"/>
        <v>7.7524165623043988</v>
      </c>
      <c r="R123">
        <f t="shared" si="66"/>
        <v>1.4414438698395915</v>
      </c>
      <c r="S123">
        <f t="shared" si="67"/>
        <v>0.99055776116426397</v>
      </c>
      <c r="T123">
        <f t="shared" si="68"/>
        <v>-0.13752916546506072</v>
      </c>
      <c r="U123">
        <f t="shared" si="69"/>
        <v>0.9816325354122365</v>
      </c>
      <c r="V123">
        <f t="shared" si="70"/>
        <v>-0.19195816688896911</v>
      </c>
      <c r="X123">
        <f t="shared" si="87"/>
        <v>-0.56120698825428006</v>
      </c>
      <c r="Y123">
        <f t="shared" si="71"/>
        <v>-116.00192460241971</v>
      </c>
      <c r="Z123">
        <f t="shared" si="88"/>
        <v>63.998075397580294</v>
      </c>
      <c r="AC123">
        <v>1</v>
      </c>
      <c r="AD123">
        <f t="shared" si="72"/>
        <v>13.840286419575001</v>
      </c>
      <c r="AE123">
        <f t="shared" si="73"/>
        <v>-1.8187910756092913E-4</v>
      </c>
      <c r="AF123">
        <f t="shared" si="74"/>
        <v>9.3582704335995004E-4</v>
      </c>
      <c r="AG123">
        <f t="shared" si="89"/>
        <v>14050.947228280938</v>
      </c>
      <c r="AH123">
        <f t="shared" si="90"/>
        <v>-3799.3919576203743</v>
      </c>
      <c r="AJ123">
        <f t="shared" si="75"/>
        <v>18000</v>
      </c>
      <c r="AK123">
        <f t="shared" si="76"/>
        <v>2491.2515555235</v>
      </c>
      <c r="AL123">
        <v>1</v>
      </c>
      <c r="AM123">
        <f t="shared" si="77"/>
        <v>7.6876500021457508</v>
      </c>
      <c r="AN123">
        <f t="shared" si="91"/>
        <v>618.16793965325235</v>
      </c>
      <c r="AO123">
        <f t="shared" si="92"/>
        <v>-2261.0072070782603</v>
      </c>
      <c r="AQ123">
        <f t="shared" si="78"/>
        <v>1.2623074981065388</v>
      </c>
      <c r="AR123">
        <f t="shared" si="79"/>
        <v>-112.34536733148195</v>
      </c>
      <c r="AT123">
        <f t="shared" si="104"/>
        <v>-409107.46907338093</v>
      </c>
      <c r="AU123">
        <f t="shared" si="105"/>
        <v>-1583354.82867284</v>
      </c>
      <c r="AV123">
        <f t="shared" si="93"/>
        <v>-1.8236465124423633</v>
      </c>
      <c r="AW123">
        <f t="shared" si="94"/>
        <v>-238535.76676479398</v>
      </c>
      <c r="AX123">
        <f t="shared" si="95"/>
        <v>-88550.790293740225</v>
      </c>
      <c r="AY123">
        <f t="shared" si="103"/>
        <v>-2.7861343822631355</v>
      </c>
      <c r="BA123">
        <f t="shared" si="80"/>
        <v>6.4272244577642343</v>
      </c>
      <c r="BB123">
        <f t="shared" si="96"/>
        <v>16.160469340564461</v>
      </c>
      <c r="BC123">
        <f t="shared" si="97"/>
        <v>0.96248786982077217</v>
      </c>
      <c r="BD123">
        <f t="shared" si="81"/>
        <v>-124.8535071637187</v>
      </c>
      <c r="BF123">
        <f t="shared" si="82"/>
        <v>-0.26220752996711805</v>
      </c>
      <c r="BG123">
        <f t="shared" si="83"/>
        <v>-120.43324714189042</v>
      </c>
      <c r="BH123">
        <f t="shared" si="98"/>
        <v>59.566752858109581</v>
      </c>
      <c r="BI123">
        <f t="shared" si="99"/>
        <v>59.566752858109581</v>
      </c>
      <c r="BJ123">
        <f t="shared" si="84"/>
        <v>0</v>
      </c>
      <c r="BK123">
        <f t="shared" si="100"/>
        <v>0</v>
      </c>
      <c r="BM123">
        <f t="shared" si="101"/>
        <v>-16.422676870531578</v>
      </c>
      <c r="BN123">
        <f t="shared" si="85"/>
        <v>-175.57973997817172</v>
      </c>
      <c r="BQ123" s="56">
        <f t="shared" si="102"/>
        <v>33.0624301408496</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1.0007282226820478</v>
      </c>
      <c r="D124">
        <f t="shared" si="56"/>
        <v>3.8151829128633769E-2</v>
      </c>
      <c r="F124">
        <f t="shared" si="57"/>
        <v>9.8326248960841026E-3</v>
      </c>
      <c r="G124">
        <f t="shared" si="58"/>
        <v>3.8973352042253578E-2</v>
      </c>
      <c r="H124">
        <f t="shared" si="59"/>
        <v>-3.1026192979577467</v>
      </c>
      <c r="J124">
        <f t="shared" si="60"/>
        <v>15</v>
      </c>
      <c r="M124">
        <f t="shared" si="61"/>
        <v>5.8705582398741601E-2</v>
      </c>
      <c r="N124">
        <f t="shared" si="62"/>
        <v>-1.5707963250000001</v>
      </c>
      <c r="O124">
        <f t="shared" si="63"/>
        <v>14.031474792083481</v>
      </c>
      <c r="P124">
        <f t="shared" si="64"/>
        <v>1.4994675117504048</v>
      </c>
      <c r="Q124">
        <f t="shared" si="65"/>
        <v>7.8380809370724913</v>
      </c>
      <c r="R124">
        <f t="shared" si="66"/>
        <v>1.4428654026824967</v>
      </c>
      <c r="S124">
        <f t="shared" si="67"/>
        <v>0.99034746358516534</v>
      </c>
      <c r="T124">
        <f t="shared" si="68"/>
        <v>-0.13905470208893903</v>
      </c>
      <c r="U124">
        <f t="shared" si="69"/>
        <v>0.98122907912158752</v>
      </c>
      <c r="V124">
        <f t="shared" si="70"/>
        <v>-0.19406154277875642</v>
      </c>
      <c r="X124">
        <f t="shared" si="87"/>
        <v>-0.66745304910368397</v>
      </c>
      <c r="Y124">
        <f t="shared" si="71"/>
        <v>-116.08394944758456</v>
      </c>
      <c r="Z124">
        <f t="shared" si="88"/>
        <v>63.916050552415442</v>
      </c>
      <c r="AC124">
        <v>1</v>
      </c>
      <c r="AD124">
        <f t="shared" si="72"/>
        <v>13.995795255750002</v>
      </c>
      <c r="AE124">
        <f t="shared" si="73"/>
        <v>-1.8598924015194118E-4</v>
      </c>
      <c r="AF124">
        <f t="shared" si="74"/>
        <v>9.463419539595E-4</v>
      </c>
      <c r="AG124">
        <f t="shared" si="89"/>
        <v>14039.399570962734</v>
      </c>
      <c r="AH124">
        <f t="shared" si="90"/>
        <v>-3815.9327537827758</v>
      </c>
      <c r="AJ124">
        <f t="shared" si="75"/>
        <v>18000</v>
      </c>
      <c r="AK124">
        <f t="shared" si="76"/>
        <v>2519.2431460349999</v>
      </c>
      <c r="AL124">
        <v>1</v>
      </c>
      <c r="AM124">
        <f t="shared" si="77"/>
        <v>7.7740280920574998</v>
      </c>
      <c r="AN124">
        <f t="shared" si="91"/>
        <v>611.77428639647189</v>
      </c>
      <c r="AO124">
        <f t="shared" si="92"/>
        <v>-2236.7073424096029</v>
      </c>
      <c r="AQ124">
        <f t="shared" si="78"/>
        <v>1.2344155042587335</v>
      </c>
      <c r="AR124">
        <f t="shared" si="79"/>
        <v>-111.09739538328601</v>
      </c>
      <c r="AT124">
        <f t="shared" si="104"/>
        <v>-406609.73740215664</v>
      </c>
      <c r="AU124">
        <f t="shared" si="105"/>
        <v>-1564451.1716336613</v>
      </c>
      <c r="AV124">
        <f t="shared" si="93"/>
        <v>-1.8250760307205371</v>
      </c>
      <c r="AW124">
        <f t="shared" si="94"/>
        <v>-233069.93154955114</v>
      </c>
      <c r="AX124">
        <f t="shared" si="95"/>
        <v>-86854.295117000642</v>
      </c>
      <c r="AY124">
        <f t="shared" si="103"/>
        <v>-2.7848808895065504</v>
      </c>
      <c r="BA124">
        <f t="shared" si="80"/>
        <v>6.498795839471776</v>
      </c>
      <c r="BB124">
        <f t="shared" si="96"/>
        <v>16.256657875259137</v>
      </c>
      <c r="BC124">
        <f t="shared" si="97"/>
        <v>0.95980485878601329</v>
      </c>
      <c r="BD124">
        <f t="shared" si="81"/>
        <v>-125.00723237257307</v>
      </c>
      <c r="BF124">
        <f t="shared" si="82"/>
        <v>-0.36180455141473433</v>
      </c>
      <c r="BG124">
        <f t="shared" si="83"/>
        <v>-120.58828499225001</v>
      </c>
      <c r="BH124">
        <f t="shared" si="98"/>
        <v>59.41171500774999</v>
      </c>
      <c r="BI124">
        <f t="shared" si="99"/>
        <v>59.41171500774999</v>
      </c>
      <c r="BJ124">
        <f t="shared" si="84"/>
        <v>0</v>
      </c>
      <c r="BK124">
        <f t="shared" si="100"/>
        <v>0</v>
      </c>
      <c r="BM124">
        <f t="shared" si="101"/>
        <v>-16.618462426673872</v>
      </c>
      <c r="BN124">
        <f t="shared" si="85"/>
        <v>-175.58105261967694</v>
      </c>
      <c r="BQ124" s="56">
        <f t="shared" si="102"/>
        <v>33.158618675544275</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1.0007444892594082</v>
      </c>
      <c r="D125">
        <f t="shared" si="56"/>
        <v>3.8575320239048104E-2</v>
      </c>
      <c r="F125">
        <f t="shared" si="57"/>
        <v>9.6157565417832793E-3</v>
      </c>
      <c r="G125">
        <f t="shared" si="58"/>
        <v>3.8537024804821879E-2</v>
      </c>
      <c r="H125">
        <f t="shared" si="59"/>
        <v>-3.1030556251951782</v>
      </c>
      <c r="J125">
        <f t="shared" si="60"/>
        <v>15</v>
      </c>
      <c r="M125">
        <f t="shared" si="61"/>
        <v>5.8060466108645535E-2</v>
      </c>
      <c r="N125">
        <f t="shared" si="62"/>
        <v>-1.5707963250000001</v>
      </c>
      <c r="O125">
        <f t="shared" si="63"/>
        <v>14.186592526118922</v>
      </c>
      <c r="P125">
        <f t="shared" si="64"/>
        <v>1.5002487323744107</v>
      </c>
      <c r="Q125">
        <f t="shared" si="65"/>
        <v>7.9237608081983657</v>
      </c>
      <c r="R125">
        <f t="shared" si="66"/>
        <v>1.4442561961280804</v>
      </c>
      <c r="S125">
        <f t="shared" si="67"/>
        <v>0.99013495244717631</v>
      </c>
      <c r="T125">
        <f t="shared" si="68"/>
        <v>-0.1405795875537349</v>
      </c>
      <c r="U125">
        <f t="shared" si="69"/>
        <v>0.98082162035678244</v>
      </c>
      <c r="V125">
        <f t="shared" si="70"/>
        <v>-0.19616318109197919</v>
      </c>
      <c r="X125">
        <f t="shared" si="87"/>
        <v>-0.77255364749882049</v>
      </c>
      <c r="Y125">
        <f t="shared" si="71"/>
        <v>-116.16802217113776</v>
      </c>
      <c r="Z125">
        <f t="shared" si="88"/>
        <v>63.831977828862236</v>
      </c>
      <c r="AC125">
        <v>1</v>
      </c>
      <c r="AD125">
        <f t="shared" si="72"/>
        <v>14.151304091925001</v>
      </c>
      <c r="AE125">
        <f t="shared" si="73"/>
        <v>-1.901452960121265E-4</v>
      </c>
      <c r="AF125">
        <f t="shared" si="74"/>
        <v>9.5685686455905007E-4</v>
      </c>
      <c r="AG125">
        <f t="shared" si="89"/>
        <v>14027.742173509494</v>
      </c>
      <c r="AH125">
        <f t="shared" si="90"/>
        <v>-3832.6622547184897</v>
      </c>
      <c r="AJ125">
        <f t="shared" si="75"/>
        <v>18000</v>
      </c>
      <c r="AK125">
        <f t="shared" si="76"/>
        <v>2547.2347365464998</v>
      </c>
      <c r="AL125">
        <v>1</v>
      </c>
      <c r="AM125">
        <f t="shared" si="77"/>
        <v>7.8604061819692497</v>
      </c>
      <c r="AN125">
        <f t="shared" si="91"/>
        <v>605.58577620184781</v>
      </c>
      <c r="AO125">
        <f t="shared" si="92"/>
        <v>-2212.915442423151</v>
      </c>
      <c r="AQ125">
        <f t="shared" si="78"/>
        <v>1.2074378169524269</v>
      </c>
      <c r="AR125">
        <f t="shared" si="79"/>
        <v>-109.87684134267086</v>
      </c>
      <c r="AT125">
        <f t="shared" si="104"/>
        <v>-404183.19609499286</v>
      </c>
      <c r="AU125">
        <f t="shared" si="105"/>
        <v>-1545951.7025405488</v>
      </c>
      <c r="AV125">
        <f t="shared" si="93"/>
        <v>-1.8265185336246279</v>
      </c>
      <c r="AW125">
        <f t="shared" si="94"/>
        <v>-227779.5497110401</v>
      </c>
      <c r="AX125">
        <f t="shared" si="95"/>
        <v>-85220.013850642441</v>
      </c>
      <c r="AY125">
        <f t="shared" si="103"/>
        <v>-2.7835816641168316</v>
      </c>
      <c r="BA125">
        <f t="shared" si="80"/>
        <v>6.570386860428286</v>
      </c>
      <c r="BB125">
        <f t="shared" si="96"/>
        <v>16.35181882621227</v>
      </c>
      <c r="BC125">
        <f t="shared" si="97"/>
        <v>0.95706313049220371</v>
      </c>
      <c r="BD125">
        <f t="shared" si="81"/>
        <v>-125.16432183255947</v>
      </c>
      <c r="BF125">
        <f t="shared" si="82"/>
        <v>-0.46022266633657005</v>
      </c>
      <c r="BG125">
        <f t="shared" si="83"/>
        <v>-120.74610990814062</v>
      </c>
      <c r="BH125">
        <f t="shared" si="98"/>
        <v>59.253890091859375</v>
      </c>
      <c r="BI125">
        <f t="shared" si="99"/>
        <v>59.253890091859375</v>
      </c>
      <c r="BJ125">
        <f t="shared" si="84"/>
        <v>0</v>
      </c>
      <c r="BK125">
        <f t="shared" si="100"/>
        <v>0</v>
      </c>
      <c r="BM125">
        <f t="shared" si="101"/>
        <v>-16.81204149254884</v>
      </c>
      <c r="BN125">
        <f t="shared" si="85"/>
        <v>-175.58178807558116</v>
      </c>
      <c r="BQ125" s="56">
        <f t="shared" si="102"/>
        <v>33.253779626497405</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1.000760935309156</v>
      </c>
      <c r="D126">
        <f t="shared" si="56"/>
        <v>3.8998797506488443E-2</v>
      </c>
      <c r="F126">
        <f t="shared" si="57"/>
        <v>9.4060052811810006E-3</v>
      </c>
      <c r="G126">
        <f t="shared" si="58"/>
        <v>3.8110444124836905E-2</v>
      </c>
      <c r="H126">
        <f t="shared" si="59"/>
        <v>-3.1034822058751632</v>
      </c>
      <c r="J126">
        <f t="shared" si="60"/>
        <v>15</v>
      </c>
      <c r="M126">
        <f t="shared" si="61"/>
        <v>5.7429374085725474E-2</v>
      </c>
      <c r="N126">
        <f t="shared" si="62"/>
        <v>-1.5707963250000001</v>
      </c>
      <c r="O126">
        <f t="shared" si="63"/>
        <v>14.341718731018583</v>
      </c>
      <c r="P126">
        <f t="shared" si="64"/>
        <v>1.5010130534192354</v>
      </c>
      <c r="Q126">
        <f t="shared" si="65"/>
        <v>8.0094556783726105</v>
      </c>
      <c r="R126">
        <f t="shared" si="66"/>
        <v>1.4456172313696998</v>
      </c>
      <c r="S126">
        <f t="shared" si="67"/>
        <v>0.98992023213887048</v>
      </c>
      <c r="T126">
        <f t="shared" si="68"/>
        <v>-0.14210381518928281</v>
      </c>
      <c r="U126">
        <f t="shared" si="69"/>
        <v>0.9804101748931997</v>
      </c>
      <c r="V126">
        <f t="shared" si="70"/>
        <v>-0.1982630654386017</v>
      </c>
      <c r="X126">
        <f t="shared" si="87"/>
        <v>-0.87653763328246481</v>
      </c>
      <c r="Y126">
        <f t="shared" si="71"/>
        <v>-116.25407235956331</v>
      </c>
      <c r="Z126">
        <f t="shared" si="88"/>
        <v>63.74592764043669</v>
      </c>
      <c r="AC126">
        <v>1</v>
      </c>
      <c r="AD126">
        <f t="shared" si="72"/>
        <v>14.306812928099999</v>
      </c>
      <c r="AE126">
        <f t="shared" si="73"/>
        <v>-1.9434727514148521E-4</v>
      </c>
      <c r="AF126">
        <f t="shared" si="74"/>
        <v>9.6737177515859992E-4</v>
      </c>
      <c r="AG126">
        <f t="shared" si="89"/>
        <v>14015.975629654529</v>
      </c>
      <c r="AH126">
        <f t="shared" si="90"/>
        <v>-3849.5713516783953</v>
      </c>
      <c r="AJ126">
        <f t="shared" si="75"/>
        <v>18000</v>
      </c>
      <c r="AK126">
        <f t="shared" si="76"/>
        <v>2575.2263270579997</v>
      </c>
      <c r="AL126">
        <v>1</v>
      </c>
      <c r="AM126">
        <f t="shared" si="77"/>
        <v>7.9467842718810004</v>
      </c>
      <c r="AN126">
        <f t="shared" si="91"/>
        <v>599.59377201576046</v>
      </c>
      <c r="AO126">
        <f t="shared" si="92"/>
        <v>-2189.6160299146477</v>
      </c>
      <c r="AQ126">
        <f t="shared" si="78"/>
        <v>1.1813349084465445</v>
      </c>
      <c r="AR126">
        <f t="shared" si="79"/>
        <v>-108.68281157708211</v>
      </c>
      <c r="AT126">
        <f t="shared" si="104"/>
        <v>-401824.67657974939</v>
      </c>
      <c r="AU126">
        <f t="shared" si="105"/>
        <v>-1527843.2714470113</v>
      </c>
      <c r="AV126">
        <f t="shared" si="93"/>
        <v>-1.8279735284318892</v>
      </c>
      <c r="AW126">
        <f t="shared" si="94"/>
        <v>-222657.25839491727</v>
      </c>
      <c r="AX126">
        <f t="shared" si="95"/>
        <v>-83644.899101454736</v>
      </c>
      <c r="AY126">
        <f t="shared" si="103"/>
        <v>-2.7822376797469821</v>
      </c>
      <c r="BA126">
        <f t="shared" si="80"/>
        <v>6.6419954345464891</v>
      </c>
      <c r="BB126">
        <f t="shared" si="96"/>
        <v>16.445971454901201</v>
      </c>
      <c r="BC126">
        <f t="shared" si="97"/>
        <v>0.9542641513150929</v>
      </c>
      <c r="BD126">
        <f t="shared" si="81"/>
        <v>-125.32469152653616</v>
      </c>
      <c r="BF126">
        <f t="shared" si="82"/>
        <v>-0.55749211219523576</v>
      </c>
      <c r="BG126">
        <f t="shared" si="83"/>
        <v>-120.9066574145584</v>
      </c>
      <c r="BH126">
        <f t="shared" si="98"/>
        <v>59.093342585441604</v>
      </c>
      <c r="BI126">
        <f t="shared" si="99"/>
        <v>59.093342585441604</v>
      </c>
      <c r="BJ126">
        <f t="shared" si="84"/>
        <v>0</v>
      </c>
      <c r="BK126">
        <f t="shared" si="100"/>
        <v>0</v>
      </c>
      <c r="BM126">
        <f t="shared" si="101"/>
        <v>-17.003463567096439</v>
      </c>
      <c r="BN126">
        <f t="shared" si="85"/>
        <v>-175.58196588802224</v>
      </c>
      <c r="BQ126" s="56">
        <f t="shared" si="102"/>
        <v>33.347932255186336</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1.0007775608224436</v>
      </c>
      <c r="D127">
        <f t="shared" si="56"/>
        <v>3.9422260779754123E-2</v>
      </c>
      <c r="F127">
        <f t="shared" si="57"/>
        <v>9.2030622028309791E-3</v>
      </c>
      <c r="G127">
        <f t="shared" si="58"/>
        <v>3.7693284387023386E-2</v>
      </c>
      <c r="H127">
        <f t="shared" si="59"/>
        <v>-3.103899365612977</v>
      </c>
      <c r="J127">
        <f t="shared" si="60"/>
        <v>15</v>
      </c>
      <c r="M127">
        <f t="shared" si="61"/>
        <v>5.6811853934266056E-2</v>
      </c>
      <c r="N127">
        <f t="shared" si="62"/>
        <v>-1.5707963250000001</v>
      </c>
      <c r="O127">
        <f t="shared" si="63"/>
        <v>14.496853134850417</v>
      </c>
      <c r="P127">
        <f t="shared" si="64"/>
        <v>1.501761016516916</v>
      </c>
      <c r="Q127">
        <f t="shared" si="65"/>
        <v>8.095165071258501</v>
      </c>
      <c r="R127">
        <f t="shared" si="66"/>
        <v>1.4469494484982799</v>
      </c>
      <c r="S127">
        <f t="shared" si="67"/>
        <v>0.9897033070893011</v>
      </c>
      <c r="T127">
        <f t="shared" si="68"/>
        <v>-0.14362737834339739</v>
      </c>
      <c r="U127">
        <f t="shared" si="69"/>
        <v>0.97999475862454477</v>
      </c>
      <c r="V127">
        <f t="shared" si="70"/>
        <v>-0.20036117951780638</v>
      </c>
      <c r="X127">
        <f t="shared" si="87"/>
        <v>-0.97943280033803803</v>
      </c>
      <c r="Y127">
        <f t="shared" si="71"/>
        <v>-116.34203246632295</v>
      </c>
      <c r="Z127">
        <f t="shared" si="88"/>
        <v>63.657967533677052</v>
      </c>
      <c r="AC127">
        <v>1</v>
      </c>
      <c r="AD127">
        <f t="shared" si="72"/>
        <v>14.462321764275</v>
      </c>
      <c r="AE127">
        <f t="shared" si="73"/>
        <v>-1.9859517754001723E-4</v>
      </c>
      <c r="AF127">
        <f t="shared" si="74"/>
        <v>9.7788668575814999E-4</v>
      </c>
      <c r="AG127">
        <f t="shared" si="89"/>
        <v>14004.10053714996</v>
      </c>
      <c r="AH127">
        <f t="shared" si="90"/>
        <v>-3866.6513078987728</v>
      </c>
      <c r="AJ127">
        <f t="shared" si="75"/>
        <v>18000</v>
      </c>
      <c r="AK127">
        <f t="shared" si="76"/>
        <v>2603.2179175695001</v>
      </c>
      <c r="AL127">
        <v>1</v>
      </c>
      <c r="AM127">
        <f t="shared" si="77"/>
        <v>8.0331623617927512</v>
      </c>
      <c r="AN127">
        <f t="shared" si="91"/>
        <v>593.7900842046954</v>
      </c>
      <c r="AO127">
        <f t="shared" si="92"/>
        <v>-2166.7942376694077</v>
      </c>
      <c r="AQ127">
        <f t="shared" si="78"/>
        <v>1.1560693641618498</v>
      </c>
      <c r="AR127">
        <f t="shared" si="79"/>
        <v>-107.51445086705202</v>
      </c>
      <c r="AT127">
        <f t="shared" si="104"/>
        <v>-399531.18045946345</v>
      </c>
      <c r="AU127">
        <f t="shared" si="105"/>
        <v>-1510113.2962576242</v>
      </c>
      <c r="AV127">
        <f t="shared" si="93"/>
        <v>-1.8294405427995823</v>
      </c>
      <c r="AW127">
        <f t="shared" si="94"/>
        <v>-217696.07483793236</v>
      </c>
      <c r="AX127">
        <f t="shared" si="95"/>
        <v>-82126.086571261956</v>
      </c>
      <c r="AY127">
        <f t="shared" si="103"/>
        <v>-2.7808498667321273</v>
      </c>
      <c r="BA127">
        <f t="shared" si="80"/>
        <v>6.7136194453859845</v>
      </c>
      <c r="BB127">
        <f t="shared" si="96"/>
        <v>16.539134401471927</v>
      </c>
      <c r="BC127">
        <f t="shared" si="97"/>
        <v>0.95140932393254496</v>
      </c>
      <c r="BD127">
        <f t="shared" si="81"/>
        <v>-125.48826108698145</v>
      </c>
      <c r="BF127">
        <f t="shared" si="82"/>
        <v>-0.65364208628291232</v>
      </c>
      <c r="BG127">
        <f t="shared" si="83"/>
        <v>-121.06986580902584</v>
      </c>
      <c r="BH127">
        <f t="shared" si="98"/>
        <v>58.930134190974158</v>
      </c>
      <c r="BI127">
        <f t="shared" si="99"/>
        <v>58.930134190974158</v>
      </c>
      <c r="BJ127">
        <f t="shared" si="84"/>
        <v>0</v>
      </c>
      <c r="BK127">
        <f t="shared" si="100"/>
        <v>0</v>
      </c>
      <c r="BM127">
        <f t="shared" si="101"/>
        <v>-17.192776487754841</v>
      </c>
      <c r="BN127">
        <f t="shared" si="85"/>
        <v>-175.58160472204443</v>
      </c>
      <c r="BQ127" s="56">
        <f t="shared" si="102"/>
        <v>33.441095201757065</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1.0007943657903267</v>
      </c>
      <c r="D128">
        <f t="shared" si="56"/>
        <v>3.9845709907674554E-2</v>
      </c>
      <c r="F128">
        <f t="shared" si="57"/>
        <v>9.0066350200670997E-3</v>
      </c>
      <c r="G128">
        <f t="shared" si="58"/>
        <v>3.7285234428693324E-2</v>
      </c>
      <c r="H128">
        <f t="shared" si="59"/>
        <v>-3.1043074155713071</v>
      </c>
      <c r="J128">
        <f t="shared" si="60"/>
        <v>15</v>
      </c>
      <c r="M128">
        <f t="shared" si="61"/>
        <v>5.6207472509433441E-2</v>
      </c>
      <c r="N128">
        <f t="shared" si="62"/>
        <v>-1.5707963250000001</v>
      </c>
      <c r="O128">
        <f t="shared" si="63"/>
        <v>14.651995477185091</v>
      </c>
      <c r="P128">
        <f t="shared" si="64"/>
        <v>1.5024931404342965</v>
      </c>
      <c r="Q128">
        <f t="shared" si="65"/>
        <v>8.1808885304021661</v>
      </c>
      <c r="R128">
        <f t="shared" si="66"/>
        <v>1.4482537486210334</v>
      </c>
      <c r="S128">
        <f t="shared" si="67"/>
        <v>0.98948418176775399</v>
      </c>
      <c r="T128">
        <f t="shared" si="68"/>
        <v>-0.14515027038203124</v>
      </c>
      <c r="U128">
        <f t="shared" si="69"/>
        <v>0.97957538756123952</v>
      </c>
      <c r="V128">
        <f t="shared" si="70"/>
        <v>-0.20245750711859012</v>
      </c>
      <c r="X128">
        <f t="shared" si="87"/>
        <v>-1.081265937763467</v>
      </c>
      <c r="Y128">
        <f t="shared" si="71"/>
        <v>-116.43183766667087</v>
      </c>
      <c r="Z128">
        <f t="shared" si="88"/>
        <v>63.568162333329127</v>
      </c>
      <c r="AC128">
        <v>1</v>
      </c>
      <c r="AD128">
        <f t="shared" si="72"/>
        <v>14.61783060045</v>
      </c>
      <c r="AE128">
        <f t="shared" si="73"/>
        <v>-2.0288900320772251E-4</v>
      </c>
      <c r="AF128">
        <f t="shared" si="74"/>
        <v>9.8840159635769985E-4</v>
      </c>
      <c r="AG128">
        <f t="shared" si="89"/>
        <v>13992.117497695197</v>
      </c>
      <c r="AH128">
        <f t="shared" si="90"/>
        <v>-3883.8937391633299</v>
      </c>
      <c r="AJ128">
        <f t="shared" si="75"/>
        <v>18000</v>
      </c>
      <c r="AK128">
        <f t="shared" si="76"/>
        <v>2631.209508081</v>
      </c>
      <c r="AL128">
        <v>1</v>
      </c>
      <c r="AM128">
        <f t="shared" si="77"/>
        <v>8.1195404517045002</v>
      </c>
      <c r="AN128">
        <f t="shared" si="91"/>
        <v>588.16694317553504</v>
      </c>
      <c r="AO128">
        <f t="shared" si="92"/>
        <v>-2144.4357793881391</v>
      </c>
      <c r="AQ128">
        <f t="shared" si="78"/>
        <v>1.1316057485572026</v>
      </c>
      <c r="AR128">
        <f t="shared" si="79"/>
        <v>-106.37094036437705</v>
      </c>
      <c r="AT128">
        <f t="shared" si="104"/>
        <v>-397299.86871524021</v>
      </c>
      <c r="AU128">
        <f t="shared" si="105"/>
        <v>-1492749.7324007151</v>
      </c>
      <c r="AV128">
        <f t="shared" si="93"/>
        <v>-1.8309191236985451</v>
      </c>
      <c r="AW128">
        <f t="shared" si="94"/>
        <v>-212889.37320283696</v>
      </c>
      <c r="AX128">
        <f t="shared" si="95"/>
        <v>-80660.88216827382</v>
      </c>
      <c r="AY128">
        <f t="shared" si="103"/>
        <v>-2.7794191144450311</v>
      </c>
      <c r="BA128">
        <f t="shared" si="80"/>
        <v>6.7852567443570964</v>
      </c>
      <c r="BB128">
        <f t="shared" si="96"/>
        <v>16.631325707705745</v>
      </c>
      <c r="BC128">
        <f t="shared" si="97"/>
        <v>0.94849999074648594</v>
      </c>
      <c r="BD128">
        <f t="shared" si="81"/>
        <v>-125.65495359993045</v>
      </c>
      <c r="BF128">
        <f t="shared" si="82"/>
        <v>-0.74870079683162971</v>
      </c>
      <c r="BG128">
        <f t="shared" si="83"/>
        <v>-121.23567601454832</v>
      </c>
      <c r="BH128">
        <f t="shared" si="98"/>
        <v>58.764323985451682</v>
      </c>
      <c r="BI128">
        <f t="shared" si="99"/>
        <v>58.764323985451682</v>
      </c>
      <c r="BJ128">
        <f t="shared" si="84"/>
        <v>0</v>
      </c>
      <c r="BK128">
        <f t="shared" si="100"/>
        <v>0</v>
      </c>
      <c r="BM128">
        <f t="shared" si="101"/>
        <v>-17.380026504537373</v>
      </c>
      <c r="BN128">
        <f t="shared" si="85"/>
        <v>-175.5807224146179</v>
      </c>
      <c r="BQ128" s="56">
        <f t="shared" si="102"/>
        <v>33.53328650799088</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1.0008113502037654</v>
      </c>
      <c r="D129">
        <f t="shared" si="56"/>
        <v>4.026914473910953E-2</v>
      </c>
      <c r="F129">
        <f t="shared" si="57"/>
        <v>8.8164470060472164E-3</v>
      </c>
      <c r="G129">
        <f t="shared" si="58"/>
        <v>3.6885996741286273E-2</v>
      </c>
      <c r="H129">
        <f t="shared" si="59"/>
        <v>-3.104706653258714</v>
      </c>
      <c r="J129">
        <f t="shared" si="60"/>
        <v>15</v>
      </c>
      <c r="M129">
        <f t="shared" si="61"/>
        <v>5.5615814904070991E-2</v>
      </c>
      <c r="N129">
        <f t="shared" si="62"/>
        <v>-1.5707963250000001</v>
      </c>
      <c r="O129">
        <f t="shared" si="63"/>
        <v>14.807145508494859</v>
      </c>
      <c r="P129">
        <f t="shared" si="64"/>
        <v>1.5032099222651611</v>
      </c>
      <c r="Q129">
        <f t="shared" si="65"/>
        <v>8.2666256182097282</v>
      </c>
      <c r="R129">
        <f t="shared" si="66"/>
        <v>1.4495309958511482</v>
      </c>
      <c r="S129">
        <f t="shared" si="67"/>
        <v>0.98926286068349867</v>
      </c>
      <c r="T129">
        <f t="shared" si="68"/>
        <v>-0.14667248468943164</v>
      </c>
      <c r="U129">
        <f t="shared" si="69"/>
        <v>0.97915207782880576</v>
      </c>
      <c r="V129">
        <f t="shared" si="70"/>
        <v>-0.20455203212035014</v>
      </c>
      <c r="X129">
        <f t="shared" si="87"/>
        <v>-1.1820628779634663</v>
      </c>
      <c r="Y129">
        <f t="shared" si="71"/>
        <v>-116.52342572113983</v>
      </c>
      <c r="Z129">
        <f t="shared" si="88"/>
        <v>63.47657427886017</v>
      </c>
      <c r="AC129">
        <v>1</v>
      </c>
      <c r="AD129">
        <f t="shared" si="72"/>
        <v>14.773339436624999</v>
      </c>
      <c r="AE129">
        <f t="shared" si="73"/>
        <v>-2.0722875214460116E-4</v>
      </c>
      <c r="AF129">
        <f t="shared" si="74"/>
        <v>9.9891650695724992E-4</v>
      </c>
      <c r="AG129">
        <f t="shared" si="89"/>
        <v>13980.027116865222</v>
      </c>
      <c r="AH129">
        <f t="shared" si="90"/>
        <v>-3901.2905955937381</v>
      </c>
      <c r="AJ129">
        <f t="shared" si="75"/>
        <v>18000</v>
      </c>
      <c r="AK129">
        <f t="shared" si="76"/>
        <v>2659.2010985924999</v>
      </c>
      <c r="AL129">
        <v>1</v>
      </c>
      <c r="AM129">
        <f t="shared" si="77"/>
        <v>8.205918541616251</v>
      </c>
      <c r="AN129">
        <f t="shared" si="91"/>
        <v>582.71697392028841</v>
      </c>
      <c r="AO129">
        <f t="shared" si="92"/>
        <v>-2122.5269222145089</v>
      </c>
      <c r="AQ129">
        <f t="shared" si="78"/>
        <v>1.1079104808331486</v>
      </c>
      <c r="AR129">
        <f t="shared" si="79"/>
        <v>-105.25149567914913</v>
      </c>
      <c r="AT129">
        <f t="shared" si="104"/>
        <v>-395128.0517001329</v>
      </c>
      <c r="AU129">
        <f t="shared" si="105"/>
        <v>-1475741.0444247616</v>
      </c>
      <c r="AV129">
        <f t="shared" si="93"/>
        <v>-1.8324088364132567</v>
      </c>
      <c r="AW129">
        <f t="shared" si="94"/>
        <v>-208230.86303363182</v>
      </c>
      <c r="AX129">
        <f t="shared" si="95"/>
        <v>-79246.750151439046</v>
      </c>
      <c r="AY129">
        <f t="shared" si="103"/>
        <v>-2.7779462735100475</v>
      </c>
      <c r="BA129">
        <f t="shared" si="80"/>
        <v>6.8569051490119612</v>
      </c>
      <c r="BB129">
        <f t="shared" si="96"/>
        <v>16.722562838962979</v>
      </c>
      <c r="BC129">
        <f t="shared" si="97"/>
        <v>0.94553743709679083</v>
      </c>
      <c r="BD129">
        <f t="shared" si="81"/>
        <v>-125.82469542083302</v>
      </c>
      <c r="BF129">
        <f t="shared" si="82"/>
        <v>-0.84269551103677787</v>
      </c>
      <c r="BG129">
        <f t="shared" si="83"/>
        <v>-121.40403144122023</v>
      </c>
      <c r="BH129">
        <f t="shared" si="98"/>
        <v>58.595968558779774</v>
      </c>
      <c r="BI129">
        <f t="shared" si="99"/>
        <v>58.595968558779774</v>
      </c>
      <c r="BJ129">
        <f t="shared" si="84"/>
        <v>0</v>
      </c>
      <c r="BK129">
        <f t="shared" si="100"/>
        <v>0</v>
      </c>
      <c r="BM129">
        <f t="shared" si="101"/>
        <v>-17.565258349999755</v>
      </c>
      <c r="BN129">
        <f t="shared" si="85"/>
        <v>-175.57933602038722</v>
      </c>
      <c r="BQ129" s="56">
        <f t="shared" si="102"/>
        <v>33.62452363924811</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1.0008285140536244</v>
      </c>
      <c r="D130">
        <f t="shared" si="56"/>
        <v>4.0692565122949567E-2</v>
      </c>
      <c r="F130">
        <f t="shared" si="57"/>
        <v>8.6322360077406637E-3</v>
      </c>
      <c r="G130">
        <f t="shared" si="58"/>
        <v>3.6495286724584658E-2</v>
      </c>
      <c r="H130">
        <f t="shared" si="59"/>
        <v>-3.1050973632754157</v>
      </c>
      <c r="J130">
        <f t="shared" si="60"/>
        <v>15</v>
      </c>
      <c r="M130">
        <f t="shared" si="61"/>
        <v>5.5036483498820246E-2</v>
      </c>
      <c r="N130">
        <f t="shared" si="62"/>
        <v>-1.5707963250000001</v>
      </c>
      <c r="O130">
        <f t="shared" si="63"/>
        <v>14.962302989589656</v>
      </c>
      <c r="P130">
        <f t="shared" si="64"/>
        <v>1.5039118385486603</v>
      </c>
      <c r="Q130">
        <f t="shared" si="65"/>
        <v>8.3523759149867409</v>
      </c>
      <c r="R130">
        <f t="shared" si="66"/>
        <v>1.4507820191774714</v>
      </c>
      <c r="S130">
        <f t="shared" si="67"/>
        <v>0.98903934838553886</v>
      </c>
      <c r="T130">
        <f t="shared" si="68"/>
        <v>-0.1481940146682961</v>
      </c>
      <c r="U130">
        <f t="shared" si="69"/>
        <v>0.97872484566624585</v>
      </c>
      <c r="V130">
        <f t="shared" si="70"/>
        <v>-0.20664473849345893</v>
      </c>
      <c r="X130">
        <f t="shared" si="87"/>
        <v>-1.2818485418806047</v>
      </c>
      <c r="Y130">
        <f t="shared" si="71"/>
        <v>-116.61673684710719</v>
      </c>
      <c r="Z130">
        <f t="shared" si="88"/>
        <v>63.383263152892809</v>
      </c>
      <c r="AC130">
        <v>1</v>
      </c>
      <c r="AD130">
        <f t="shared" si="72"/>
        <v>14.9288482728</v>
      </c>
      <c r="AE130">
        <f t="shared" si="73"/>
        <v>-2.1161442435065311E-4</v>
      </c>
      <c r="AF130">
        <f t="shared" si="74"/>
        <v>1.0094314175568E-3</v>
      </c>
      <c r="AG130">
        <f t="shared" si="89"/>
        <v>13967.830004038728</v>
      </c>
      <c r="AH130">
        <f t="shared" si="90"/>
        <v>-3918.8341445790666</v>
      </c>
      <c r="AJ130">
        <f t="shared" si="75"/>
        <v>18000</v>
      </c>
      <c r="AK130">
        <f t="shared" si="76"/>
        <v>2687.1926891039998</v>
      </c>
      <c r="AL130">
        <v>1</v>
      </c>
      <c r="AM130">
        <f t="shared" si="77"/>
        <v>8.292296631528</v>
      </c>
      <c r="AN130">
        <f t="shared" si="91"/>
        <v>577.43317233306698</v>
      </c>
      <c r="AO130">
        <f t="shared" si="92"/>
        <v>-2101.0544607660186</v>
      </c>
      <c r="AQ130">
        <f t="shared" si="78"/>
        <v>1.0849517196484757</v>
      </c>
      <c r="AR130">
        <f t="shared" si="79"/>
        <v>-104.15536508625367</v>
      </c>
      <c r="AT130">
        <f t="shared" si="104"/>
        <v>-393013.17985846987</v>
      </c>
      <c r="AU130">
        <f t="shared" si="105"/>
        <v>-1459076.1793775598</v>
      </c>
      <c r="AV130">
        <f t="shared" si="93"/>
        <v>-1.8339092636036221</v>
      </c>
      <c r="AW130">
        <f t="shared" si="94"/>
        <v>-203714.56920373935</v>
      </c>
      <c r="AX130">
        <f t="shared" si="95"/>
        <v>-77881.30221534954</v>
      </c>
      <c r="AY130">
        <f t="shared" si="103"/>
        <v>-2.7764321578854618</v>
      </c>
      <c r="BA130">
        <f t="shared" si="80"/>
        <v>6.9285624414179532</v>
      </c>
      <c r="BB130">
        <f t="shared" si="96"/>
        <v>16.812862705155659</v>
      </c>
      <c r="BC130">
        <f t="shared" si="97"/>
        <v>0.94252289428183977</v>
      </c>
      <c r="BD130">
        <f t="shared" si="81"/>
        <v>-125.99741600148856</v>
      </c>
      <c r="BF130">
        <f t="shared" si="82"/>
        <v>-0.93565260021407148</v>
      </c>
      <c r="BG130">
        <f t="shared" si="83"/>
        <v>-121.57487785589029</v>
      </c>
      <c r="BH130">
        <f t="shared" si="98"/>
        <v>58.425122144109707</v>
      </c>
      <c r="BI130">
        <f t="shared" si="99"/>
        <v>58.425122144109707</v>
      </c>
      <c r="BJ130">
        <f t="shared" si="84"/>
        <v>0</v>
      </c>
      <c r="BK130">
        <f t="shared" si="100"/>
        <v>0</v>
      </c>
      <c r="BM130">
        <f t="shared" si="101"/>
        <v>-17.748515305369729</v>
      </c>
      <c r="BN130">
        <f t="shared" si="85"/>
        <v>-175.57746185440175</v>
      </c>
      <c r="BQ130" s="56">
        <f t="shared" si="102"/>
        <v>33.714823505440798</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1.0008458573306713</v>
      </c>
      <c r="D131">
        <f t="shared" si="56"/>
        <v>4.1115970908116202E-2</v>
      </c>
      <c r="F131">
        <f t="shared" si="57"/>
        <v>8.453753532225855E-3</v>
      </c>
      <c r="G131">
        <f t="shared" si="58"/>
        <v>3.6112831989572165E-2</v>
      </c>
      <c r="H131">
        <f t="shared" si="59"/>
        <v>-3.1054798180104282</v>
      </c>
      <c r="J131">
        <f t="shared" si="60"/>
        <v>15</v>
      </c>
      <c r="M131">
        <f t="shared" si="61"/>
        <v>5.4469097070997362E-2</v>
      </c>
      <c r="N131">
        <f t="shared" si="62"/>
        <v>-1.5707963250000001</v>
      </c>
      <c r="O131">
        <f t="shared" si="63"/>
        <v>15.117467691087835</v>
      </c>
      <c r="P131">
        <f t="shared" si="64"/>
        <v>1.5045993463192908</v>
      </c>
      <c r="Q131">
        <f t="shared" si="65"/>
        <v>8.4381390180355211</v>
      </c>
      <c r="R131">
        <f t="shared" si="66"/>
        <v>1.4520076142225058</v>
      </c>
      <c r="S131">
        <f t="shared" si="67"/>
        <v>0.98881364946236028</v>
      </c>
      <c r="T131">
        <f t="shared" si="68"/>
        <v>-0.14971485373992643</v>
      </c>
      <c r="U131">
        <f t="shared" si="69"/>
        <v>0.97829370742441402</v>
      </c>
      <c r="V131">
        <f t="shared" si="70"/>
        <v>-0.20873561029982854</v>
      </c>
      <c r="X131">
        <f t="shared" si="87"/>
        <v>-1.3806469815674784</v>
      </c>
      <c r="Y131">
        <f t="shared" si="71"/>
        <v>-116.71171359789392</v>
      </c>
      <c r="Z131">
        <f t="shared" si="88"/>
        <v>63.288286402106081</v>
      </c>
      <c r="AC131">
        <v>1</v>
      </c>
      <c r="AD131">
        <f t="shared" si="72"/>
        <v>15.084357108975</v>
      </c>
      <c r="AE131">
        <f t="shared" si="73"/>
        <v>-2.1604601982587831E-4</v>
      </c>
      <c r="AF131">
        <f t="shared" si="74"/>
        <v>1.0199463281563501E-3</v>
      </c>
      <c r="AG131">
        <f t="shared" si="89"/>
        <v>13955.526772326075</v>
      </c>
      <c r="AH131">
        <f t="shared" si="90"/>
        <v>-3936.5169547618198</v>
      </c>
      <c r="AJ131">
        <f t="shared" si="75"/>
        <v>18000</v>
      </c>
      <c r="AK131">
        <f t="shared" si="76"/>
        <v>2715.1842796155001</v>
      </c>
      <c r="AL131">
        <v>1</v>
      </c>
      <c r="AM131">
        <f t="shared" si="77"/>
        <v>8.3786747214397508</v>
      </c>
      <c r="AN131">
        <f t="shared" si="91"/>
        <v>572.30888316043695</v>
      </c>
      <c r="AO131">
        <f t="shared" si="92"/>
        <v>-2080.0056925762683</v>
      </c>
      <c r="AQ131">
        <f t="shared" si="78"/>
        <v>1.0626992561105206</v>
      </c>
      <c r="AR131">
        <f t="shared" si="79"/>
        <v>-103.08182784272051</v>
      </c>
      <c r="AT131">
        <f t="shared" si="104"/>
        <v>-390952.83511112694</v>
      </c>
      <c r="AU131">
        <f t="shared" si="105"/>
        <v>-1442744.5418388853</v>
      </c>
      <c r="AV131">
        <f t="shared" si="93"/>
        <v>-1.8354200044240876</v>
      </c>
      <c r="AW131">
        <f t="shared" si="94"/>
        <v>-199334.8132407724</v>
      </c>
      <c r="AX131">
        <f t="shared" si="95"/>
        <v>-76562.287432349782</v>
      </c>
      <c r="AY131">
        <f t="shared" si="103"/>
        <v>-2.7748775468233955</v>
      </c>
      <c r="BA131">
        <f t="shared" si="80"/>
        <v>7.0002263666089242</v>
      </c>
      <c r="BB131">
        <f t="shared" si="96"/>
        <v>16.902241680798287</v>
      </c>
      <c r="BC131">
        <f t="shared" si="97"/>
        <v>0.9394575423993079</v>
      </c>
      <c r="BD131">
        <f t="shared" si="81"/>
        <v>-126.1730477272808</v>
      </c>
      <c r="BF131">
        <f t="shared" si="82"/>
        <v>-1.0275975822921881</v>
      </c>
      <c r="BG131">
        <f t="shared" si="83"/>
        <v>-121.74816325933941</v>
      </c>
      <c r="BH131">
        <f t="shared" si="98"/>
        <v>58.251836740660593</v>
      </c>
      <c r="BI131">
        <f t="shared" si="99"/>
        <v>58.251836740660593</v>
      </c>
      <c r="BJ131">
        <f t="shared" si="84"/>
        <v>0</v>
      </c>
      <c r="BK131">
        <f t="shared" si="100"/>
        <v>0</v>
      </c>
      <c r="BM131">
        <f t="shared" si="101"/>
        <v>-17.929839263090475</v>
      </c>
      <c r="BN131">
        <f t="shared" si="85"/>
        <v>-175.57511553205862</v>
      </c>
      <c r="BQ131" s="56">
        <f t="shared" si="102"/>
        <v>33.804202481083422</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1.0008633800255795</v>
      </c>
      <c r="D132">
        <f t="shared" si="56"/>
        <v>4.1539361943562336E-2</v>
      </c>
      <c r="F132">
        <f t="shared" si="57"/>
        <v>8.2807638992864023E-3</v>
      </c>
      <c r="G132">
        <f t="shared" si="58"/>
        <v>3.573837170625449E-2</v>
      </c>
      <c r="H132">
        <f t="shared" si="59"/>
        <v>-3.1058542782937457</v>
      </c>
      <c r="J132">
        <f t="shared" si="60"/>
        <v>15</v>
      </c>
      <c r="M132">
        <f t="shared" si="61"/>
        <v>5.3913289958027993E-2</v>
      </c>
      <c r="N132">
        <f t="shared" si="62"/>
        <v>-1.5707963250000001</v>
      </c>
      <c r="O132">
        <f t="shared" si="63"/>
        <v>15.272639392919046</v>
      </c>
      <c r="P132">
        <f t="shared" si="64"/>
        <v>1.5052728840932552</v>
      </c>
      <c r="Q132">
        <f t="shared" si="65"/>
        <v>8.5239145408063504</v>
      </c>
      <c r="R132">
        <f t="shared" si="66"/>
        <v>1.4532085448963832</v>
      </c>
      <c r="S132">
        <f t="shared" si="67"/>
        <v>0.98858576854167601</v>
      </c>
      <c r="T132">
        <f t="shared" si="68"/>
        <v>-0.15123499534438195</v>
      </c>
      <c r="U132">
        <f t="shared" si="69"/>
        <v>0.97785867956438599</v>
      </c>
      <c r="V132">
        <f t="shared" si="70"/>
        <v>-0.21082463169346399</v>
      </c>
      <c r="X132">
        <f t="shared" si="87"/>
        <v>-1.4784814202858201</v>
      </c>
      <c r="Y132">
        <f t="shared" si="71"/>
        <v>-116.80830074889256</v>
      </c>
      <c r="Z132">
        <f t="shared" si="88"/>
        <v>63.191699251107437</v>
      </c>
      <c r="AC132">
        <v>1</v>
      </c>
      <c r="AD132">
        <f t="shared" si="72"/>
        <v>15.239865945150001</v>
      </c>
      <c r="AE132">
        <f t="shared" si="73"/>
        <v>-2.2052353857027689E-4</v>
      </c>
      <c r="AF132">
        <f t="shared" si="74"/>
        <v>1.0304612387559001E-3</v>
      </c>
      <c r="AG132">
        <f t="shared" si="89"/>
        <v>13943.118038497139</v>
      </c>
      <c r="AH132">
        <f t="shared" si="90"/>
        <v>-3954.3318810050841</v>
      </c>
      <c r="AJ132">
        <f t="shared" si="75"/>
        <v>18000</v>
      </c>
      <c r="AK132">
        <f t="shared" si="76"/>
        <v>2743.1758701270001</v>
      </c>
      <c r="AL132">
        <v>1</v>
      </c>
      <c r="AM132">
        <f t="shared" si="77"/>
        <v>8.4650528113515016</v>
      </c>
      <c r="AN132">
        <f t="shared" si="91"/>
        <v>567.33777945834549</v>
      </c>
      <c r="AO132">
        <f t="shared" si="92"/>
        <v>-2059.3683948627859</v>
      </c>
      <c r="AQ132">
        <f t="shared" si="78"/>
        <v>1.0411244143675169</v>
      </c>
      <c r="AR132">
        <f t="shared" si="79"/>
        <v>-102.03019260801666</v>
      </c>
      <c r="AT132">
        <f t="shared" si="104"/>
        <v>-388944.72285268205</v>
      </c>
      <c r="AU132">
        <f t="shared" si="105"/>
        <v>-1426735.9704880009</v>
      </c>
      <c r="AV132">
        <f t="shared" si="93"/>
        <v>-1.8369406736960474</v>
      </c>
      <c r="AW132">
        <f t="shared" si="94"/>
        <v>-195086.19592160362</v>
      </c>
      <c r="AX132">
        <f t="shared" si="95"/>
        <v>-75287.582976640537</v>
      </c>
      <c r="AY132">
        <f t="shared" si="103"/>
        <v>-2.7732831867157155</v>
      </c>
      <c r="BA132">
        <f t="shared" si="80"/>
        <v>7.0718946311102648</v>
      </c>
      <c r="BB132">
        <f t="shared" si="96"/>
        <v>16.990715624183231</v>
      </c>
      <c r="BC132">
        <f t="shared" si="97"/>
        <v>0.93634251301966809</v>
      </c>
      <c r="BD132">
        <f t="shared" si="81"/>
        <v>-126.35152576399736</v>
      </c>
      <c r="BF132">
        <f t="shared" si="82"/>
        <v>-1.1185551618266203</v>
      </c>
      <c r="BG132">
        <f t="shared" si="83"/>
        <v>-121.92383777046739</v>
      </c>
      <c r="BH132">
        <f t="shared" si="98"/>
        <v>58.076162229532613</v>
      </c>
      <c r="BI132">
        <f t="shared" si="99"/>
        <v>58.076162229532613</v>
      </c>
      <c r="BJ132">
        <f t="shared" si="84"/>
        <v>0</v>
      </c>
      <c r="BK132">
        <f t="shared" si="100"/>
        <v>0</v>
      </c>
      <c r="BM132">
        <f t="shared" si="101"/>
        <v>-18.109270786009851</v>
      </c>
      <c r="BN132">
        <f t="shared" si="85"/>
        <v>-175.57231200647001</v>
      </c>
      <c r="BQ132" s="56">
        <f t="shared" si="102"/>
        <v>33.89267642446837</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1.0008810821289251</v>
      </c>
      <c r="D133">
        <f t="shared" si="56"/>
        <v>4.1962738078272555E-2</v>
      </c>
      <c r="F133">
        <f t="shared" si="57"/>
        <v>8.1130434548518527E-3</v>
      </c>
      <c r="G133">
        <f t="shared" si="58"/>
        <v>3.5371655993077379E-2</v>
      </c>
      <c r="H133">
        <f t="shared" si="59"/>
        <v>-3.106220994006923</v>
      </c>
      <c r="J133">
        <f t="shared" si="60"/>
        <v>15</v>
      </c>
      <c r="M133">
        <f t="shared" si="61"/>
        <v>5.3368711271583269E-2</v>
      </c>
      <c r="N133">
        <f t="shared" si="62"/>
        <v>-1.5707963250000001</v>
      </c>
      <c r="O133">
        <f t="shared" si="63"/>
        <v>15.427817883856996</v>
      </c>
      <c r="P133">
        <f t="shared" si="64"/>
        <v>1.5059328727956516</v>
      </c>
      <c r="Q133">
        <f t="shared" si="65"/>
        <v>8.6097021120988853</v>
      </c>
      <c r="R133">
        <f t="shared" si="66"/>
        <v>1.4543855449538938</v>
      </c>
      <c r="S133">
        <f t="shared" si="67"/>
        <v>0.988355710290172</v>
      </c>
      <c r="T133">
        <f t="shared" si="68"/>
        <v>-0.15275443294063107</v>
      </c>
      <c r="U133">
        <f t="shared" si="69"/>
        <v>0.97741977865582186</v>
      </c>
      <c r="V133">
        <f t="shared" si="70"/>
        <v>-0.21291178692100596</v>
      </c>
      <c r="X133">
        <f t="shared" si="87"/>
        <v>-1.5753742903033308</v>
      </c>
      <c r="Y133">
        <f t="shared" si="71"/>
        <v>-116.90644519025518</v>
      </c>
      <c r="Z133">
        <f t="shared" si="88"/>
        <v>63.093554809744816</v>
      </c>
      <c r="AC133">
        <v>1</v>
      </c>
      <c r="AD133">
        <f t="shared" si="72"/>
        <v>15.395374781325001</v>
      </c>
      <c r="AE133">
        <f t="shared" si="73"/>
        <v>-2.2504698058384881E-4</v>
      </c>
      <c r="AF133">
        <f t="shared" si="74"/>
        <v>1.04097614935545E-3</v>
      </c>
      <c r="AG133">
        <f t="shared" si="89"/>
        <v>13930.60442290902</v>
      </c>
      <c r="AH133">
        <f t="shared" si="90"/>
        <v>-3972.2720502712887</v>
      </c>
      <c r="AJ133">
        <f t="shared" si="75"/>
        <v>18000</v>
      </c>
      <c r="AK133">
        <f t="shared" si="76"/>
        <v>2771.1674606385</v>
      </c>
      <c r="AL133">
        <v>1</v>
      </c>
      <c r="AM133">
        <f t="shared" si="77"/>
        <v>8.5514309012632506</v>
      </c>
      <c r="AN133">
        <f t="shared" si="91"/>
        <v>562.51384343971449</v>
      </c>
      <c r="AO133">
        <f t="shared" si="92"/>
        <v>-2039.1308025402334</v>
      </c>
      <c r="AQ133">
        <f t="shared" si="78"/>
        <v>1.0201999591920017</v>
      </c>
      <c r="AR133">
        <f t="shared" si="79"/>
        <v>-100.99979596000816</v>
      </c>
      <c r="AT133">
        <f t="shared" si="104"/>
        <v>-386986.66451127169</v>
      </c>
      <c r="AU133">
        <f t="shared" si="105"/>
        <v>-1411040.7160969847</v>
      </c>
      <c r="AV133">
        <f t="shared" si="93"/>
        <v>-1.8384709011298255</v>
      </c>
      <c r="AW133">
        <f t="shared" si="94"/>
        <v>-190963.58104052418</v>
      </c>
      <c r="AX133">
        <f t="shared" si="95"/>
        <v>-74055.185562431361</v>
      </c>
      <c r="AY133">
        <f t="shared" si="103"/>
        <v>-2.7716497928337471</v>
      </c>
      <c r="BA133">
        <f t="shared" si="80"/>
        <v>7.1435649015341331</v>
      </c>
      <c r="BB133">
        <f t="shared" si="96"/>
        <v>17.078299895724907</v>
      </c>
      <c r="BC133">
        <f t="shared" si="97"/>
        <v>0.93317889170392165</v>
      </c>
      <c r="BD133">
        <f t="shared" si="81"/>
        <v>-126.53278791357438</v>
      </c>
      <c r="BF133">
        <f t="shared" si="82"/>
        <v>-1.2085492677055227</v>
      </c>
      <c r="BG133">
        <f t="shared" si="83"/>
        <v>-122.10185351702141</v>
      </c>
      <c r="BH133">
        <f t="shared" si="98"/>
        <v>57.898146482978589</v>
      </c>
      <c r="BI133">
        <f t="shared" si="99"/>
        <v>57.898146482978589</v>
      </c>
      <c r="BJ133">
        <f t="shared" si="84"/>
        <v>0</v>
      </c>
      <c r="BK133">
        <f t="shared" si="100"/>
        <v>0</v>
      </c>
      <c r="BM133">
        <f t="shared" si="101"/>
        <v>-18.286849163430428</v>
      </c>
      <c r="BN133">
        <f t="shared" si="85"/>
        <v>-175.56906560344703</v>
      </c>
      <c r="BQ133" s="56">
        <f t="shared" si="102"/>
        <v>33.980260696010042</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1.0008989636311889</v>
      </c>
      <c r="D134">
        <f t="shared" si="56"/>
        <v>4.2386099161263409E-2</v>
      </c>
      <c r="F134">
        <f t="shared" si="57"/>
        <v>7.9503798403298565E-3</v>
      </c>
      <c r="G134">
        <f t="shared" si="58"/>
        <v>3.5012445344863502E-2</v>
      </c>
      <c r="H134">
        <f t="shared" si="59"/>
        <v>-3.1065802046551365</v>
      </c>
      <c r="J134">
        <f t="shared" si="60"/>
        <v>15</v>
      </c>
      <c r="M134">
        <f t="shared" si="61"/>
        <v>5.2835024158867441E-2</v>
      </c>
      <c r="N134">
        <f t="shared" si="62"/>
        <v>-1.5707963250000001</v>
      </c>
      <c r="O134">
        <f t="shared" si="63"/>
        <v>15.583002961080057</v>
      </c>
      <c r="P134">
        <f t="shared" si="64"/>
        <v>1.5065797166325821</v>
      </c>
      <c r="Q134">
        <f t="shared" si="65"/>
        <v>8.6955013753103199</v>
      </c>
      <c r="R134">
        <f t="shared" si="66"/>
        <v>1.4555393194611024</v>
      </c>
      <c r="S134">
        <f t="shared" si="67"/>
        <v>0.98812347941324996</v>
      </c>
      <c r="T134">
        <f t="shared" si="68"/>
        <v>-0.15427316000670205</v>
      </c>
      <c r="U134">
        <f t="shared" si="69"/>
        <v>0.97697702137532638</v>
      </c>
      <c r="V134">
        <f t="shared" si="70"/>
        <v>-0.21499706032226248</v>
      </c>
      <c r="X134">
        <f t="shared" si="87"/>
        <v>-1.6713472685454498</v>
      </c>
      <c r="Y134">
        <f t="shared" si="71"/>
        <v>-117.00609582571045</v>
      </c>
      <c r="Z134">
        <f t="shared" si="88"/>
        <v>62.993904174289554</v>
      </c>
      <c r="AC134">
        <v>1</v>
      </c>
      <c r="AD134">
        <f t="shared" si="72"/>
        <v>15.550883617499998</v>
      </c>
      <c r="AE134">
        <f t="shared" si="73"/>
        <v>-2.2961634586659405E-4</v>
      </c>
      <c r="AF134">
        <f t="shared" si="74"/>
        <v>1.0514910599549998E-3</v>
      </c>
      <c r="AG134">
        <f t="shared" si="89"/>
        <v>13917.986549433643</v>
      </c>
      <c r="AH134">
        <f t="shared" si="90"/>
        <v>-3990.330848348749</v>
      </c>
      <c r="AJ134">
        <f t="shared" si="75"/>
        <v>18000</v>
      </c>
      <c r="AK134">
        <f t="shared" si="76"/>
        <v>2799.1590511500003</v>
      </c>
      <c r="AL134">
        <v>1</v>
      </c>
      <c r="AM134">
        <f t="shared" si="77"/>
        <v>8.6378089911749996</v>
      </c>
      <c r="AN134">
        <f t="shared" si="91"/>
        <v>557.83134860668588</v>
      </c>
      <c r="AO134">
        <f t="shared" si="92"/>
        <v>-2019.2815874041062</v>
      </c>
      <c r="AQ134">
        <f t="shared" si="78"/>
        <v>0.99990000999900008</v>
      </c>
      <c r="AR134">
        <f t="shared" si="79"/>
        <v>-99.990000999900005</v>
      </c>
      <c r="AT134">
        <f t="shared" si="104"/>
        <v>-385076.5906263786</v>
      </c>
      <c r="AU134">
        <f t="shared" si="105"/>
        <v>-1395649.420849628</v>
      </c>
      <c r="AV134">
        <f t="shared" si="93"/>
        <v>-1.8400103305928084</v>
      </c>
      <c r="AW134">
        <f t="shared" si="94"/>
        <v>-186962.08026152162</v>
      </c>
      <c r="AX134">
        <f t="shared" si="95"/>
        <v>-72863.203534701388</v>
      </c>
      <c r="AY134">
        <f t="shared" si="103"/>
        <v>-2.7699780509689793</v>
      </c>
      <c r="BA134">
        <f t="shared" si="80"/>
        <v>7.2152348032415219</v>
      </c>
      <c r="BB134">
        <f t="shared" si="96"/>
        <v>17.165009375514327</v>
      </c>
      <c r="BC134">
        <f t="shared" si="97"/>
        <v>0.92996772037617093</v>
      </c>
      <c r="BD134">
        <f t="shared" si="81"/>
        <v>-126.71677447815816</v>
      </c>
      <c r="BF134">
        <f t="shared" si="82"/>
        <v>-1.2976030887045653</v>
      </c>
      <c r="BG134">
        <f t="shared" si="83"/>
        <v>-122.28216453243432</v>
      </c>
      <c r="BH134">
        <f t="shared" si="98"/>
        <v>57.717835467565678</v>
      </c>
      <c r="BI134">
        <f t="shared" si="99"/>
        <v>57.717835467565678</v>
      </c>
      <c r="BJ134">
        <f t="shared" si="84"/>
        <v>0</v>
      </c>
      <c r="BK134">
        <f t="shared" si="100"/>
        <v>0</v>
      </c>
      <c r="BM134">
        <f t="shared" si="101"/>
        <v>-18.462612464218893</v>
      </c>
      <c r="BN134">
        <f t="shared" si="85"/>
        <v>-175.56539005427618</v>
      </c>
      <c r="BQ134" s="56">
        <f t="shared" si="102"/>
        <v>34.066970175799462</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1.0009170245227561</v>
      </c>
      <c r="D135">
        <f t="shared" si="56"/>
        <v>4.28094450415838E-2</v>
      </c>
      <c r="F135">
        <f t="shared" si="57"/>
        <v>7.7925713133265564E-3</v>
      </c>
      <c r="G135">
        <f t="shared" si="58"/>
        <v>3.4660510096448251E-2</v>
      </c>
      <c r="H135">
        <f t="shared" si="59"/>
        <v>-3.1069321399035519</v>
      </c>
      <c r="J135">
        <f t="shared" si="60"/>
        <v>15</v>
      </c>
      <c r="M135">
        <f t="shared" si="61"/>
        <v>5.231190510778954E-2</v>
      </c>
      <c r="N135">
        <f t="shared" si="62"/>
        <v>-1.5707963250000001</v>
      </c>
      <c r="O135">
        <f t="shared" si="63"/>
        <v>15.738194429757785</v>
      </c>
      <c r="P135">
        <f t="shared" si="64"/>
        <v>1.5072138039119596</v>
      </c>
      <c r="Q135">
        <f t="shared" si="65"/>
        <v>8.7813119877271735</v>
      </c>
      <c r="R135">
        <f t="shared" si="66"/>
        <v>1.4566705461775864</v>
      </c>
      <c r="S135">
        <f t="shared" si="67"/>
        <v>0.9878890806547681</v>
      </c>
      <c r="T135">
        <f t="shared" si="68"/>
        <v>-0.15579117003983212</v>
      </c>
      <c r="U135">
        <f t="shared" si="69"/>
        <v>0.97653042450480265</v>
      </c>
      <c r="V135">
        <f t="shared" si="70"/>
        <v>-0.21708043633072999</v>
      </c>
      <c r="X135">
        <f t="shared" si="87"/>
        <v>-1.7664213102469797</v>
      </c>
      <c r="Y135">
        <f t="shared" si="71"/>
        <v>-117.10720347710806</v>
      </c>
      <c r="Z135">
        <f t="shared" si="88"/>
        <v>62.892796522891942</v>
      </c>
      <c r="AC135">
        <v>1</v>
      </c>
      <c r="AD135">
        <f t="shared" si="72"/>
        <v>15.706392453674999</v>
      </c>
      <c r="AE135">
        <f t="shared" si="73"/>
        <v>-2.342316344185126E-4</v>
      </c>
      <c r="AF135">
        <f t="shared" si="74"/>
        <v>1.0620059705545499E-3</v>
      </c>
      <c r="AG135">
        <f t="shared" si="89"/>
        <v>13905.265045385295</v>
      </c>
      <c r="AH135">
        <f t="shared" si="90"/>
        <v>-4008.5019073671456</v>
      </c>
      <c r="AJ135">
        <f t="shared" si="75"/>
        <v>18000</v>
      </c>
      <c r="AK135">
        <f t="shared" si="76"/>
        <v>2827.1506416615002</v>
      </c>
      <c r="AL135">
        <v>1</v>
      </c>
      <c r="AM135">
        <f t="shared" si="77"/>
        <v>8.7241870810867503</v>
      </c>
      <c r="AN135">
        <f t="shared" si="91"/>
        <v>553.28484307045926</v>
      </c>
      <c r="AO135">
        <f t="shared" si="92"/>
        <v>-1999.8098384149102</v>
      </c>
      <c r="AQ135">
        <f t="shared" si="78"/>
        <v>0.98019996079200156</v>
      </c>
      <c r="AR135">
        <f t="shared" si="79"/>
        <v>-99.000196039992161</v>
      </c>
      <c r="AT135">
        <f t="shared" si="104"/>
        <v>-383212.53440374084</v>
      </c>
      <c r="AU135">
        <f t="shared" si="105"/>
        <v>-1380553.0988936306</v>
      </c>
      <c r="AV135">
        <f t="shared" si="93"/>
        <v>-1.8415586194205751</v>
      </c>
      <c r="AW135">
        <f t="shared" si="94"/>
        <v>-183077.03897317601</v>
      </c>
      <c r="AX135">
        <f t="shared" si="95"/>
        <v>-71709.849556951725</v>
      </c>
      <c r="AY135">
        <f t="shared" si="103"/>
        <v>-2.7682686189813985</v>
      </c>
      <c r="BA135">
        <f t="shared" si="80"/>
        <v>7.2869019190682724</v>
      </c>
      <c r="BB135">
        <f t="shared" si="96"/>
        <v>17.2508584801237</v>
      </c>
      <c r="BC135">
        <f t="shared" si="97"/>
        <v>0.92670999956082345</v>
      </c>
      <c r="BD135">
        <f t="shared" si="81"/>
        <v>-126.90342813192277</v>
      </c>
      <c r="BF135">
        <f t="shared" si="82"/>
        <v>-1.3857391070354885</v>
      </c>
      <c r="BG135">
        <f t="shared" si="83"/>
        <v>-122.46472665837375</v>
      </c>
      <c r="BH135">
        <f t="shared" si="98"/>
        <v>57.535273341626251</v>
      </c>
      <c r="BI135">
        <f t="shared" si="99"/>
        <v>57.535273341626251</v>
      </c>
      <c r="BJ135">
        <f t="shared" si="84"/>
        <v>0</v>
      </c>
      <c r="BK135">
        <f t="shared" si="100"/>
        <v>0</v>
      </c>
      <c r="BM135">
        <f t="shared" si="101"/>
        <v>-18.636597587159187</v>
      </c>
      <c r="BN135">
        <f t="shared" si="85"/>
        <v>-175.561298526451</v>
      </c>
      <c r="BQ135" s="56">
        <f t="shared" si="102"/>
        <v>34.152819280408835</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1.0009352647939158</v>
      </c>
      <c r="D136">
        <f t="shared" si="56"/>
        <v>4.3232775568315264E-2</v>
      </c>
      <c r="F136">
        <f t="shared" si="57"/>
        <v>7.639426115656993E-3</v>
      </c>
      <c r="G136">
        <f t="shared" si="58"/>
        <v>3.4315629919429262E-2</v>
      </c>
      <c r="H136">
        <f t="shared" si="59"/>
        <v>-3.1072770200805708</v>
      </c>
      <c r="J136">
        <f t="shared" si="60"/>
        <v>15</v>
      </c>
      <c r="M136">
        <f t="shared" si="61"/>
        <v>5.1799043293007295E-2</v>
      </c>
      <c r="N136">
        <f t="shared" si="62"/>
        <v>-1.5707963250000001</v>
      </c>
      <c r="O136">
        <f t="shared" si="63"/>
        <v>15.893392102661567</v>
      </c>
      <c r="P136">
        <f t="shared" si="64"/>
        <v>1.5078355078164933</v>
      </c>
      <c r="Q136">
        <f t="shared" si="65"/>
        <v>8.8671336198577642</v>
      </c>
      <c r="R136">
        <f t="shared" si="66"/>
        <v>1.4577798768598844</v>
      </c>
      <c r="S136">
        <f t="shared" si="67"/>
        <v>0.98765251879678162</v>
      </c>
      <c r="T136">
        <f t="shared" si="68"/>
        <v>-0.15730845655661566</v>
      </c>
      <c r="U136">
        <f t="shared" si="69"/>
        <v>0.97608000492980473</v>
      </c>
      <c r="V136">
        <f t="shared" si="70"/>
        <v>-0.21916189947410344</v>
      </c>
      <c r="X136">
        <f t="shared" si="87"/>
        <v>-1.8606166807370572</v>
      </c>
      <c r="Y136">
        <f t="shared" si="71"/>
        <v>-117.20972079431986</v>
      </c>
      <c r="Z136">
        <f t="shared" si="88"/>
        <v>62.790279205680136</v>
      </c>
      <c r="AC136">
        <v>1</v>
      </c>
      <c r="AD136">
        <f t="shared" si="72"/>
        <v>15.86190128985</v>
      </c>
      <c r="AE136">
        <f t="shared" si="73"/>
        <v>-2.3889284623960448E-4</v>
      </c>
      <c r="AF136">
        <f t="shared" si="74"/>
        <v>1.0725208811541E-3</v>
      </c>
      <c r="AG136">
        <f t="shared" si="89"/>
        <v>13892.440541448046</v>
      </c>
      <c r="AH136">
        <f t="shared" si="90"/>
        <v>-4026.7790940477444</v>
      </c>
      <c r="AJ136">
        <f t="shared" si="75"/>
        <v>18000</v>
      </c>
      <c r="AK136">
        <f t="shared" si="76"/>
        <v>2855.1422321730001</v>
      </c>
      <c r="AL136">
        <v>1</v>
      </c>
      <c r="AM136">
        <f t="shared" si="77"/>
        <v>8.8105651709985011</v>
      </c>
      <c r="AN136">
        <f t="shared" si="91"/>
        <v>548.86913396979685</v>
      </c>
      <c r="AO136">
        <f t="shared" si="92"/>
        <v>-1980.7050430174013</v>
      </c>
      <c r="AQ136">
        <f t="shared" si="78"/>
        <v>0.96107640557424312</v>
      </c>
      <c r="AR136">
        <f t="shared" si="79"/>
        <v>-98.029793368572797</v>
      </c>
      <c r="AT136">
        <f t="shared" si="104"/>
        <v>-381392.62571016036</v>
      </c>
      <c r="AU136">
        <f t="shared" si="105"/>
        <v>-1365743.1180410846</v>
      </c>
      <c r="AV136">
        <f t="shared" si="93"/>
        <v>-1.8431154377681072</v>
      </c>
      <c r="AW136">
        <f t="shared" si="94"/>
        <v>-179304.0230714659</v>
      </c>
      <c r="AX136">
        <f t="shared" si="95"/>
        <v>-70593.433845556647</v>
      </c>
      <c r="AY136">
        <f t="shared" si="103"/>
        <v>-2.7665221282615997</v>
      </c>
      <c r="BA136">
        <f t="shared" si="80"/>
        <v>7.3585637881122627</v>
      </c>
      <c r="BB136">
        <f t="shared" si="96"/>
        <v>17.335861178698273</v>
      </c>
      <c r="BC136">
        <f t="shared" si="97"/>
        <v>0.92340669049349255</v>
      </c>
      <c r="BD136">
        <f t="shared" si="81"/>
        <v>-127.09269380012439</v>
      </c>
      <c r="BF136">
        <f t="shared" si="82"/>
        <v>-1.4729791300218487</v>
      </c>
      <c r="BG136">
        <f t="shared" si="83"/>
        <v>-122.64949745263038</v>
      </c>
      <c r="BH136">
        <f t="shared" si="98"/>
        <v>57.350502547369615</v>
      </c>
      <c r="BI136">
        <f t="shared" si="99"/>
        <v>57.350502547369615</v>
      </c>
      <c r="BJ136">
        <f t="shared" si="84"/>
        <v>0</v>
      </c>
      <c r="BK136">
        <f t="shared" si="100"/>
        <v>0</v>
      </c>
      <c r="BM136">
        <f t="shared" si="101"/>
        <v>-18.808840308720121</v>
      </c>
      <c r="BN136">
        <f t="shared" si="85"/>
        <v>-175.55680365250598</v>
      </c>
      <c r="BQ136" s="56">
        <f t="shared" si="102"/>
        <v>34.237821978983412</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1.0009536844348619</v>
      </c>
      <c r="D137">
        <f t="shared" ref="D137:D200" si="108">ATAN(A137/Fesr)</f>
        <v>4.3656090590572266E-2</v>
      </c>
      <c r="F137">
        <f t="shared" ref="F137:F200" si="109">(Ro/(Ro+Rdcr))/SQRT((A137/(Q*Fo))^2+(1-(A137^2/Fo^2))^2)</f>
        <v>7.490761884912104E-3</v>
      </c>
      <c r="G137">
        <f t="shared" ref="G137:G200" si="110">-ATAN(A137*Fo/(Q*(Fo^2-A137^2)))</f>
        <v>3.3977593349656957E-2</v>
      </c>
      <c r="H137">
        <f t="shared" ref="H137:H200" si="111">IF(G137&gt;0,G137-Pi,G137)</f>
        <v>-3.1076150566503431</v>
      </c>
      <c r="J137">
        <f t="shared" ref="J137:J200" si="112">Vin/Vramp</f>
        <v>15</v>
      </c>
      <c r="M137">
        <f t="shared" ref="M137:M200" si="113">1/(2*Pi*_Rfb1*(Cc1ea_u+Cc2ea_u)*A137)</f>
        <v>5.1296139960065469E-2</v>
      </c>
      <c r="N137">
        <f t="shared" ref="N137:N200" si="114">-Pi/2</f>
        <v>-1.5707963250000001</v>
      </c>
      <c r="O137">
        <f t="shared" ref="O137:O200" si="115">SQRT(1+(A137/Fz1_u)^2)</f>
        <v>16.048595799797816</v>
      </c>
      <c r="P137">
        <f t="shared" ref="P137:P200" si="116">ATAN2(Fz1_u,A137)</f>
        <v>1.5084451871320677</v>
      </c>
      <c r="Q137">
        <f t="shared" ref="Q137:Q200" si="117">SQRT(1+(A137/Fz2_u)^2)</f>
        <v>8.9529659548027052</v>
      </c>
      <c r="R137">
        <f t="shared" ref="R137:R200" si="118">ATAN2(Fz2_u,A137)</f>
        <v>1.4588679384913164</v>
      </c>
      <c r="S137">
        <f t="shared" ref="S137:S200" si="119">1/SQRT(1+(A137/Fp1_u)^2)</f>
        <v>0.98741379865927981</v>
      </c>
      <c r="T137">
        <f t="shared" ref="T137:T200" si="120">-ATAN2(Fp1_u,A137)</f>
        <v>-0.15882501309315086</v>
      </c>
      <c r="U137">
        <f t="shared" ref="U137:U200" si="121">1/SQRT(1+(A137/Fp2_u)^2)</f>
        <v>0.97562577963788477</v>
      </c>
      <c r="V137">
        <f t="shared" ref="V137:V200" si="122">-ATAN2(Fp2_u,A137)</f>
        <v>-0.22124143437477534</v>
      </c>
      <c r="X137">
        <f t="shared" si="87"/>
        <v>-1.9539529854807804</v>
      </c>
      <c r="Y137">
        <f t="shared" ref="Y137:Y200" si="123">(180/Pi)*(D137+H137+N137+P137+R137+T137+V137)</f>
        <v>-117.31360217015288</v>
      </c>
      <c r="Z137">
        <f t="shared" si="88"/>
        <v>62.686397829847124</v>
      </c>
      <c r="AC137">
        <v>1</v>
      </c>
      <c r="AD137">
        <f t="shared" ref="AD137:AD200" si="124">Rcea1_u*Cc1ea_u*A137*2*Pi</f>
        <v>16.017410126024998</v>
      </c>
      <c r="AE137">
        <f t="shared" ref="AE137:AE200" si="125">-Rcea1_u*Cc1ea_u*Cc2ea_u*(A137*2*Pi)^2</f>
        <v>-2.4359998132986963E-4</v>
      </c>
      <c r="AF137">
        <f t="shared" ref="AF137:AF200" si="126">(Cc2ea_u+Cc1ea_u)*A137*2*Pi</f>
        <v>1.08303579175365E-3</v>
      </c>
      <c r="AG137">
        <f t="shared" si="89"/>
        <v>13879.513671603123</v>
      </c>
      <c r="AH137">
        <f t="shared" si="90"/>
        <v>-4045.1564986383346</v>
      </c>
      <c r="AJ137">
        <f t="shared" ref="AJ137:AJ200" si="127">_Rfb1</f>
        <v>18000</v>
      </c>
      <c r="AK137">
        <f t="shared" ref="AK137:AK200" si="128">_Rfb1*Rcea2_u*Cc3ea_u*A137*2*Pi</f>
        <v>2883.1338226845</v>
      </c>
      <c r="AL137">
        <v>1</v>
      </c>
      <c r="AM137">
        <f t="shared" ref="AM137:AM200" si="129">(_Rfb1+Rcea2_u)*Cc3ea_u*A137*2*Pi</f>
        <v>8.8969432609102501</v>
      </c>
      <c r="AN137">
        <f t="shared" si="91"/>
        <v>544.57927290664702</v>
      </c>
      <c r="AO137">
        <f t="shared" si="92"/>
        <v>-1961.9570694336967</v>
      </c>
      <c r="AQ137">
        <f t="shared" ref="AQ137:AQ200" si="130">Eadcg/(1+(Eadcg*A137/GBP)^2)</f>
        <v>0.94250706880301605</v>
      </c>
      <c r="AR137">
        <f t="shared" ref="AR137:AR200" si="131">-(A137*Eadcg*Eadcg/GBP)/(1+(Eadcg*A137/GBP)^2)</f>
        <v>-97.078228086710652</v>
      </c>
      <c r="AT137">
        <f t="shared" si="104"/>
        <v>-379615.08547421807</v>
      </c>
      <c r="AU137">
        <f t="shared" si="105"/>
        <v>-1351211.1825388877</v>
      </c>
      <c r="AV137">
        <f t="shared" si="93"/>
        <v>-1.8446804679983919</v>
      </c>
      <c r="AW137">
        <f t="shared" si="94"/>
        <v>-175638.80660194074</v>
      </c>
      <c r="AX137">
        <f t="shared" si="95"/>
        <v>-69512.357905008379</v>
      </c>
      <c r="AY137">
        <f t="shared" si="103"/>
        <v>-2.7647391851123437</v>
      </c>
      <c r="BA137">
        <f t="shared" ref="BA137:BA200" si="132">SQRT(AT137^2+AU137^2)/SQRT(AW137^2+AX137^2)</f>
        <v>7.4302179045794734</v>
      </c>
      <c r="BB137">
        <f t="shared" si="96"/>
        <v>17.420031008371033</v>
      </c>
      <c r="BC137">
        <f t="shared" si="97"/>
        <v>0.92005871711395182</v>
      </c>
      <c r="BD137">
        <f t="shared" ref="BD137:BD200" si="133">BC137*180/Pi-180</f>
        <v>-127.28451854491341</v>
      </c>
      <c r="BF137">
        <f t="shared" ref="BF137:BF200" si="134">20*LOG(BA137*J137*F137*C137)</f>
        <v>-1.5593443200249792</v>
      </c>
      <c r="BG137">
        <f t="shared" ref="BG137:BG200" si="135">(180/Pi)*(D137+H137+BC137)</f>
        <v>-122.83643610200303</v>
      </c>
      <c r="BH137">
        <f t="shared" si="98"/>
        <v>57.163563897996966</v>
      </c>
      <c r="BI137">
        <f t="shared" si="99"/>
        <v>57.163563897996966</v>
      </c>
      <c r="BJ137">
        <f t="shared" ref="BJ137:BJ200" si="136">SUM((BF138&lt;0)*(BF137&gt;0))*A137</f>
        <v>0</v>
      </c>
      <c r="BK137">
        <f t="shared" si="100"/>
        <v>0</v>
      </c>
      <c r="BM137">
        <f t="shared" si="101"/>
        <v>-18.979375328396017</v>
      </c>
      <c r="BN137">
        <f t="shared" ref="BN137:BN200" si="137">(H137+D137)*180/Pi</f>
        <v>-175.55191755708964</v>
      </c>
      <c r="BQ137" s="56">
        <f t="shared" si="102"/>
        <v>34.321991808656172</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1.0009722834356922</v>
      </c>
      <c r="D138">
        <f t="shared" si="108"/>
        <v>4.4079389957502581E-2</v>
      </c>
      <c r="F138">
        <f t="shared" si="109"/>
        <v>7.3464051061779183E-3</v>
      </c>
      <c r="G138">
        <f t="shared" si="110"/>
        <v>3.3646197343286895E-2</v>
      </c>
      <c r="H138">
        <f t="shared" si="111"/>
        <v>-3.1079464526567131</v>
      </c>
      <c r="J138">
        <f t="shared" si="112"/>
        <v>15</v>
      </c>
      <c r="M138">
        <f t="shared" si="113"/>
        <v>5.0802907845064839E-2</v>
      </c>
      <c r="N138">
        <f t="shared" si="114"/>
        <v>-1.5707963250000001</v>
      </c>
      <c r="O138">
        <f t="shared" si="115"/>
        <v>16.203805348062176</v>
      </c>
      <c r="P138">
        <f t="shared" si="116"/>
        <v>1.5090431869344834</v>
      </c>
      <c r="Q138">
        <f t="shared" si="117"/>
        <v>9.0388086876609144</v>
      </c>
      <c r="R138">
        <f t="shared" si="118"/>
        <v>1.4599353344429635</v>
      </c>
      <c r="S138">
        <f t="shared" si="119"/>
        <v>0.98717292509992316</v>
      </c>
      <c r="T138">
        <f t="shared" si="120"/>
        <v>-0.16034083320518533</v>
      </c>
      <c r="U138">
        <f t="shared" si="121"/>
        <v>0.97516776571693775</v>
      </c>
      <c r="V138">
        <f t="shared" si="122"/>
        <v>-0.2233190257503242</v>
      </c>
      <c r="X138">
        <f t="shared" ref="X138:X201" si="139">20*LOG(C138*J138*O138*Q138*F138*M138*S138*U138)</f>
        <v>-2.0464491984913122</v>
      </c>
      <c r="Y138">
        <f t="shared" si="123"/>
        <v>-117.41880365995543</v>
      </c>
      <c r="Z138">
        <f t="shared" ref="Z138:Z201" si="140">Y138+180</f>
        <v>62.581196340044571</v>
      </c>
      <c r="AC138">
        <v>1</v>
      </c>
      <c r="AD138">
        <f t="shared" si="124"/>
        <v>16.172918962200001</v>
      </c>
      <c r="AE138">
        <f t="shared" si="125"/>
        <v>-2.4835303968930814E-4</v>
      </c>
      <c r="AF138">
        <f t="shared" si="126"/>
        <v>1.0935507023531999E-3</v>
      </c>
      <c r="AG138">
        <f t="shared" ref="AG138:AG201" si="141">AC138*AE138/(AE138^2+AF138^2)+AD138*AF138/(AE138^2+AF138^2)</f>
        <v>13866.485073056259</v>
      </c>
      <c r="AH138">
        <f t="shared" ref="AH138:AH201" si="142">AD138*AE138/(AE138^2+AF138^2)-AC138*AF138/(AE138^2+AF138^2)</f>
        <v>-4063.6284244867757</v>
      </c>
      <c r="AJ138">
        <f t="shared" si="127"/>
        <v>18000</v>
      </c>
      <c r="AK138">
        <f t="shared" si="128"/>
        <v>2911.125413196</v>
      </c>
      <c r="AL138">
        <v>1</v>
      </c>
      <c r="AM138">
        <f t="shared" si="129"/>
        <v>8.9833213508220009</v>
      </c>
      <c r="AN138">
        <f t="shared" ref="AN138:AN201" si="143">AJ138*AL138/(AL138^2+AM138^2)+AK138*AM138/(AL138^2+AM138^2)</f>
        <v>540.41054232406236</v>
      </c>
      <c r="AO138">
        <f t="shared" ref="AO138:AO201" si="144">AK138*AL138/(AL138^2+AM138^2)-AJ138*AM138/(AL138^2+AM138^2)</f>
        <v>-1943.5561498730456</v>
      </c>
      <c r="AQ138">
        <f t="shared" si="130"/>
        <v>0.92447074050106315</v>
      </c>
      <c r="AR138">
        <f t="shared" si="131"/>
        <v>-96.144957012110567</v>
      </c>
      <c r="AT138">
        <f t="shared" si="104"/>
        <v>-377878.22046183638</v>
      </c>
      <c r="AU138">
        <f t="shared" si="105"/>
        <v>-1336949.3168367734</v>
      </c>
      <c r="AV138">
        <f t="shared" ref="AV138:AV201" si="145">ATAN2(AT138,AU138)</f>
        <v>-1.8462534041059315</v>
      </c>
      <c r="AW138">
        <f t="shared" ref="AW138:AW201" si="146">AG138-AH138*AO138/_Rfb2+AG138*AN138/_Rfb2+AN138-AO138*AR138+AQ138*AN138</f>
        <v>-172077.36019832978</v>
      </c>
      <c r="AX138">
        <f t="shared" ref="AX138:AX201" si="147">AH138+AH138*AN138/_Rfb2+AG138*AO138/_Rfb2+AO138+AO138*AQ138+AN138*AR138</f>
        <v>-68465.108722564823</v>
      </c>
      <c r="AY138">
        <f t="shared" si="103"/>
        <v>-2.7629203720548228</v>
      </c>
      <c r="BA138">
        <f t="shared" si="132"/>
        <v>7.5018617166867836</v>
      </c>
      <c r="BB138">
        <f t="shared" ref="BB138:BB201" si="148">20*LOG(BA138)</f>
        <v>17.503381089033681</v>
      </c>
      <c r="BC138">
        <f t="shared" ref="BC138:BC201" si="149">AV138-AY138</f>
        <v>0.91666696794889124</v>
      </c>
      <c r="BD138">
        <f t="shared" si="133"/>
        <v>-127.47885145746046</v>
      </c>
      <c r="BF138">
        <f t="shared" si="134"/>
        <v>-1.6448552227338915</v>
      </c>
      <c r="BG138">
        <f t="shared" si="135"/>
        <v>-123.02550333986089</v>
      </c>
      <c r="BH138">
        <f t="shared" ref="BH138:BH201" si="150">IF(BG138&gt;180,BG138-180,BG138+180)</f>
        <v>56.97449666013911</v>
      </c>
      <c r="BI138">
        <f t="shared" ref="BI138:BI201" si="151">IF(BH138&gt;180,BH138-360,BH138)</f>
        <v>56.97449666013911</v>
      </c>
      <c r="BJ138">
        <f t="shared" si="136"/>
        <v>0</v>
      </c>
      <c r="BK138">
        <f t="shared" ref="BK138:BK201" si="152">IF(BJ138&gt;0,BI138,0)</f>
        <v>0</v>
      </c>
      <c r="BM138">
        <f t="shared" ref="BM138:BM201" si="153">20*LOG(J138*F138*C138)</f>
        <v>-19.148236311767572</v>
      </c>
      <c r="BN138">
        <f t="shared" si="137"/>
        <v>-175.54665188240043</v>
      </c>
      <c r="BQ138" s="56">
        <f t="shared" ref="BQ138:BQ201" si="154">20*LOG(BA138*7)</f>
        <v>34.405341889318819</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1.0009910617864086</v>
      </c>
      <c r="D139">
        <f t="shared" si="108"/>
        <v>4.4502673518287572E-2</v>
      </c>
      <c r="F139">
        <f t="shared" si="109"/>
        <v>7.2061906007995754E-3</v>
      </c>
      <c r="G139">
        <f t="shared" si="110"/>
        <v>3.3321246859389878E-2</v>
      </c>
      <c r="H139">
        <f t="shared" si="111"/>
        <v>-3.1082714031406105</v>
      </c>
      <c r="J139">
        <f t="shared" si="112"/>
        <v>15</v>
      </c>
      <c r="M139">
        <f t="shared" si="113"/>
        <v>5.0319070627492801E-2</v>
      </c>
      <c r="N139">
        <f t="shared" si="114"/>
        <v>-1.5707963250000001</v>
      </c>
      <c r="O139">
        <f t="shared" si="115"/>
        <v>16.359020580913317</v>
      </c>
      <c r="P139">
        <f t="shared" si="116"/>
        <v>1.5096298392373126</v>
      </c>
      <c r="Q139">
        <f t="shared" si="117"/>
        <v>9.1246615249688077</v>
      </c>
      <c r="R139">
        <f t="shared" si="118"/>
        <v>1.460982645570241</v>
      </c>
      <c r="S139">
        <f t="shared" si="119"/>
        <v>0.98692990301377836</v>
      </c>
      <c r="T139">
        <f t="shared" si="120"/>
        <v>-0.16185591046826028</v>
      </c>
      <c r="U139">
        <f t="shared" si="121"/>
        <v>0.97470598035354294</v>
      </c>
      <c r="V139">
        <f t="shared" si="122"/>
        <v>-0.22539465841399206</v>
      </c>
      <c r="X139">
        <f t="shared" si="139"/>
        <v>-2.1381236892178594</v>
      </c>
      <c r="Y139">
        <f t="shared" si="123"/>
        <v>-117.52528290561915</v>
      </c>
      <c r="Z139">
        <f t="shared" si="140"/>
        <v>62.47471709438085</v>
      </c>
      <c r="AC139">
        <v>1</v>
      </c>
      <c r="AD139">
        <f t="shared" si="124"/>
        <v>16.328427798374999</v>
      </c>
      <c r="AE139">
        <f t="shared" si="125"/>
        <v>-2.5315202131791995E-4</v>
      </c>
      <c r="AF139">
        <f t="shared" si="126"/>
        <v>1.10406561295275E-3</v>
      </c>
      <c r="AG139">
        <f t="shared" si="141"/>
        <v>13853.35538616494</v>
      </c>
      <c r="AH139">
        <f t="shared" si="142"/>
        <v>-4082.1893782104703</v>
      </c>
      <c r="AJ139">
        <f t="shared" si="127"/>
        <v>18000</v>
      </c>
      <c r="AK139">
        <f t="shared" si="128"/>
        <v>2939.1170037074999</v>
      </c>
      <c r="AL139">
        <v>1</v>
      </c>
      <c r="AM139">
        <f t="shared" si="129"/>
        <v>9.0696994407337517</v>
      </c>
      <c r="AN139">
        <f t="shared" si="143"/>
        <v>536.35844275768773</v>
      </c>
      <c r="AO139">
        <f t="shared" si="144"/>
        <v>-1925.492864604726</v>
      </c>
      <c r="AQ139">
        <f t="shared" si="130"/>
        <v>0.90694721567204784</v>
      </c>
      <c r="AR139">
        <f t="shared" si="131"/>
        <v>-95.229457645565034</v>
      </c>
      <c r="AT139">
        <f t="shared" si="104"/>
        <v>-376180.41839827178</v>
      </c>
      <c r="AU139">
        <f t="shared" si="105"/>
        <v>-1322949.8502861683</v>
      </c>
      <c r="AV139">
        <f t="shared" si="145"/>
        <v>-1.8478339511728596</v>
      </c>
      <c r="AW139">
        <f t="shared" si="146"/>
        <v>-168615.84025976661</v>
      </c>
      <c r="AX139">
        <f t="shared" si="147"/>
        <v>-67450.253384598022</v>
      </c>
      <c r="AY139">
        <f t="shared" ref="AY139:AY202" si="155">ATAN2(AW139,AX139)</f>
        <v>-2.7610662490644944</v>
      </c>
      <c r="BA139">
        <f t="shared" si="132"/>
        <v>7.5734926256194859</v>
      </c>
      <c r="BB139">
        <f t="shared" si="148"/>
        <v>17.585924137495592</v>
      </c>
      <c r="BC139">
        <f t="shared" si="149"/>
        <v>0.91323229789163474</v>
      </c>
      <c r="BD139">
        <f t="shared" si="133"/>
        <v>-127.67564355598608</v>
      </c>
      <c r="BF139">
        <f t="shared" si="134"/>
        <v>-1.7295317939243871</v>
      </c>
      <c r="BG139">
        <f t="shared" si="135"/>
        <v>-123.21666136808788</v>
      </c>
      <c r="BH139">
        <f t="shared" si="150"/>
        <v>56.783338631912116</v>
      </c>
      <c r="BI139">
        <f t="shared" si="151"/>
        <v>56.783338631912116</v>
      </c>
      <c r="BJ139">
        <f t="shared" si="136"/>
        <v>0</v>
      </c>
      <c r="BK139">
        <f t="shared" si="152"/>
        <v>0</v>
      </c>
      <c r="BM139">
        <f t="shared" si="153"/>
        <v>-19.315455931419979</v>
      </c>
      <c r="BN139">
        <f t="shared" si="137"/>
        <v>-175.54101781210179</v>
      </c>
      <c r="BQ139" s="56">
        <f t="shared" si="154"/>
        <v>34.487884937780734</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1.0010100194769176</v>
      </c>
      <c r="D140">
        <f t="shared" si="108"/>
        <v>4.4925941122142515E-2</v>
      </c>
      <c r="F140">
        <f t="shared" si="109"/>
        <v>7.0699610493513056E-3</v>
      </c>
      <c r="G140">
        <f t="shared" si="110"/>
        <v>3.3002554467275985E-2</v>
      </c>
      <c r="H140">
        <f t="shared" si="111"/>
        <v>-3.1085900955327244</v>
      </c>
      <c r="J140">
        <f t="shared" si="112"/>
        <v>15</v>
      </c>
      <c r="M140">
        <f t="shared" si="113"/>
        <v>4.9844362414025879E-2</v>
      </c>
      <c r="N140">
        <f t="shared" si="114"/>
        <v>-1.5707963250000001</v>
      </c>
      <c r="O140">
        <f t="shared" si="115"/>
        <v>16.51424133806514</v>
      </c>
      <c r="P140">
        <f t="shared" si="116"/>
        <v>1.5102054636034059</v>
      </c>
      <c r="Q140">
        <f t="shared" si="117"/>
        <v>9.2105241841705947</v>
      </c>
      <c r="R140">
        <f t="shared" si="118"/>
        <v>1.4620104312491784</v>
      </c>
      <c r="S140">
        <f t="shared" si="119"/>
        <v>0.98668473733305218</v>
      </c>
      <c r="T140">
        <f t="shared" si="120"/>
        <v>-0.16337023847785348</v>
      </c>
      <c r="U140">
        <f t="shared" si="121"/>
        <v>0.97424044083130279</v>
      </c>
      <c r="V140">
        <f t="shared" si="122"/>
        <v>-0.22746831727515096</v>
      </c>
      <c r="X140">
        <f t="shared" si="139"/>
        <v>-2.2289942480067833</v>
      </c>
      <c r="Y140">
        <f t="shared" si="123"/>
        <v>-117.63299906370113</v>
      </c>
      <c r="Z140">
        <f t="shared" si="140"/>
        <v>62.367000936298865</v>
      </c>
      <c r="AC140">
        <v>1</v>
      </c>
      <c r="AD140">
        <f t="shared" si="124"/>
        <v>16.483936634550002</v>
      </c>
      <c r="AE140">
        <f t="shared" si="125"/>
        <v>-2.5799692621570513E-4</v>
      </c>
      <c r="AF140">
        <f t="shared" si="126"/>
        <v>1.1145805235523E-3</v>
      </c>
      <c r="AG140">
        <f t="shared" si="141"/>
        <v>13840.125254365719</v>
      </c>
      <c r="AH140">
        <f t="shared" si="142"/>
        <v>-4100.8340604224059</v>
      </c>
      <c r="AJ140">
        <f t="shared" si="127"/>
        <v>18000</v>
      </c>
      <c r="AK140">
        <f t="shared" si="128"/>
        <v>2967.1085942189998</v>
      </c>
      <c r="AL140">
        <v>1</v>
      </c>
      <c r="AM140">
        <f t="shared" si="129"/>
        <v>9.1560775306455007</v>
      </c>
      <c r="AN140">
        <f t="shared" si="143"/>
        <v>532.41868089765785</v>
      </c>
      <c r="AO140">
        <f t="shared" si="144"/>
        <v>-1907.7581268439612</v>
      </c>
      <c r="AQ140">
        <f t="shared" si="130"/>
        <v>0.88991723769689424</v>
      </c>
      <c r="AR140">
        <f t="shared" si="131"/>
        <v>-94.331227195870781</v>
      </c>
      <c r="AT140">
        <f t="shared" si="104"/>
        <v>-374520.14341052709</v>
      </c>
      <c r="AU140">
        <f t="shared" si="105"/>
        <v>-1309205.4027081861</v>
      </c>
      <c r="AV140">
        <f t="shared" si="145"/>
        <v>-1.8494218248555374</v>
      </c>
      <c r="AW140">
        <f t="shared" si="146"/>
        <v>-165250.5788134617</v>
      </c>
      <c r="AX140">
        <f t="shared" si="147"/>
        <v>-66466.434080354404</v>
      </c>
      <c r="AY140">
        <f t="shared" si="155"/>
        <v>-2.7591773547410008</v>
      </c>
      <c r="BA140">
        <f t="shared" si="132"/>
        <v>7.6451079845419958</v>
      </c>
      <c r="BB140">
        <f t="shared" si="148"/>
        <v>17.667672481060997</v>
      </c>
      <c r="BC140">
        <f t="shared" si="149"/>
        <v>0.90975552988546338</v>
      </c>
      <c r="BD140">
        <f t="shared" si="133"/>
        <v>-127.87484768931344</v>
      </c>
      <c r="BF140">
        <f t="shared" si="134"/>
        <v>-1.8133934247844365</v>
      </c>
      <c r="BG140">
        <f t="shared" si="135"/>
        <v>-123.40987378313392</v>
      </c>
      <c r="BH140">
        <f t="shared" si="150"/>
        <v>56.590126216866082</v>
      </c>
      <c r="BI140">
        <f t="shared" si="151"/>
        <v>56.590126216866082</v>
      </c>
      <c r="BJ140">
        <f t="shared" si="136"/>
        <v>0</v>
      </c>
      <c r="BK140">
        <f t="shared" si="152"/>
        <v>0</v>
      </c>
      <c r="BM140">
        <f t="shared" si="153"/>
        <v>-19.481065905845433</v>
      </c>
      <c r="BN140">
        <f t="shared" si="137"/>
        <v>-175.53502609382048</v>
      </c>
      <c r="BQ140" s="56">
        <f t="shared" si="154"/>
        <v>34.569633281346135</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1.0010291564970304</v>
      </c>
      <c r="D141">
        <f t="shared" si="108"/>
        <v>4.5349192618316936E-2</v>
      </c>
      <c r="F141">
        <f t="shared" si="109"/>
        <v>6.9375665462163734E-3</v>
      </c>
      <c r="G141">
        <f t="shared" si="110"/>
        <v>3.2689939976833768E-2</v>
      </c>
      <c r="H141">
        <f t="shared" si="111"/>
        <v>-3.1089027100231665</v>
      </c>
      <c r="J141">
        <f t="shared" si="112"/>
        <v>15</v>
      </c>
      <c r="M141">
        <f t="shared" si="113"/>
        <v>4.9378527251277976E-2</v>
      </c>
      <c r="N141">
        <f t="shared" si="114"/>
        <v>-1.5707963250000001</v>
      </c>
      <c r="O141">
        <f t="shared" si="115"/>
        <v>16.669467465196085</v>
      </c>
      <c r="P141">
        <f t="shared" si="116"/>
        <v>1.5107703677224045</v>
      </c>
      <c r="Q141">
        <f t="shared" si="117"/>
        <v>9.2963963931176199</v>
      </c>
      <c r="R141">
        <f t="shared" si="118"/>
        <v>1.4630192303562191</v>
      </c>
      <c r="S141">
        <f t="shared" si="119"/>
        <v>0.98643743302682296</v>
      </c>
      <c r="T141">
        <f t="shared" si="120"/>
        <v>-0.16488381084952095</v>
      </c>
      <c r="U141">
        <f t="shared" si="121"/>
        <v>0.97377116452917956</v>
      </c>
      <c r="V141">
        <f t="shared" si="122"/>
        <v>-0.22953998733975847</v>
      </c>
      <c r="X141">
        <f t="shared" si="139"/>
        <v>-2.3190781102262319</v>
      </c>
      <c r="Y141">
        <f t="shared" si="123"/>
        <v>-117.74191273741071</v>
      </c>
      <c r="Z141">
        <f t="shared" si="140"/>
        <v>62.258087262589285</v>
      </c>
      <c r="AC141">
        <v>1</v>
      </c>
      <c r="AD141">
        <f t="shared" si="124"/>
        <v>16.639445470725001</v>
      </c>
      <c r="AE141">
        <f t="shared" si="125"/>
        <v>-2.6288775438266349E-4</v>
      </c>
      <c r="AF141">
        <f t="shared" si="126"/>
        <v>1.1250954341518499E-3</v>
      </c>
      <c r="AG141">
        <f t="shared" si="141"/>
        <v>13826.795324101442</v>
      </c>
      <c r="AH141">
        <f t="shared" si="142"/>
        <v>-4119.5573569772268</v>
      </c>
      <c r="AJ141">
        <f t="shared" si="127"/>
        <v>18000</v>
      </c>
      <c r="AK141">
        <f t="shared" si="128"/>
        <v>2995.1001847305001</v>
      </c>
      <c r="AL141">
        <v>1</v>
      </c>
      <c r="AM141">
        <f t="shared" si="129"/>
        <v>9.2424556205572515</v>
      </c>
      <c r="AN141">
        <f t="shared" si="143"/>
        <v>528.58715840281252</v>
      </c>
      <c r="AO141">
        <f t="shared" si="144"/>
        <v>-1890.3431684039606</v>
      </c>
      <c r="AQ141">
        <f t="shared" si="130"/>
        <v>0.8733624454148472</v>
      </c>
      <c r="AR141">
        <f t="shared" si="131"/>
        <v>-93.449781659388648</v>
      </c>
      <c r="AT141">
        <f t="shared" si="104"/>
        <v>-372895.93176634226</v>
      </c>
      <c r="AU141">
        <f t="shared" si="105"/>
        <v>-1295708.8707736521</v>
      </c>
      <c r="AV141">
        <f t="shared" si="145"/>
        <v>-1.8510167508996571</v>
      </c>
      <c r="AW141">
        <f t="shared" si="146"/>
        <v>-161978.07401390135</v>
      </c>
      <c r="AX141">
        <f t="shared" si="147"/>
        <v>-65512.363461912551</v>
      </c>
      <c r="AY141">
        <f t="shared" si="155"/>
        <v>-2.7572542074163513</v>
      </c>
      <c r="BA141">
        <f t="shared" si="132"/>
        <v>7.7167050976600811</v>
      </c>
      <c r="BB141">
        <f t="shared" si="148"/>
        <v>17.748638070552659</v>
      </c>
      <c r="BC141">
        <f t="shared" si="149"/>
        <v>0.90623745651669418</v>
      </c>
      <c r="BD141">
        <f t="shared" si="133"/>
        <v>-128.07641844559163</v>
      </c>
      <c r="BF141">
        <f t="shared" si="134"/>
        <v>-1.8964589658961231</v>
      </c>
      <c r="BG141">
        <f t="shared" si="135"/>
        <v>-123.60510550591843</v>
      </c>
      <c r="BH141">
        <f t="shared" si="150"/>
        <v>56.394894494081569</v>
      </c>
      <c r="BI141">
        <f t="shared" si="151"/>
        <v>56.394894494081569</v>
      </c>
      <c r="BJ141">
        <f t="shared" si="136"/>
        <v>0</v>
      </c>
      <c r="BK141">
        <f t="shared" si="152"/>
        <v>0</v>
      </c>
      <c r="BM141">
        <f t="shared" si="153"/>
        <v>-19.645097036448782</v>
      </c>
      <c r="BN141">
        <f t="shared" si="137"/>
        <v>-175.52868706032683</v>
      </c>
      <c r="BQ141" s="56">
        <f t="shared" si="154"/>
        <v>34.650598870837797</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1.0010484728364621</v>
      </c>
      <c r="D142">
        <f t="shared" si="108"/>
        <v>4.5772427856094915E-2</v>
      </c>
      <c r="F142">
        <f t="shared" si="109"/>
        <v>6.8088641834009788E-3</v>
      </c>
      <c r="G142">
        <f t="shared" si="110"/>
        <v>3.2383230090318856E-2</v>
      </c>
      <c r="H142">
        <f t="shared" si="111"/>
        <v>-3.1092094199096811</v>
      </c>
      <c r="J142">
        <f t="shared" si="112"/>
        <v>15</v>
      </c>
      <c r="M142">
        <f t="shared" si="113"/>
        <v>4.892131866561799E-2</v>
      </c>
      <c r="N142">
        <f t="shared" si="114"/>
        <v>-1.5707963250000001</v>
      </c>
      <c r="O142">
        <f t="shared" si="115"/>
        <v>16.824698813674463</v>
      </c>
      <c r="P142">
        <f t="shared" si="116"/>
        <v>1.5113248479564452</v>
      </c>
      <c r="Q142">
        <f t="shared" si="117"/>
        <v>9.3822778895949792</v>
      </c>
      <c r="R142">
        <f t="shared" si="118"/>
        <v>1.4640095621950895</v>
      </c>
      <c r="S142">
        <f t="shared" si="119"/>
        <v>0.98618799510077126</v>
      </c>
      <c r="T142">
        <f t="shared" si="120"/>
        <v>-0.16639662121903728</v>
      </c>
      <c r="U142">
        <f t="shared" si="121"/>
        <v>0.97329816891983023</v>
      </c>
      <c r="V142">
        <f t="shared" si="122"/>
        <v>-0.23160965371080278</v>
      </c>
      <c r="X142">
        <f t="shared" si="139"/>
        <v>-2.4083919791378614</v>
      </c>
      <c r="Y142">
        <f t="shared" si="123"/>
        <v>-117.85198591222206</v>
      </c>
      <c r="Z142">
        <f t="shared" si="140"/>
        <v>62.148014087777938</v>
      </c>
      <c r="AC142">
        <v>1</v>
      </c>
      <c r="AD142">
        <f t="shared" si="124"/>
        <v>16.794954306900003</v>
      </c>
      <c r="AE142">
        <f t="shared" si="125"/>
        <v>-2.6782450581879527E-4</v>
      </c>
      <c r="AF142">
        <f t="shared" si="126"/>
        <v>1.1356103447514E-3</v>
      </c>
      <c r="AG142">
        <f t="shared" si="141"/>
        <v>13813.366244748529</v>
      </c>
      <c r="AH142">
        <f t="shared" si="142"/>
        <v>-4138.3543307036334</v>
      </c>
      <c r="AJ142">
        <f t="shared" si="127"/>
        <v>18000</v>
      </c>
      <c r="AK142">
        <f t="shared" si="128"/>
        <v>3023.091775242</v>
      </c>
      <c r="AL142">
        <v>1</v>
      </c>
      <c r="AM142">
        <f t="shared" si="129"/>
        <v>9.3288337104690005</v>
      </c>
      <c r="AN142">
        <f t="shared" si="143"/>
        <v>524.85996141376131</v>
      </c>
      <c r="AO142">
        <f t="shared" si="144"/>
        <v>-1873.2395260701553</v>
      </c>
      <c r="AQ142">
        <f t="shared" si="130"/>
        <v>0.85726532361765961</v>
      </c>
      <c r="AR142">
        <f t="shared" si="131"/>
        <v>-92.584654950707247</v>
      </c>
      <c r="AT142">
        <f t="shared" si="104"/>
        <v>-371306.38788790727</v>
      </c>
      <c r="AU142">
        <f t="shared" si="105"/>
        <v>-1282453.4151423445</v>
      </c>
      <c r="AV142">
        <f t="shared" si="145"/>
        <v>-1.8526184646820276</v>
      </c>
      <c r="AW142">
        <f t="shared" si="146"/>
        <v>-158794.98123352346</v>
      </c>
      <c r="AX142">
        <f t="shared" si="147"/>
        <v>-64586.820331899842</v>
      </c>
      <c r="AY142">
        <f t="shared" si="155"/>
        <v>-2.7552973062052555</v>
      </c>
      <c r="BA142">
        <f t="shared" si="132"/>
        <v>7.7882812193334034</v>
      </c>
      <c r="BB142">
        <f t="shared" si="148"/>
        <v>17.828832492809145</v>
      </c>
      <c r="BC142">
        <f t="shared" si="149"/>
        <v>0.90267884152322786</v>
      </c>
      <c r="BD142">
        <f t="shared" si="133"/>
        <v>-128.2803120658622</v>
      </c>
      <c r="BF142">
        <f t="shared" si="134"/>
        <v>-1.9787467499575293</v>
      </c>
      <c r="BG142">
        <f t="shared" si="135"/>
        <v>-123.80232271534773</v>
      </c>
      <c r="BH142">
        <f t="shared" si="150"/>
        <v>56.197677284652272</v>
      </c>
      <c r="BI142">
        <f t="shared" si="151"/>
        <v>56.197677284652272</v>
      </c>
      <c r="BJ142">
        <f t="shared" si="136"/>
        <v>0</v>
      </c>
      <c r="BK142">
        <f t="shared" si="152"/>
        <v>0</v>
      </c>
      <c r="BM142">
        <f t="shared" si="153"/>
        <v>-19.807579242766675</v>
      </c>
      <c r="BN142">
        <f t="shared" si="137"/>
        <v>-175.52201064948557</v>
      </c>
      <c r="BQ142" s="56">
        <f t="shared" si="154"/>
        <v>34.73079329309428</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1.0010679684848325</v>
      </c>
      <c r="D143">
        <f t="shared" si="108"/>
        <v>4.6195646684795401E-2</v>
      </c>
      <c r="F143">
        <f t="shared" si="109"/>
        <v>6.6837176614055168E-3</v>
      </c>
      <c r="G143">
        <f t="shared" si="110"/>
        <v>3.2082258074147232E-2</v>
      </c>
      <c r="H143">
        <f t="shared" si="111"/>
        <v>-3.1095103919258529</v>
      </c>
      <c r="J143">
        <f t="shared" si="112"/>
        <v>15</v>
      </c>
      <c r="M143">
        <f t="shared" si="113"/>
        <v>4.8472499228318748E-2</v>
      </c>
      <c r="N143">
        <f t="shared" si="114"/>
        <v>-1.5707963250000001</v>
      </c>
      <c r="O143">
        <f t="shared" si="115"/>
        <v>16.979935240298886</v>
      </c>
      <c r="P143">
        <f t="shared" si="116"/>
        <v>1.5118691898560737</v>
      </c>
      <c r="Q143">
        <f t="shared" si="117"/>
        <v>9.4681684208736456</v>
      </c>
      <c r="R143">
        <f t="shared" si="118"/>
        <v>1.4649819273740252</v>
      </c>
      <c r="S143">
        <f t="shared" si="119"/>
        <v>0.98593642859690978</v>
      </c>
      <c r="T143">
        <f t="shared" si="120"/>
        <v>-0.16790866324253478</v>
      </c>
      <c r="U143">
        <f t="shared" si="121"/>
        <v>0.97282147156793808</v>
      </c>
      <c r="V143">
        <f t="shared" si="122"/>
        <v>-0.23367730158873631</v>
      </c>
      <c r="X143">
        <f t="shared" si="139"/>
        <v>-2.4969520475932252</v>
      </c>
      <c r="Y143">
        <f t="shared" si="123"/>
        <v>-117.96318189489054</v>
      </c>
      <c r="Z143">
        <f t="shared" si="140"/>
        <v>62.036818105109461</v>
      </c>
      <c r="AC143">
        <v>1</v>
      </c>
      <c r="AD143">
        <f t="shared" si="124"/>
        <v>16.950463143074998</v>
      </c>
      <c r="AE143">
        <f t="shared" si="125"/>
        <v>-2.7280718052410035E-4</v>
      </c>
      <c r="AF143">
        <f t="shared" si="126"/>
        <v>1.14612525535095E-3</v>
      </c>
      <c r="AG143">
        <f t="shared" si="141"/>
        <v>13799.83866854428</v>
      </c>
      <c r="AH143">
        <f t="shared" si="142"/>
        <v>-4157.2202135917887</v>
      </c>
      <c r="AJ143">
        <f t="shared" si="127"/>
        <v>18000</v>
      </c>
      <c r="AK143">
        <f t="shared" si="128"/>
        <v>3051.0833657534999</v>
      </c>
      <c r="AL143">
        <v>1</v>
      </c>
      <c r="AM143">
        <f t="shared" si="129"/>
        <v>9.4152118003807495</v>
      </c>
      <c r="AN143">
        <f t="shared" si="143"/>
        <v>521.23335071554334</v>
      </c>
      <c r="AO143">
        <f t="shared" si="144"/>
        <v>-1856.4390286554806</v>
      </c>
      <c r="AQ143">
        <f t="shared" si="130"/>
        <v>0.84160915670762493</v>
      </c>
      <c r="AR143">
        <f t="shared" si="131"/>
        <v>-91.735398081131123</v>
      </c>
      <c r="AT143">
        <f t="shared" si="104"/>
        <v>-369750.18062023283</v>
      </c>
      <c r="AU143">
        <f t="shared" si="105"/>
        <v>-1269432.4483125049</v>
      </c>
      <c r="AV143">
        <f t="shared" si="145"/>
        <v>-1.8542267107773458</v>
      </c>
      <c r="AW143">
        <f t="shared" si="146"/>
        <v>-155698.10470335814</v>
      </c>
      <c r="AX143">
        <f t="shared" si="147"/>
        <v>-63688.645633033826</v>
      </c>
      <c r="AY143">
        <f t="shared" si="155"/>
        <v>-2.7533071320012041</v>
      </c>
      <c r="BA143">
        <f t="shared" si="132"/>
        <v>7.8598335532372214</v>
      </c>
      <c r="BB143">
        <f t="shared" si="148"/>
        <v>17.908266982681273</v>
      </c>
      <c r="BC143">
        <f t="shared" si="149"/>
        <v>0.89908042122385834</v>
      </c>
      <c r="BD143">
        <f t="shared" si="133"/>
        <v>-128.48648636216586</v>
      </c>
      <c r="BF143">
        <f t="shared" si="134"/>
        <v>-2.0602746133219925</v>
      </c>
      <c r="BG143">
        <f t="shared" si="135"/>
        <v>-124.00149278522657</v>
      </c>
      <c r="BH143">
        <f t="shared" si="150"/>
        <v>55.998507214773426</v>
      </c>
      <c r="BI143">
        <f t="shared" si="151"/>
        <v>55.998507214773426</v>
      </c>
      <c r="BJ143">
        <f t="shared" si="136"/>
        <v>0</v>
      </c>
      <c r="BK143">
        <f t="shared" si="152"/>
        <v>0</v>
      </c>
      <c r="BM143">
        <f t="shared" si="153"/>
        <v>-19.968541596003266</v>
      </c>
      <c r="BN143">
        <f t="shared" si="137"/>
        <v>-175.51500642306073</v>
      </c>
      <c r="BQ143" s="56">
        <f t="shared" si="154"/>
        <v>34.810227782966408</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1.0010876434316653</v>
      </c>
      <c r="D144">
        <f t="shared" si="108"/>
        <v>4.6618848953772551E-2</v>
      </c>
      <c r="F144">
        <f t="shared" si="109"/>
        <v>6.5619969251575839E-3</v>
      </c>
      <c r="G144">
        <f t="shared" si="110"/>
        <v>3.1786863449358847E-2</v>
      </c>
      <c r="H144">
        <f t="shared" si="111"/>
        <v>-3.1098057865506412</v>
      </c>
      <c r="J144">
        <f t="shared" si="112"/>
        <v>15</v>
      </c>
      <c r="M144">
        <f t="shared" si="113"/>
        <v>4.8031840144424943E-2</v>
      </c>
      <c r="N144">
        <f t="shared" si="114"/>
        <v>-1.5707963250000001</v>
      </c>
      <c r="O144">
        <f t="shared" si="115"/>
        <v>17.135176607052703</v>
      </c>
      <c r="P144">
        <f t="shared" si="116"/>
        <v>1.5124036686482503</v>
      </c>
      <c r="Q144">
        <f t="shared" si="117"/>
        <v>9.5540677432865557</v>
      </c>
      <c r="R144">
        <f t="shared" si="118"/>
        <v>1.4659368086364191</v>
      </c>
      <c r="S144">
        <f t="shared" si="119"/>
        <v>0.98568273859331013</v>
      </c>
      <c r="T144">
        <f t="shared" si="120"/>
        <v>-0.16941993059664118</v>
      </c>
      <c r="U144">
        <f t="shared" si="121"/>
        <v>0.97234109012854475</v>
      </c>
      <c r="V144">
        <f t="shared" si="122"/>
        <v>-0.23574291627189881</v>
      </c>
      <c r="X144">
        <f t="shared" si="139"/>
        <v>-2.5847740186269146</v>
      </c>
      <c r="Y144">
        <f t="shared" si="123"/>
        <v>-118.07546525566674</v>
      </c>
      <c r="Z144">
        <f t="shared" si="140"/>
        <v>61.924534744333258</v>
      </c>
      <c r="AC144">
        <v>1</v>
      </c>
      <c r="AD144">
        <f t="shared" si="124"/>
        <v>17.10597197925</v>
      </c>
      <c r="AE144">
        <f t="shared" si="125"/>
        <v>-2.7783577849857879E-4</v>
      </c>
      <c r="AF144">
        <f t="shared" si="126"/>
        <v>1.1566401659504999E-3</v>
      </c>
      <c r="AG144">
        <f t="shared" si="141"/>
        <v>13786.213250514167</v>
      </c>
      <c r="AH144">
        <f t="shared" si="142"/>
        <v>-4176.1503994067116</v>
      </c>
      <c r="AJ144">
        <f t="shared" si="127"/>
        <v>18000</v>
      </c>
      <c r="AK144">
        <f t="shared" si="128"/>
        <v>3079.0749562649999</v>
      </c>
      <c r="AL144">
        <v>1</v>
      </c>
      <c r="AM144">
        <f t="shared" si="129"/>
        <v>9.5015898902925002</v>
      </c>
      <c r="AN144">
        <f t="shared" si="143"/>
        <v>517.7037525044891</v>
      </c>
      <c r="AO144">
        <f t="shared" si="144"/>
        <v>-1839.9337846981448</v>
      </c>
      <c r="AQ144">
        <f t="shared" si="130"/>
        <v>0.82637798529047191</v>
      </c>
      <c r="AR144">
        <f t="shared" si="131"/>
        <v>-90.901578381951907</v>
      </c>
      <c r="AT144">
        <f t="shared" si="104"/>
        <v>-368226.03973574424</v>
      </c>
      <c r="AU144">
        <f t="shared" si="105"/>
        <v>-1256639.6231352491</v>
      </c>
      <c r="AV144">
        <f t="shared" si="145"/>
        <v>-1.8558412425483819</v>
      </c>
      <c r="AW144">
        <f t="shared" si="146"/>
        <v>-152684.38966535561</v>
      </c>
      <c r="AX144">
        <f t="shared" si="147"/>
        <v>-62816.738715819723</v>
      </c>
      <c r="AY144">
        <f t="shared" si="155"/>
        <v>-2.7512841484216533</v>
      </c>
      <c r="BA144">
        <f t="shared" si="132"/>
        <v>7.9313592515721316</v>
      </c>
      <c r="BB144">
        <f t="shared" si="148"/>
        <v>17.986952434551814</v>
      </c>
      <c r="BC144">
        <f t="shared" si="149"/>
        <v>0.89544290587327136</v>
      </c>
      <c r="BD144">
        <f t="shared" si="133"/>
        <v>-128.69490063990668</v>
      </c>
      <c r="BF144">
        <f t="shared" si="134"/>
        <v>-2.1410599164267445</v>
      </c>
      <c r="BG144">
        <f t="shared" si="135"/>
        <v>-124.20258422435748</v>
      </c>
      <c r="BH144">
        <f t="shared" si="150"/>
        <v>55.79741577564252</v>
      </c>
      <c r="BI144">
        <f t="shared" si="151"/>
        <v>55.79741577564252</v>
      </c>
      <c r="BJ144">
        <f t="shared" si="136"/>
        <v>0</v>
      </c>
      <c r="BK144">
        <f t="shared" si="152"/>
        <v>0</v>
      </c>
      <c r="BM144">
        <f t="shared" si="153"/>
        <v>-20.128012350978558</v>
      </c>
      <c r="BN144">
        <f t="shared" si="137"/>
        <v>-175.5076835844508</v>
      </c>
      <c r="BQ144" s="56">
        <f t="shared" si="154"/>
        <v>34.888913234836949</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1.0011074976663898</v>
      </c>
      <c r="D145">
        <f t="shared" si="108"/>
        <v>4.7042034512416037E-2</v>
      </c>
      <c r="F145">
        <f t="shared" si="109"/>
        <v>6.4435778231754764E-3</v>
      </c>
      <c r="G145">
        <f t="shared" si="110"/>
        <v>3.1496891699518789E-2</v>
      </c>
      <c r="H145">
        <f t="shared" si="111"/>
        <v>-3.1100957583004814</v>
      </c>
      <c r="J145">
        <f t="shared" si="112"/>
        <v>15</v>
      </c>
      <c r="M145">
        <f t="shared" si="113"/>
        <v>4.7599120863844532E-2</v>
      </c>
      <c r="N145">
        <f t="shared" si="114"/>
        <v>-1.5707963250000001</v>
      </c>
      <c r="O145">
        <f t="shared" si="115"/>
        <v>17.290422780871651</v>
      </c>
      <c r="P145">
        <f t="shared" si="116"/>
        <v>1.5129285496981881</v>
      </c>
      <c r="Q145">
        <f t="shared" si="117"/>
        <v>9.6399756218271619</v>
      </c>
      <c r="R145">
        <f t="shared" si="118"/>
        <v>1.4668746716477397</v>
      </c>
      <c r="S145">
        <f t="shared" si="119"/>
        <v>0.98542693020383032</v>
      </c>
      <c r="T145">
        <f t="shared" si="120"/>
        <v>-0.17093041697861605</v>
      </c>
      <c r="U145">
        <f t="shared" si="121"/>
        <v>0.97185704234537995</v>
      </c>
      <c r="V145">
        <f t="shared" si="122"/>
        <v>-0.23780648315692943</v>
      </c>
      <c r="X145">
        <f t="shared" si="139"/>
        <v>-2.6718731250133327</v>
      </c>
      <c r="Y145">
        <f t="shared" si="123"/>
        <v>-118.18880177351544</v>
      </c>
      <c r="Z145">
        <f t="shared" si="140"/>
        <v>61.811198226484564</v>
      </c>
      <c r="AC145">
        <v>1</v>
      </c>
      <c r="AD145">
        <f t="shared" si="124"/>
        <v>17.261480815424999</v>
      </c>
      <c r="AE145">
        <f t="shared" si="125"/>
        <v>-2.8291029974223053E-4</v>
      </c>
      <c r="AF145">
        <f t="shared" si="126"/>
        <v>1.16715507655005E-3</v>
      </c>
      <c r="AG145">
        <f t="shared" si="141"/>
        <v>13772.490648399218</v>
      </c>
      <c r="AH145">
        <f t="shared" si="142"/>
        <v>-4195.1404367007635</v>
      </c>
      <c r="AJ145">
        <f t="shared" si="127"/>
        <v>18000</v>
      </c>
      <c r="AK145">
        <f t="shared" si="128"/>
        <v>3107.0665467765002</v>
      </c>
      <c r="AL145">
        <v>1</v>
      </c>
      <c r="AM145">
        <f t="shared" si="129"/>
        <v>9.587967980204251</v>
      </c>
      <c r="AN145">
        <f t="shared" si="143"/>
        <v>514.26774971741168</v>
      </c>
      <c r="AO145">
        <f t="shared" si="144"/>
        <v>-1823.7161707657363</v>
      </c>
      <c r="AQ145">
        <f t="shared" si="130"/>
        <v>0.81155656549261479</v>
      </c>
      <c r="AR145">
        <f t="shared" si="131"/>
        <v>-90.082778769680246</v>
      </c>
      <c r="AT145">
        <f t="shared" si="104"/>
        <v>-366732.75265816058</v>
      </c>
      <c r="AU145">
        <f t="shared" si="105"/>
        <v>-1244068.8219518047</v>
      </c>
      <c r="AV145">
        <f t="shared" si="145"/>
        <v>-1.8574618217581174</v>
      </c>
      <c r="AW145">
        <f t="shared" si="146"/>
        <v>-149750.91500107804</v>
      </c>
      <c r="AX145">
        <f t="shared" si="147"/>
        <v>-61970.053862784247</v>
      </c>
      <c r="AY145">
        <f t="shared" si="155"/>
        <v>-2.7492288027054208</v>
      </c>
      <c r="BA145">
        <f t="shared" si="132"/>
        <v>8.0028554143211341</v>
      </c>
      <c r="BB145">
        <f t="shared" si="148"/>
        <v>18.064899413401545</v>
      </c>
      <c r="BC145">
        <f t="shared" si="149"/>
        <v>0.89176698094730344</v>
      </c>
      <c r="BD145">
        <f t="shared" si="133"/>
        <v>-128.90551562421226</v>
      </c>
      <c r="BF145">
        <f t="shared" si="134"/>
        <v>-2.2211195631775915</v>
      </c>
      <c r="BG145">
        <f t="shared" si="135"/>
        <v>-124.40556661963706</v>
      </c>
      <c r="BH145">
        <f t="shared" si="150"/>
        <v>55.594433380362943</v>
      </c>
      <c r="BI145">
        <f t="shared" si="151"/>
        <v>55.594433380362943</v>
      </c>
      <c r="BJ145">
        <f t="shared" si="136"/>
        <v>0</v>
      </c>
      <c r="BK145">
        <f t="shared" si="152"/>
        <v>0</v>
      </c>
      <c r="BM145">
        <f t="shared" si="153"/>
        <v>-20.28601897657914</v>
      </c>
      <c r="BN145">
        <f t="shared" si="137"/>
        <v>-175.5000509954248</v>
      </c>
      <c r="BQ145" s="56">
        <f t="shared" si="154"/>
        <v>34.96686021368668</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1.001127531178339</v>
      </c>
      <c r="D146">
        <f t="shared" si="108"/>
        <v>4.7465203210151352E-2</v>
      </c>
      <c r="F146">
        <f t="shared" si="109"/>
        <v>6.3283417882803797E-3</v>
      </c>
      <c r="G146">
        <f t="shared" si="110"/>
        <v>3.1212193994915257E-2</v>
      </c>
      <c r="H146">
        <f t="shared" si="111"/>
        <v>-3.1103804560050849</v>
      </c>
      <c r="J146">
        <f t="shared" si="112"/>
        <v>15</v>
      </c>
      <c r="M146">
        <f t="shared" si="113"/>
        <v>4.7174128713274498E-2</v>
      </c>
      <c r="N146">
        <f t="shared" si="114"/>
        <v>-1.5707963250000001</v>
      </c>
      <c r="O146">
        <f t="shared" si="115"/>
        <v>17.445673633423887</v>
      </c>
      <c r="P146">
        <f t="shared" si="116"/>
        <v>1.5134440889466456</v>
      </c>
      <c r="Q146">
        <f t="shared" si="117"/>
        <v>9.7258918297690773</v>
      </c>
      <c r="R146">
        <f t="shared" si="118"/>
        <v>1.4677959657413724</v>
      </c>
      <c r="S146">
        <f t="shared" si="119"/>
        <v>0.98516900857783918</v>
      </c>
      <c r="T146">
        <f t="shared" si="120"/>
        <v>-0.17244011610648602</v>
      </c>
      <c r="U146">
        <f t="shared" si="121"/>
        <v>0.97136934604919034</v>
      </c>
      <c r="V146">
        <f t="shared" si="122"/>
        <v>-0.23986798773916804</v>
      </c>
      <c r="X146">
        <f t="shared" si="139"/>
        <v>-2.7582641478493457</v>
      </c>
      <c r="Y146">
        <f t="shared" si="123"/>
        <v>-118.30315838415989</v>
      </c>
      <c r="Z146">
        <f t="shared" si="140"/>
        <v>61.696841615840114</v>
      </c>
      <c r="AC146">
        <v>1</v>
      </c>
      <c r="AD146">
        <f t="shared" si="124"/>
        <v>17.416989651600002</v>
      </c>
      <c r="AE146">
        <f t="shared" si="125"/>
        <v>-2.8803074425505558E-4</v>
      </c>
      <c r="AF146">
        <f t="shared" si="126"/>
        <v>1.1776699871496E-3</v>
      </c>
      <c r="AG146">
        <f t="shared" si="141"/>
        <v>13758.67152258345</v>
      </c>
      <c r="AH146">
        <f t="shared" si="142"/>
        <v>-4214.1860222002142</v>
      </c>
      <c r="AJ146">
        <f t="shared" si="127"/>
        <v>18000</v>
      </c>
      <c r="AK146">
        <f t="shared" si="128"/>
        <v>3135.0581372880001</v>
      </c>
      <c r="AL146">
        <v>1</v>
      </c>
      <c r="AM146">
        <f t="shared" si="129"/>
        <v>9.674346070116</v>
      </c>
      <c r="AN146">
        <f t="shared" si="143"/>
        <v>510.92207388447241</v>
      </c>
      <c r="AO146">
        <f t="shared" si="144"/>
        <v>-1807.7788203317625</v>
      </c>
      <c r="AQ146">
        <f t="shared" si="130"/>
        <v>0.79713033080908724</v>
      </c>
      <c r="AR146">
        <f t="shared" si="131"/>
        <v>-89.278597050617776</v>
      </c>
      <c r="AT146">
        <f t="shared" si="104"/>
        <v>-365269.16139006818</v>
      </c>
      <c r="AU146">
        <f t="shared" si="105"/>
        <v>-1231714.1463145053</v>
      </c>
      <c r="AV146">
        <f t="shared" si="145"/>
        <v>-1.8590882182024786</v>
      </c>
      <c r="AW146">
        <f t="shared" si="146"/>
        <v>-146894.88630414181</v>
      </c>
      <c r="AX146">
        <f t="shared" si="147"/>
        <v>-61147.597049480617</v>
      </c>
      <c r="AY146">
        <f t="shared" si="155"/>
        <v>-2.7471415265651911</v>
      </c>
      <c r="BA146">
        <f t="shared" si="132"/>
        <v>8.0743190885531995</v>
      </c>
      <c r="BB146">
        <f t="shared" si="148"/>
        <v>18.142118165443357</v>
      </c>
      <c r="BC146">
        <f t="shared" si="149"/>
        <v>0.88805330836271246</v>
      </c>
      <c r="BD146">
        <f t="shared" si="133"/>
        <v>-129.11829339004589</v>
      </c>
      <c r="BF146">
        <f t="shared" si="134"/>
        <v>-2.3004700193517817</v>
      </c>
      <c r="BG146">
        <f t="shared" si="135"/>
        <v>-124.61041058197019</v>
      </c>
      <c r="BH146">
        <f t="shared" si="150"/>
        <v>55.389589418029814</v>
      </c>
      <c r="BI146">
        <f t="shared" si="151"/>
        <v>55.389589418029814</v>
      </c>
      <c r="BJ146">
        <f t="shared" si="136"/>
        <v>0</v>
      </c>
      <c r="BK146">
        <f t="shared" si="152"/>
        <v>0</v>
      </c>
      <c r="BM146">
        <f t="shared" si="153"/>
        <v>-20.442588184795142</v>
      </c>
      <c r="BN146">
        <f t="shared" si="137"/>
        <v>-175.49211719192428</v>
      </c>
      <c r="BQ146" s="56">
        <f t="shared" si="154"/>
        <v>35.044078965728495</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1.0011477439567502</v>
      </c>
      <c r="D147">
        <f t="shared" si="108"/>
        <v>4.7888354896440152E-2</v>
      </c>
      <c r="F147">
        <f t="shared" si="109"/>
        <v>6.2161755383113798E-3</v>
      </c>
      <c r="G147">
        <f t="shared" si="110"/>
        <v>3.0932626931999021E-2</v>
      </c>
      <c r="H147">
        <f t="shared" si="111"/>
        <v>-3.110660023068001</v>
      </c>
      <c r="J147">
        <f t="shared" si="112"/>
        <v>15</v>
      </c>
      <c r="M147">
        <f t="shared" si="113"/>
        <v>4.6756658547670291E-2</v>
      </c>
      <c r="N147">
        <f t="shared" si="114"/>
        <v>-1.5707963250000001</v>
      </c>
      <c r="O147">
        <f t="shared" si="115"/>
        <v>17.600929040901637</v>
      </c>
      <c r="P147">
        <f t="shared" si="116"/>
        <v>1.5139505333241805</v>
      </c>
      <c r="Q147">
        <f t="shared" si="117"/>
        <v>9.8118161483055442</v>
      </c>
      <c r="R147">
        <f t="shared" si="118"/>
        <v>1.4687011246258532</v>
      </c>
      <c r="S147">
        <f t="shared" si="119"/>
        <v>0.984908978899941</v>
      </c>
      <c r="T147">
        <f t="shared" si="120"/>
        <v>-0.17394902171917859</v>
      </c>
      <c r="U147">
        <f t="shared" si="121"/>
        <v>0.97087801915606686</v>
      </c>
      <c r="V147">
        <f t="shared" si="122"/>
        <v>-0.24192741561304557</v>
      </c>
      <c r="X147">
        <f t="shared" si="139"/>
        <v>-2.8439614342207715</v>
      </c>
      <c r="Y147">
        <f t="shared" si="123"/>
        <v>-118.41850313078471</v>
      </c>
      <c r="Z147">
        <f t="shared" si="140"/>
        <v>61.581496869215286</v>
      </c>
      <c r="AC147">
        <v>1</v>
      </c>
      <c r="AD147">
        <f t="shared" si="124"/>
        <v>17.572498487775</v>
      </c>
      <c r="AE147">
        <f t="shared" si="125"/>
        <v>-2.9319711203705398E-4</v>
      </c>
      <c r="AF147">
        <f t="shared" si="126"/>
        <v>1.1881848977491501E-3</v>
      </c>
      <c r="AG147">
        <f t="shared" si="141"/>
        <v>13744.756536021376</v>
      </c>
      <c r="AH147">
        <f t="shared" si="142"/>
        <v>-4233.282994542662</v>
      </c>
      <c r="AJ147">
        <f t="shared" si="127"/>
        <v>18000</v>
      </c>
      <c r="AK147">
        <f t="shared" si="128"/>
        <v>3163.0497277995</v>
      </c>
      <c r="AL147">
        <v>1</v>
      </c>
      <c r="AM147">
        <f t="shared" si="129"/>
        <v>9.7607241600277508</v>
      </c>
      <c r="AN147">
        <f t="shared" si="143"/>
        <v>507.6635974700298</v>
      </c>
      <c r="AO147">
        <f t="shared" si="144"/>
        <v>-1792.1146131928224</v>
      </c>
      <c r="AQ147">
        <f t="shared" si="130"/>
        <v>0.78308535630383713</v>
      </c>
      <c r="AR147">
        <f t="shared" si="131"/>
        <v>-88.488645262333591</v>
      </c>
      <c r="AT147">
        <f t="shared" si="104"/>
        <v>-363834.15962983511</v>
      </c>
      <c r="AU147">
        <f t="shared" si="105"/>
        <v>-1219569.9072552531</v>
      </c>
      <c r="AV147">
        <f t="shared" si="145"/>
        <v>-1.8607202093624002</v>
      </c>
      <c r="AW147">
        <f t="shared" si="146"/>
        <v>-144113.62936627341</v>
      </c>
      <c r="AX147">
        <f t="shared" si="147"/>
        <v>-60348.422924182189</v>
      </c>
      <c r="AY147">
        <f t="shared" si="155"/>
        <v>-2.7450227369978206</v>
      </c>
      <c r="BA147">
        <f t="shared" si="132"/>
        <v>8.1457472677727392</v>
      </c>
      <c r="BB147">
        <f t="shared" si="148"/>
        <v>18.218618628345006</v>
      </c>
      <c r="BC147">
        <f t="shared" si="149"/>
        <v>0.88430252763542039</v>
      </c>
      <c r="BD147">
        <f t="shared" si="133"/>
        <v>-129.33319729584431</v>
      </c>
      <c r="BF147">
        <f t="shared" si="134"/>
        <v>-2.3791273300768814</v>
      </c>
      <c r="BG147">
        <f t="shared" si="135"/>
        <v>-124.81708769483697</v>
      </c>
      <c r="BH147">
        <f t="shared" si="150"/>
        <v>55.182912305163029</v>
      </c>
      <c r="BI147">
        <f t="shared" si="151"/>
        <v>55.182912305163029</v>
      </c>
      <c r="BJ147">
        <f t="shared" si="136"/>
        <v>0</v>
      </c>
      <c r="BK147">
        <f t="shared" si="152"/>
        <v>0</v>
      </c>
      <c r="BM147">
        <f t="shared" si="153"/>
        <v>-20.597745958421889</v>
      </c>
      <c r="BN147">
        <f t="shared" si="137"/>
        <v>-175.48389039899266</v>
      </c>
      <c r="BQ147" s="56">
        <f t="shared" si="154"/>
        <v>35.120579428630144</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1.001168135990766</v>
      </c>
      <c r="D148">
        <f t="shared" si="108"/>
        <v>4.8311489420780576E-2</v>
      </c>
      <c r="F148">
        <f t="shared" si="109"/>
        <v>6.1069707954213874E-3</v>
      </c>
      <c r="G148">
        <f t="shared" si="110"/>
        <v>3.0658052287086159E-2</v>
      </c>
      <c r="H148">
        <f t="shared" si="111"/>
        <v>-3.1109345977129141</v>
      </c>
      <c r="J148">
        <f t="shared" si="112"/>
        <v>15</v>
      </c>
      <c r="M148">
        <f t="shared" si="113"/>
        <v>4.6346512420059154E-2</v>
      </c>
      <c r="N148">
        <f t="shared" si="114"/>
        <v>-1.5707963250000001</v>
      </c>
      <c r="O148">
        <f t="shared" si="115"/>
        <v>17.756188883823715</v>
      </c>
      <c r="P148">
        <f t="shared" si="116"/>
        <v>1.5144481211437668</v>
      </c>
      <c r="Q148">
        <f t="shared" si="117"/>
        <v>9.8977483662075159</v>
      </c>
      <c r="R148">
        <f t="shared" si="118"/>
        <v>1.4695905670557992</v>
      </c>
      <c r="S148">
        <f t="shared" si="119"/>
        <v>0.98464684638969657</v>
      </c>
      <c r="T148">
        <f t="shared" si="120"/>
        <v>-0.17545712757665446</v>
      </c>
      <c r="U148">
        <f t="shared" si="121"/>
        <v>0.97038307966577442</v>
      </c>
      <c r="V148">
        <f t="shared" si="122"/>
        <v>-0.2439847524724634</v>
      </c>
      <c r="X148">
        <f t="shared" si="139"/>
        <v>-2.928978914006577</v>
      </c>
      <c r="Y148">
        <f t="shared" si="123"/>
        <v>-118.53480511723993</v>
      </c>
      <c r="Z148">
        <f t="shared" si="140"/>
        <v>61.465194882760073</v>
      </c>
      <c r="AC148">
        <v>1</v>
      </c>
      <c r="AD148">
        <f t="shared" si="124"/>
        <v>17.728007323949999</v>
      </c>
      <c r="AE148">
        <f t="shared" si="125"/>
        <v>-2.9840940308822563E-4</v>
      </c>
      <c r="AF148">
        <f t="shared" si="126"/>
        <v>1.1986998083486999E-3</v>
      </c>
      <c r="AG148">
        <f t="shared" si="141"/>
        <v>13730.746354165583</v>
      </c>
      <c r="AH148">
        <f t="shared" si="142"/>
        <v>-4252.4273283437124</v>
      </c>
      <c r="AJ148">
        <f t="shared" si="127"/>
        <v>18000</v>
      </c>
      <c r="AK148">
        <f t="shared" si="128"/>
        <v>3191.0413183109999</v>
      </c>
      <c r="AL148">
        <v>1</v>
      </c>
      <c r="AM148">
        <f t="shared" si="129"/>
        <v>9.8471022499395016</v>
      </c>
      <c r="AN148">
        <f t="shared" si="143"/>
        <v>504.48932666847099</v>
      </c>
      <c r="AO148">
        <f t="shared" si="144"/>
        <v>-1776.7166653965658</v>
      </c>
      <c r="AQ148">
        <f t="shared" si="130"/>
        <v>0.76940832499807643</v>
      </c>
      <c r="AR148">
        <f t="shared" si="131"/>
        <v>-87.712549049780719</v>
      </c>
      <c r="AT148">
        <f t="shared" si="104"/>
        <v>-362426.69006464386</v>
      </c>
      <c r="AU148">
        <f t="shared" si="105"/>
        <v>-1207630.6160677236</v>
      </c>
      <c r="AV148">
        <f t="shared" si="145"/>
        <v>-1.8623575800740468</v>
      </c>
      <c r="AW148">
        <f t="shared" si="146"/>
        <v>-141404.58404911691</v>
      </c>
      <c r="AX148">
        <f t="shared" si="147"/>
        <v>-59571.631989706657</v>
      </c>
      <c r="AY148">
        <f t="shared" si="155"/>
        <v>-2.7428728370549598</v>
      </c>
      <c r="BA148">
        <f t="shared" si="132"/>
        <v>8.2171368913145066</v>
      </c>
      <c r="BB148">
        <f t="shared" si="148"/>
        <v>18.294410441060165</v>
      </c>
      <c r="BC148">
        <f t="shared" si="149"/>
        <v>0.88051525698091293</v>
      </c>
      <c r="BD148">
        <f t="shared" si="133"/>
        <v>-129.55019192046927</v>
      </c>
      <c r="BF148">
        <f t="shared" si="134"/>
        <v>-2.4571071364393346</v>
      </c>
      <c r="BG148">
        <f t="shared" si="135"/>
        <v>-125.02557046535604</v>
      </c>
      <c r="BH148">
        <f t="shared" si="150"/>
        <v>54.97442953464396</v>
      </c>
      <c r="BI148">
        <f t="shared" si="151"/>
        <v>54.97442953464396</v>
      </c>
      <c r="BJ148">
        <f t="shared" si="136"/>
        <v>0</v>
      </c>
      <c r="BK148">
        <f t="shared" si="152"/>
        <v>0</v>
      </c>
      <c r="BM148">
        <f t="shared" si="153"/>
        <v>-20.751517577499499</v>
      </c>
      <c r="BN148">
        <f t="shared" si="137"/>
        <v>-175.47537854488678</v>
      </c>
      <c r="BQ148" s="56">
        <f t="shared" si="154"/>
        <v>35.196371241345304</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1.0011887072694332</v>
      </c>
      <c r="D149">
        <f t="shared" si="108"/>
        <v>4.8734606632707518E-2</v>
      </c>
      <c r="F149">
        <f t="shared" si="109"/>
        <v>6.0006240226448794E-3</v>
      </c>
      <c r="G149">
        <f t="shared" si="110"/>
        <v>3.0388336783417652E-2</v>
      </c>
      <c r="H149">
        <f t="shared" si="111"/>
        <v>-3.1112043132165828</v>
      </c>
      <c r="J149">
        <f t="shared" si="112"/>
        <v>15</v>
      </c>
      <c r="M149">
        <f t="shared" si="113"/>
        <v>4.5943499268580379E-2</v>
      </c>
      <c r="N149">
        <f t="shared" si="114"/>
        <v>-1.5707963250000001</v>
      </c>
      <c r="O149">
        <f t="shared" si="115"/>
        <v>17.911453046848319</v>
      </c>
      <c r="P149">
        <f t="shared" si="116"/>
        <v>1.5149370824730808</v>
      </c>
      <c r="Q149">
        <f t="shared" si="117"/>
        <v>9.9836882794992814</v>
      </c>
      <c r="R149">
        <f t="shared" si="118"/>
        <v>1.4704646974686819</v>
      </c>
      <c r="S149">
        <f t="shared" si="119"/>
        <v>0.98438261630134671</v>
      </c>
      <c r="T149">
        <f t="shared" si="120"/>
        <v>-0.1769644274600389</v>
      </c>
      <c r="U149">
        <f t="shared" si="121"/>
        <v>0.96988454566007787</v>
      </c>
      <c r="V149">
        <f t="shared" si="122"/>
        <v>-0.24603998411116243</v>
      </c>
      <c r="X149">
        <f t="shared" si="139"/>
        <v>-3.0133301158709895</v>
      </c>
      <c r="Y149">
        <f t="shared" si="123"/>
        <v>-118.65203446360125</v>
      </c>
      <c r="Z149">
        <f t="shared" si="140"/>
        <v>61.347965536398746</v>
      </c>
      <c r="AC149">
        <v>1</v>
      </c>
      <c r="AD149">
        <f t="shared" si="124"/>
        <v>17.883516160125001</v>
      </c>
      <c r="AE149">
        <f t="shared" si="125"/>
        <v>-3.036676174085707E-4</v>
      </c>
      <c r="AF149">
        <f t="shared" si="126"/>
        <v>1.20921471894825E-3</v>
      </c>
      <c r="AG149">
        <f t="shared" si="141"/>
        <v>13716.641644894436</v>
      </c>
      <c r="AH149">
        <f t="shared" si="142"/>
        <v>-4271.6151285728174</v>
      </c>
      <c r="AJ149">
        <f t="shared" si="127"/>
        <v>18000</v>
      </c>
      <c r="AK149">
        <f t="shared" si="128"/>
        <v>3219.0329088224998</v>
      </c>
      <c r="AL149">
        <v>1</v>
      </c>
      <c r="AM149">
        <f t="shared" si="129"/>
        <v>9.9334803398512506</v>
      </c>
      <c r="AN149">
        <f t="shared" si="143"/>
        <v>501.39639462451476</v>
      </c>
      <c r="AO149">
        <f t="shared" si="144"/>
        <v>-1761.5783196524167</v>
      </c>
      <c r="AQ149">
        <f t="shared" si="130"/>
        <v>0.75608649629517621</v>
      </c>
      <c r="AR149">
        <f t="shared" si="131"/>
        <v>-86.949947073945253</v>
      </c>
      <c r="AT149">
        <f t="shared" si="104"/>
        <v>-361045.74182744557</v>
      </c>
      <c r="AU149">
        <f t="shared" si="105"/>
        <v>-1195890.9755719285</v>
      </c>
      <c r="AV149">
        <f t="shared" si="145"/>
        <v>-1.8640001222160962</v>
      </c>
      <c r="AW149">
        <f t="shared" si="146"/>
        <v>-138765.2985160134</v>
      </c>
      <c r="AX149">
        <f t="shared" si="147"/>
        <v>-58816.367972198124</v>
      </c>
      <c r="AY149">
        <f t="shared" si="155"/>
        <v>-2.7406922165763219</v>
      </c>
      <c r="BA149">
        <f t="shared" si="132"/>
        <v>8.2884848437834613</v>
      </c>
      <c r="BB149">
        <f t="shared" si="148"/>
        <v>18.369502953286212</v>
      </c>
      <c r="BC149">
        <f t="shared" si="149"/>
        <v>0.87669209436022566</v>
      </c>
      <c r="BD149">
        <f t="shared" si="133"/>
        <v>-129.76924300327715</v>
      </c>
      <c r="BF149">
        <f t="shared" si="134"/>
        <v>-2.5344246912729558</v>
      </c>
      <c r="BG149">
        <f t="shared" si="135"/>
        <v>-125.23583227770057</v>
      </c>
      <c r="BH149">
        <f t="shared" si="150"/>
        <v>54.764167722299433</v>
      </c>
      <c r="BI149">
        <f t="shared" si="151"/>
        <v>54.764167722299433</v>
      </c>
      <c r="BJ149">
        <f t="shared" si="136"/>
        <v>0</v>
      </c>
      <c r="BK149">
        <f t="shared" si="152"/>
        <v>0</v>
      </c>
      <c r="BM149">
        <f t="shared" si="153"/>
        <v>-20.903927644559168</v>
      </c>
      <c r="BN149">
        <f t="shared" si="137"/>
        <v>-175.46658927442343</v>
      </c>
      <c r="BQ149" s="56">
        <f t="shared" si="154"/>
        <v>35.271463753571346</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1.0012094577817034</v>
      </c>
      <c r="D150">
        <f t="shared" si="108"/>
        <v>4.9157706381793016E-2</v>
      </c>
      <c r="F150">
        <f t="shared" si="109"/>
        <v>5.8970361765314158E-3</v>
      </c>
      <c r="G150">
        <f t="shared" si="110"/>
        <v>3.0123351870734758E-2</v>
      </c>
      <c r="H150">
        <f t="shared" si="111"/>
        <v>-3.1114692981292653</v>
      </c>
      <c r="J150">
        <f t="shared" si="112"/>
        <v>15</v>
      </c>
      <c r="M150">
        <f t="shared" si="113"/>
        <v>4.5547434619713306E-2</v>
      </c>
      <c r="N150">
        <f t="shared" si="114"/>
        <v>-1.5707963250000001</v>
      </c>
      <c r="O150">
        <f t="shared" si="115"/>
        <v>18.066721418595467</v>
      </c>
      <c r="P150">
        <f t="shared" si="116"/>
        <v>1.5154176394876731</v>
      </c>
      <c r="Q150">
        <f t="shared" si="117"/>
        <v>10.069635691150532</v>
      </c>
      <c r="R150">
        <f t="shared" si="118"/>
        <v>1.4713239065894521</v>
      </c>
      <c r="S150">
        <f t="shared" si="119"/>
        <v>0.98411629392353084</v>
      </c>
      <c r="T150">
        <f t="shared" si="120"/>
        <v>-0.1784709151717514</v>
      </c>
      <c r="U150">
        <f t="shared" si="121"/>
        <v>0.96938243530107038</v>
      </c>
      <c r="V150">
        <f t="shared" si="122"/>
        <v>-0.24809309642308039</v>
      </c>
      <c r="X150">
        <f t="shared" si="139"/>
        <v>-3.0970281824905701</v>
      </c>
      <c r="Y150">
        <f t="shared" si="123"/>
        <v>-118.77016226394987</v>
      </c>
      <c r="Z150">
        <f t="shared" si="140"/>
        <v>61.229837736050129</v>
      </c>
      <c r="AC150">
        <v>1</v>
      </c>
      <c r="AD150">
        <f t="shared" si="124"/>
        <v>18.0390249963</v>
      </c>
      <c r="AE150">
        <f t="shared" si="125"/>
        <v>-3.0897175499808901E-4</v>
      </c>
      <c r="AF150">
        <f t="shared" si="126"/>
        <v>1.2197296295477999E-3</v>
      </c>
      <c r="AG150">
        <f t="shared" si="141"/>
        <v>13702.443078439888</v>
      </c>
      <c r="AH150">
        <f t="shared" si="142"/>
        <v>-4290.8426252195823</v>
      </c>
      <c r="AJ150">
        <f t="shared" si="127"/>
        <v>18000</v>
      </c>
      <c r="AK150">
        <f t="shared" si="128"/>
        <v>3247.0244993340002</v>
      </c>
      <c r="AL150">
        <v>1</v>
      </c>
      <c r="AM150">
        <f t="shared" si="129"/>
        <v>10.019858429763001</v>
      </c>
      <c r="AN150">
        <f t="shared" si="143"/>
        <v>498.38205504974087</v>
      </c>
      <c r="AO150">
        <f t="shared" si="144"/>
        <v>-1746.6931361987542</v>
      </c>
      <c r="AQ150">
        <f t="shared" si="130"/>
        <v>0.74310767630229624</v>
      </c>
      <c r="AR150">
        <f t="shared" si="131"/>
        <v>-86.200490451066358</v>
      </c>
      <c r="AT150">
        <f t="shared" ref="AT150:AT213" si="156">-AR150*AH150+AG150*AQ150</f>
        <v>-359690.34810658515</v>
      </c>
      <c r="AU150">
        <f t="shared" ref="AU150:AU213" si="157">AQ150*AH150+AG150*AR150</f>
        <v>-1184345.8718319437</v>
      </c>
      <c r="AV150">
        <f t="shared" si="145"/>
        <v>-1.8656476344130641</v>
      </c>
      <c r="AW150">
        <f t="shared" si="146"/>
        <v>-136193.42379988934</v>
      </c>
      <c r="AX150">
        <f t="shared" si="147"/>
        <v>-58081.815362952351</v>
      </c>
      <c r="AY150">
        <f t="shared" si="155"/>
        <v>-2.7384812528877789</v>
      </c>
      <c r="BA150">
        <f t="shared" si="132"/>
        <v>8.3597879545393639</v>
      </c>
      <c r="BB150">
        <f t="shared" si="148"/>
        <v>18.443905234566483</v>
      </c>
      <c r="BC150">
        <f t="shared" si="149"/>
        <v>0.87283361847471475</v>
      </c>
      <c r="BD150">
        <f t="shared" si="133"/>
        <v>-129.99031738712253</v>
      </c>
      <c r="BF150">
        <f t="shared" si="134"/>
        <v>-2.611094874174011</v>
      </c>
      <c r="BG150">
        <f t="shared" si="135"/>
        <v>-125.44784734873133</v>
      </c>
      <c r="BH150">
        <f t="shared" si="150"/>
        <v>54.552152651268671</v>
      </c>
      <c r="BI150">
        <f t="shared" si="151"/>
        <v>54.552152651268671</v>
      </c>
      <c r="BJ150">
        <f t="shared" si="136"/>
        <v>0</v>
      </c>
      <c r="BK150">
        <f t="shared" si="152"/>
        <v>0</v>
      </c>
      <c r="BM150">
        <f t="shared" si="153"/>
        <v>-21.055000108740494</v>
      </c>
      <c r="BN150">
        <f t="shared" si="137"/>
        <v>-175.45752996160877</v>
      </c>
      <c r="BQ150" s="56">
        <f t="shared" si="154"/>
        <v>35.345866034851618</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1.0012303875164326</v>
      </c>
      <c r="D151">
        <f t="shared" si="108"/>
        <v>4.9580788517646517E-2</v>
      </c>
      <c r="F151">
        <f t="shared" si="109"/>
        <v>5.7961124747330063E-3</v>
      </c>
      <c r="G151">
        <f t="shared" si="110"/>
        <v>2.9862973516589227E-2</v>
      </c>
      <c r="H151">
        <f t="shared" si="111"/>
        <v>-3.111729676483411</v>
      </c>
      <c r="J151">
        <f t="shared" si="112"/>
        <v>15</v>
      </c>
      <c r="M151">
        <f t="shared" si="113"/>
        <v>4.5158140306724305E-2</v>
      </c>
      <c r="N151">
        <f t="shared" si="114"/>
        <v>-1.5707963250000001</v>
      </c>
      <c r="O151">
        <f t="shared" si="115"/>
        <v>18.221993891478434</v>
      </c>
      <c r="P151">
        <f t="shared" si="116"/>
        <v>1.5158900068061605</v>
      </c>
      <c r="Q151">
        <f t="shared" si="117"/>
        <v>10.155590410783985</v>
      </c>
      <c r="R151">
        <f t="shared" si="118"/>
        <v>1.4721685720048803</v>
      </c>
      <c r="S151">
        <f t="shared" si="119"/>
        <v>0.98384788457900529</v>
      </c>
      <c r="T151">
        <f t="shared" si="120"/>
        <v>-0.17997658453563414</v>
      </c>
      <c r="U151">
        <f t="shared" si="121"/>
        <v>0.96887676682950186</v>
      </c>
      <c r="V151">
        <f t="shared" si="122"/>
        <v>-0.25014407540269945</v>
      </c>
      <c r="X151">
        <f t="shared" si="139"/>
        <v>-3.1800858850597673</v>
      </c>
      <c r="Y151">
        <f t="shared" si="123"/>
        <v>-118.88916054624401</v>
      </c>
      <c r="Z151">
        <f t="shared" si="140"/>
        <v>61.110839453755986</v>
      </c>
      <c r="AC151">
        <v>1</v>
      </c>
      <c r="AD151">
        <f t="shared" si="124"/>
        <v>18.194533832475003</v>
      </c>
      <c r="AE151">
        <f t="shared" si="125"/>
        <v>-3.1432181585678052E-4</v>
      </c>
      <c r="AF151">
        <f t="shared" si="126"/>
        <v>1.2302445401473499E-3</v>
      </c>
      <c r="AG151">
        <f t="shared" si="141"/>
        <v>13688.151327315398</v>
      </c>
      <c r="AH151">
        <f t="shared" si="142"/>
        <v>-4310.1061682330919</v>
      </c>
      <c r="AJ151">
        <f t="shared" si="127"/>
        <v>18000</v>
      </c>
      <c r="AK151">
        <f t="shared" si="128"/>
        <v>3275.0160898455001</v>
      </c>
      <c r="AL151">
        <v>1</v>
      </c>
      <c r="AM151">
        <f t="shared" si="129"/>
        <v>10.106236519674752</v>
      </c>
      <c r="AN151">
        <f t="shared" si="143"/>
        <v>495.44367620919871</v>
      </c>
      <c r="AO151">
        <f t="shared" si="144"/>
        <v>-1732.0548841018172</v>
      </c>
      <c r="AQ151">
        <f t="shared" si="130"/>
        <v>0.73046018991964934</v>
      </c>
      <c r="AR151">
        <f t="shared" si="131"/>
        <v>-85.463842220598977</v>
      </c>
      <c r="AT151">
        <f t="shared" si="156"/>
        <v>-358359.58389770368</v>
      </c>
      <c r="AU151">
        <f t="shared" si="157"/>
        <v>-1172990.3662995871</v>
      </c>
      <c r="AV151">
        <f t="shared" si="145"/>
        <v>-1.8672999217537205</v>
      </c>
      <c r="AW151">
        <f t="shared" si="146"/>
        <v>-133686.70868514449</v>
      </c>
      <c r="AX151">
        <f t="shared" si="147"/>
        <v>-57367.197120515317</v>
      </c>
      <c r="AY151">
        <f t="shared" si="155"/>
        <v>-2.7362403114663212</v>
      </c>
      <c r="BA151">
        <f t="shared" si="132"/>
        <v>8.4310429972257879</v>
      </c>
      <c r="BB151">
        <f t="shared" si="148"/>
        <v>18.517626083053575</v>
      </c>
      <c r="BC151">
        <f t="shared" si="149"/>
        <v>0.86894038971260068</v>
      </c>
      <c r="BD151">
        <f t="shared" si="133"/>
        <v>-130.21338296412551</v>
      </c>
      <c r="BF151">
        <f t="shared" si="134"/>
        <v>-2.6871322057865332</v>
      </c>
      <c r="BG151">
        <f t="shared" si="135"/>
        <v>-125.66159068572097</v>
      </c>
      <c r="BH151">
        <f t="shared" si="150"/>
        <v>54.338409314279033</v>
      </c>
      <c r="BI151">
        <f t="shared" si="151"/>
        <v>54.338409314279033</v>
      </c>
      <c r="BJ151">
        <f t="shared" si="136"/>
        <v>0</v>
      </c>
      <c r="BK151">
        <f t="shared" si="152"/>
        <v>0</v>
      </c>
      <c r="BM151">
        <f t="shared" si="153"/>
        <v>-21.204758288840107</v>
      </c>
      <c r="BN151">
        <f t="shared" si="137"/>
        <v>-175.44820772159548</v>
      </c>
      <c r="BQ151" s="56">
        <f t="shared" si="154"/>
        <v>35.41958688333871</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1.0012514964623815</v>
      </c>
      <c r="D152">
        <f t="shared" si="108"/>
        <v>5.0003852889915212E-2</v>
      </c>
      <c r="F152">
        <f t="shared" si="109"/>
        <v>5.6977621775193086E-3</v>
      </c>
      <c r="G152">
        <f t="shared" si="110"/>
        <v>2.9607082008663053E-2</v>
      </c>
      <c r="H152">
        <f t="shared" si="111"/>
        <v>-3.1119855679913373</v>
      </c>
      <c r="J152">
        <f t="shared" si="112"/>
        <v>15</v>
      </c>
      <c r="M152">
        <f t="shared" si="113"/>
        <v>4.4775444202430029E-2</v>
      </c>
      <c r="N152">
        <f t="shared" si="114"/>
        <v>-1.5707963250000001</v>
      </c>
      <c r="O152">
        <f t="shared" si="115"/>
        <v>18.377270361543783</v>
      </c>
      <c r="P152">
        <f t="shared" si="116"/>
        <v>1.5163543918084936</v>
      </c>
      <c r="Q152">
        <f t="shared" si="117"/>
        <v>10.241552254397581</v>
      </c>
      <c r="R152">
        <f t="shared" si="118"/>
        <v>1.4729990587093693</v>
      </c>
      <c r="S152">
        <f t="shared" si="119"/>
        <v>0.98357739362436303</v>
      </c>
      <c r="T152">
        <f t="shared" si="120"/>
        <v>-0.1814814293970792</v>
      </c>
      <c r="U152">
        <f t="shared" si="121"/>
        <v>0.96836755856310786</v>
      </c>
      <c r="V152">
        <f t="shared" si="122"/>
        <v>-0.25219290714538223</v>
      </c>
      <c r="X152">
        <f t="shared" si="139"/>
        <v>-3.2625156371158859</v>
      </c>
      <c r="Y152">
        <f t="shared" si="123"/>
        <v>-119.00900223416413</v>
      </c>
      <c r="Z152">
        <f t="shared" si="140"/>
        <v>60.990997765835871</v>
      </c>
      <c r="AC152">
        <v>1</v>
      </c>
      <c r="AD152">
        <f t="shared" si="124"/>
        <v>18.350042668649998</v>
      </c>
      <c r="AE152">
        <f t="shared" si="125"/>
        <v>-3.1971779998464555E-4</v>
      </c>
      <c r="AF152">
        <f t="shared" si="126"/>
        <v>1.2407594507469E-3</v>
      </c>
      <c r="AG152">
        <f t="shared" si="141"/>
        <v>13673.767066243998</v>
      </c>
      <c r="AH152">
        <f t="shared" si="142"/>
        <v>-4329.4022227180312</v>
      </c>
      <c r="AJ152">
        <f t="shared" si="127"/>
        <v>18000</v>
      </c>
      <c r="AK152">
        <f t="shared" si="128"/>
        <v>3303.007680357</v>
      </c>
      <c r="AL152">
        <v>1</v>
      </c>
      <c r="AM152">
        <f t="shared" si="129"/>
        <v>10.192614609586501</v>
      </c>
      <c r="AN152">
        <f t="shared" si="143"/>
        <v>492.57873525385793</v>
      </c>
      <c r="AO152">
        <f t="shared" si="144"/>
        <v>-1717.6575329631139</v>
      </c>
      <c r="AQ152">
        <f t="shared" si="130"/>
        <v>0.71813285457809695</v>
      </c>
      <c r="AR152">
        <f t="shared" si="131"/>
        <v>-84.739676840215438</v>
      </c>
      <c r="AT152">
        <f t="shared" si="156"/>
        <v>-357052.5638883186</v>
      </c>
      <c r="AU152">
        <f t="shared" si="157"/>
        <v>-1161819.6883587143</v>
      </c>
      <c r="AV152">
        <f t="shared" si="145"/>
        <v>-1.868956795523711</v>
      </c>
      <c r="AW152">
        <f t="shared" si="146"/>
        <v>-131242.99488305021</v>
      </c>
      <c r="AX152">
        <f t="shared" si="147"/>
        <v>-56671.772521326362</v>
      </c>
      <c r="AY152">
        <f t="shared" si="155"/>
        <v>-2.7339697465737673</v>
      </c>
      <c r="BA152">
        <f t="shared" si="132"/>
        <v>8.5022466893434956</v>
      </c>
      <c r="BB152">
        <f t="shared" si="148"/>
        <v>18.590674033949668</v>
      </c>
      <c r="BC152">
        <f t="shared" si="149"/>
        <v>0.86501295105005638</v>
      </c>
      <c r="BD152">
        <f t="shared" si="133"/>
        <v>-130.43840862404292</v>
      </c>
      <c r="BF152">
        <f t="shared" si="134"/>
        <v>-2.7625508613985339</v>
      </c>
      <c r="BG152">
        <f t="shared" si="135"/>
        <v>-125.87703804605148</v>
      </c>
      <c r="BH152">
        <f t="shared" si="150"/>
        <v>54.122961953948518</v>
      </c>
      <c r="BI152">
        <f t="shared" si="151"/>
        <v>54.122961953948518</v>
      </c>
      <c r="BJ152">
        <f t="shared" si="136"/>
        <v>0</v>
      </c>
      <c r="BK152">
        <f t="shared" si="152"/>
        <v>0</v>
      </c>
      <c r="BM152">
        <f t="shared" si="153"/>
        <v>-21.353224895348202</v>
      </c>
      <c r="BN152">
        <f t="shared" si="137"/>
        <v>-175.43862942200857</v>
      </c>
      <c r="BQ152" s="56">
        <f t="shared" si="154"/>
        <v>35.492634834234806</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1.0012727846082159</v>
      </c>
      <c r="D153">
        <f t="shared" si="108"/>
        <v>5.042689934828435E-2</v>
      </c>
      <c r="F153">
        <f t="shared" si="109"/>
        <v>5.6018983822733346E-3</v>
      </c>
      <c r="G153">
        <f t="shared" si="110"/>
        <v>2.9355561767423159E-2</v>
      </c>
      <c r="H153">
        <f t="shared" si="111"/>
        <v>-3.1122370882325772</v>
      </c>
      <c r="J153">
        <f t="shared" si="112"/>
        <v>15</v>
      </c>
      <c r="M153">
        <f t="shared" si="113"/>
        <v>4.4399179965434819E-2</v>
      </c>
      <c r="N153">
        <f t="shared" si="114"/>
        <v>-1.5707963250000001</v>
      </c>
      <c r="O153">
        <f t="shared" si="115"/>
        <v>18.532550728319372</v>
      </c>
      <c r="P153">
        <f t="shared" si="116"/>
        <v>1.5168109949382922</v>
      </c>
      <c r="Q153">
        <f t="shared" si="117"/>
        <v>10.327521044100482</v>
      </c>
      <c r="R153">
        <f t="shared" si="118"/>
        <v>1.4738157196238681</v>
      </c>
      <c r="S153">
        <f t="shared" si="119"/>
        <v>0.98330482644974893</v>
      </c>
      <c r="T153">
        <f t="shared" si="120"/>
        <v>-0.18298544362315425</v>
      </c>
      <c r="U153">
        <f t="shared" si="121"/>
        <v>0.96785482889493868</v>
      </c>
      <c r="V153">
        <f t="shared" si="122"/>
        <v>-0.2542395778476973</v>
      </c>
      <c r="X153">
        <f t="shared" si="139"/>
        <v>-3.3443295077216586</v>
      </c>
      <c r="Y153">
        <f t="shared" si="123"/>
        <v>-119.12966111081816</v>
      </c>
      <c r="Z153">
        <f t="shared" si="140"/>
        <v>60.870338889181838</v>
      </c>
      <c r="AC153">
        <v>1</v>
      </c>
      <c r="AD153">
        <f t="shared" si="124"/>
        <v>18.505551504825</v>
      </c>
      <c r="AE153">
        <f t="shared" si="125"/>
        <v>-3.2515970738168377E-4</v>
      </c>
      <c r="AF153">
        <f t="shared" si="126"/>
        <v>1.2512743613464501E-3</v>
      </c>
      <c r="AG153">
        <f t="shared" si="141"/>
        <v>13659.290972086557</v>
      </c>
      <c r="AH153">
        <f t="shared" si="142"/>
        <v>-4348.7273643724275</v>
      </c>
      <c r="AJ153">
        <f t="shared" si="127"/>
        <v>18000</v>
      </c>
      <c r="AK153">
        <f t="shared" si="128"/>
        <v>3330.9992708684999</v>
      </c>
      <c r="AL153">
        <v>1</v>
      </c>
      <c r="AM153">
        <f t="shared" si="129"/>
        <v>10.27899269949825</v>
      </c>
      <c r="AN153">
        <f t="shared" si="143"/>
        <v>489.78481287643405</v>
      </c>
      <c r="AO153">
        <f t="shared" si="144"/>
        <v>-1703.4952450134822</v>
      </c>
      <c r="AQ153">
        <f t="shared" si="130"/>
        <v>0.70611495551475778</v>
      </c>
      <c r="AR153">
        <f t="shared" si="131"/>
        <v>-84.02767970625618</v>
      </c>
      <c r="AT153">
        <f t="shared" si="156"/>
        <v>-355768.44046619989</v>
      </c>
      <c r="AU153">
        <f t="shared" si="157"/>
        <v>-1150829.2282464856</v>
      </c>
      <c r="AV153">
        <f t="shared" si="145"/>
        <v>-1.8706180729515509</v>
      </c>
      <c r="AW153">
        <f t="shared" si="146"/>
        <v>-128860.21248165183</v>
      </c>
      <c r="AX153">
        <f t="shared" si="147"/>
        <v>-55994.835148126134</v>
      </c>
      <c r="AY153">
        <f t="shared" si="155"/>
        <v>-2.7316699018610051</v>
      </c>
      <c r="BA153">
        <f t="shared" si="132"/>
        <v>8.5733956918680221</v>
      </c>
      <c r="BB153">
        <f t="shared" si="148"/>
        <v>18.663057367638835</v>
      </c>
      <c r="BC153">
        <f t="shared" si="149"/>
        <v>0.8610518289094542</v>
      </c>
      <c r="BD153">
        <f t="shared" si="133"/>
        <v>-130.66536420509459</v>
      </c>
      <c r="BF153">
        <f t="shared" si="134"/>
        <v>-2.8373646838872202</v>
      </c>
      <c r="BG153">
        <f t="shared" si="135"/>
        <v>-126.09416589877461</v>
      </c>
      <c r="BH153">
        <f t="shared" si="150"/>
        <v>53.905834101225395</v>
      </c>
      <c r="BI153">
        <f t="shared" si="151"/>
        <v>53.905834101225395</v>
      </c>
      <c r="BJ153">
        <f t="shared" si="136"/>
        <v>0</v>
      </c>
      <c r="BK153">
        <f t="shared" si="152"/>
        <v>0</v>
      </c>
      <c r="BM153">
        <f t="shared" si="153"/>
        <v>-21.500422051526051</v>
      </c>
      <c r="BN153">
        <f t="shared" si="137"/>
        <v>-175.42880169368001</v>
      </c>
      <c r="BQ153" s="56">
        <f t="shared" si="154"/>
        <v>35.565018167923974</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1.0012942519425059</v>
      </c>
      <c r="D154">
        <f t="shared" si="108"/>
        <v>5.0849927742477562E-2</v>
      </c>
      <c r="F154">
        <f t="shared" si="109"/>
        <v>5.5084378300923236E-3</v>
      </c>
      <c r="G154">
        <f t="shared" si="110"/>
        <v>2.9108301168483633E-2</v>
      </c>
      <c r="H154">
        <f t="shared" si="111"/>
        <v>-3.1124843488315164</v>
      </c>
      <c r="J154">
        <f t="shared" si="112"/>
        <v>15</v>
      </c>
      <c r="M154">
        <f t="shared" si="113"/>
        <v>4.4029186799056201E-2</v>
      </c>
      <c r="N154">
        <f t="shared" si="114"/>
        <v>-1.5707963250000001</v>
      </c>
      <c r="O154">
        <f t="shared" si="115"/>
        <v>18.687834894669926</v>
      </c>
      <c r="P154">
        <f t="shared" si="116"/>
        <v>1.5172600099901654</v>
      </c>
      <c r="Q154">
        <f t="shared" si="117"/>
        <v>10.413496607862035</v>
      </c>
      <c r="R154">
        <f t="shared" si="118"/>
        <v>1.4746188960894178</v>
      </c>
      <c r="S154">
        <f t="shared" si="119"/>
        <v>0.9830301884785756</v>
      </c>
      <c r="T154">
        <f t="shared" si="120"/>
        <v>-0.18448862110272696</v>
      </c>
      <c r="U154">
        <f t="shared" si="121"/>
        <v>0.96733859629169072</v>
      </c>
      <c r="V154">
        <f t="shared" si="122"/>
        <v>-0.25628407380773405</v>
      </c>
      <c r="X154">
        <f t="shared" si="139"/>
        <v>-3.4255392340410595</v>
      </c>
      <c r="Y154">
        <f t="shared" si="123"/>
        <v>-119.25111178420441</v>
      </c>
      <c r="Z154">
        <f t="shared" si="140"/>
        <v>60.748888215795589</v>
      </c>
      <c r="AC154">
        <v>1</v>
      </c>
      <c r="AD154">
        <f t="shared" si="124"/>
        <v>18.661060340999999</v>
      </c>
      <c r="AE154">
        <f t="shared" si="125"/>
        <v>-3.306475380478954E-4</v>
      </c>
      <c r="AF154">
        <f t="shared" si="126"/>
        <v>1.2617892719459999E-3</v>
      </c>
      <c r="AG154">
        <f t="shared" si="141"/>
        <v>13644.72372377011</v>
      </c>
      <c r="AH154">
        <f t="shared" si="142"/>
        <v>-4368.0782751528859</v>
      </c>
      <c r="AJ154">
        <f t="shared" si="127"/>
        <v>18000</v>
      </c>
      <c r="AK154">
        <f t="shared" si="128"/>
        <v>3358.9908613800003</v>
      </c>
      <c r="AL154">
        <v>1</v>
      </c>
      <c r="AM154">
        <f t="shared" si="129"/>
        <v>10.365370789410001</v>
      </c>
      <c r="AN154">
        <f t="shared" si="143"/>
        <v>487.05958826974336</v>
      </c>
      <c r="AO154">
        <f t="shared" si="144"/>
        <v>-1689.5623675732588</v>
      </c>
      <c r="AQ154">
        <f t="shared" si="130"/>
        <v>0.69439622248454969</v>
      </c>
      <c r="AR154">
        <f t="shared" si="131"/>
        <v>-83.327546698145966</v>
      </c>
      <c r="AT154">
        <f t="shared" si="156"/>
        <v>-354506.40184332768</v>
      </c>
      <c r="AU154">
        <f t="shared" si="157"/>
        <v>-1140014.5303295371</v>
      </c>
      <c r="AV154">
        <f t="shared" si="145"/>
        <v>-1.8722835769672259</v>
      </c>
      <c r="AW154">
        <f t="shared" si="146"/>
        <v>-126536.37565253729</v>
      </c>
      <c r="AX154">
        <f t="shared" si="147"/>
        <v>-55335.711006214573</v>
      </c>
      <c r="AY154">
        <f t="shared" si="155"/>
        <v>-2.7293411109444041</v>
      </c>
      <c r="BA154">
        <f t="shared" si="132"/>
        <v>8.6444866089115173</v>
      </c>
      <c r="BB154">
        <f t="shared" si="148"/>
        <v>18.734784117525663</v>
      </c>
      <c r="BC154">
        <f t="shared" si="149"/>
        <v>0.85705753397717821</v>
      </c>
      <c r="BD154">
        <f t="shared" si="133"/>
        <v>-130.89422044710602</v>
      </c>
      <c r="BF154">
        <f t="shared" si="134"/>
        <v>-2.9115871960487167</v>
      </c>
      <c r="BG154">
        <f t="shared" si="135"/>
        <v>-126.31295138793213</v>
      </c>
      <c r="BH154">
        <f t="shared" si="150"/>
        <v>53.687048612067869</v>
      </c>
      <c r="BI154">
        <f t="shared" si="151"/>
        <v>53.687048612067869</v>
      </c>
      <c r="BJ154">
        <f t="shared" si="136"/>
        <v>0</v>
      </c>
      <c r="BK154">
        <f t="shared" si="152"/>
        <v>0</v>
      </c>
      <c r="BM154">
        <f t="shared" si="153"/>
        <v>-21.646371313574381</v>
      </c>
      <c r="BN154">
        <f t="shared" si="137"/>
        <v>-175.41873094082612</v>
      </c>
      <c r="BQ154" s="56">
        <f t="shared" si="154"/>
        <v>35.636744917810802</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1.0013158984537267</v>
      </c>
      <c r="D155">
        <f t="shared" si="108"/>
        <v>5.1272937922257171E-2</v>
      </c>
      <c r="F155">
        <f t="shared" si="109"/>
        <v>5.417300723684371E-3</v>
      </c>
      <c r="G155">
        <f t="shared" si="110"/>
        <v>2.8865192374091384E-2</v>
      </c>
      <c r="H155">
        <f t="shared" si="111"/>
        <v>-3.1127274576259087</v>
      </c>
      <c r="J155">
        <f t="shared" si="112"/>
        <v>15</v>
      </c>
      <c r="M155">
        <f t="shared" si="113"/>
        <v>4.366530922220449E-2</v>
      </c>
      <c r="N155">
        <f t="shared" si="114"/>
        <v>-1.5707963250000001</v>
      </c>
      <c r="O155">
        <f t="shared" si="115"/>
        <v>18.843122766659782</v>
      </c>
      <c r="P155">
        <f t="shared" si="116"/>
        <v>1.5177016243828816</v>
      </c>
      <c r="Q155">
        <f t="shared" si="117"/>
        <v>10.499478779272971</v>
      </c>
      <c r="R155">
        <f t="shared" si="118"/>
        <v>1.4754089183367591</v>
      </c>
      <c r="S155">
        <f t="shared" si="119"/>
        <v>0.98275348516723759</v>
      </c>
      <c r="T155">
        <f t="shared" si="120"/>
        <v>-0.18599095574658805</v>
      </c>
      <c r="U155">
        <f t="shared" si="121"/>
        <v>0.96681887929203969</v>
      </c>
      <c r="V155">
        <f t="shared" si="122"/>
        <v>-0.25832638142540687</v>
      </c>
      <c r="X155">
        <f t="shared" si="139"/>
        <v>-3.5061562333417324</v>
      </c>
      <c r="Y155">
        <f t="shared" si="123"/>
        <v>-119.37332965433346</v>
      </c>
      <c r="Z155">
        <f t="shared" si="140"/>
        <v>60.62667034566654</v>
      </c>
      <c r="AC155">
        <v>1</v>
      </c>
      <c r="AD155">
        <f t="shared" si="124"/>
        <v>18.816569177175001</v>
      </c>
      <c r="AE155">
        <f t="shared" si="125"/>
        <v>-3.3618129198328034E-4</v>
      </c>
      <c r="AF155">
        <f t="shared" si="126"/>
        <v>1.27230418254555E-3</v>
      </c>
      <c r="AG155">
        <f t="shared" si="141"/>
        <v>13630.066002216445</v>
      </c>
      <c r="AH155">
        <f t="shared" si="142"/>
        <v>-4387.4517391541003</v>
      </c>
      <c r="AJ155">
        <f t="shared" si="127"/>
        <v>18000</v>
      </c>
      <c r="AK155">
        <f t="shared" si="128"/>
        <v>3386.9824518914997</v>
      </c>
      <c r="AL155">
        <v>1</v>
      </c>
      <c r="AM155">
        <f t="shared" si="129"/>
        <v>10.45174887932175</v>
      </c>
      <c r="AN155">
        <f t="shared" si="143"/>
        <v>484.40083436823625</v>
      </c>
      <c r="AO155">
        <f t="shared" si="144"/>
        <v>-1675.853425859234</v>
      </c>
      <c r="AQ155">
        <f t="shared" si="130"/>
        <v>0.68296680781314023</v>
      </c>
      <c r="AR155">
        <f t="shared" si="131"/>
        <v>-82.638983745389979</v>
      </c>
      <c r="AT155">
        <f t="shared" si="156"/>
        <v>-353265.67028782249</v>
      </c>
      <c r="AU155">
        <f t="shared" si="157"/>
        <v>-1129371.2867144817</v>
      </c>
      <c r="AV155">
        <f t="shared" si="145"/>
        <v>-1.8739531359726671</v>
      </c>
      <c r="AW155">
        <f t="shared" si="146"/>
        <v>-124269.5785980958</v>
      </c>
      <c r="AX155">
        <f t="shared" si="147"/>
        <v>-54693.756758432901</v>
      </c>
      <c r="AY155">
        <f t="shared" si="155"/>
        <v>-2.7269836979559527</v>
      </c>
      <c r="BA155">
        <f t="shared" si="132"/>
        <v>8.7155159874287964</v>
      </c>
      <c r="BB155">
        <f t="shared" si="148"/>
        <v>18.805862077593737</v>
      </c>
      <c r="BC155">
        <f t="shared" si="149"/>
        <v>0.85303056198328564</v>
      </c>
      <c r="BD155">
        <f t="shared" si="133"/>
        <v>-131.12494894683709</v>
      </c>
      <c r="BF155">
        <f t="shared" si="134"/>
        <v>-2.9852316123456983</v>
      </c>
      <c r="BG155">
        <f t="shared" si="135"/>
        <v>-126.53337229754017</v>
      </c>
      <c r="BH155">
        <f t="shared" si="150"/>
        <v>53.466627702459832</v>
      </c>
      <c r="BI155">
        <f t="shared" si="151"/>
        <v>53.466627702459832</v>
      </c>
      <c r="BJ155">
        <f t="shared" si="136"/>
        <v>0</v>
      </c>
      <c r="BK155">
        <f t="shared" si="152"/>
        <v>0</v>
      </c>
      <c r="BM155">
        <f t="shared" si="153"/>
        <v>-21.791093689939437</v>
      </c>
      <c r="BN155">
        <f t="shared" si="137"/>
        <v>-175.40842335070309</v>
      </c>
      <c r="BQ155" s="56">
        <f t="shared" si="154"/>
        <v>35.707822877878876</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1.0013377241302581</v>
      </c>
      <c r="D156">
        <f t="shared" si="108"/>
        <v>5.1695929737424512E-2</v>
      </c>
      <c r="F156">
        <f t="shared" si="109"/>
        <v>5.3284105558119134E-3</v>
      </c>
      <c r="G156">
        <f t="shared" si="110"/>
        <v>2.8626131173190936E-2</v>
      </c>
      <c r="H156">
        <f t="shared" si="111"/>
        <v>-3.1129665188268092</v>
      </c>
      <c r="J156">
        <f t="shared" si="112"/>
        <v>15</v>
      </c>
      <c r="M156">
        <f t="shared" si="113"/>
        <v>4.3307396851530684E-2</v>
      </c>
      <c r="N156">
        <f t="shared" si="114"/>
        <v>-1.5707963250000001</v>
      </c>
      <c r="O156">
        <f t="shared" si="115"/>
        <v>18.998414253422272</v>
      </c>
      <c r="P156">
        <f t="shared" si="116"/>
        <v>1.518136019419194</v>
      </c>
      <c r="Q156">
        <f t="shared" si="117"/>
        <v>10.585467397318196</v>
      </c>
      <c r="R156">
        <f t="shared" si="118"/>
        <v>1.4761861059333439</v>
      </c>
      <c r="S156">
        <f t="shared" si="119"/>
        <v>0.98247472200482533</v>
      </c>
      <c r="T156">
        <f t="shared" si="120"/>
        <v>-0.18749244148757305</v>
      </c>
      <c r="U156">
        <f t="shared" si="121"/>
        <v>0.96629569650497349</v>
      </c>
      <c r="V156">
        <f t="shared" si="122"/>
        <v>-0.26036648720274824</v>
      </c>
      <c r="X156">
        <f t="shared" si="139"/>
        <v>-3.586191614455319</v>
      </c>
      <c r="Y156">
        <f t="shared" si="123"/>
        <v>-119.49629088191629</v>
      </c>
      <c r="Z156">
        <f t="shared" si="140"/>
        <v>60.503709118083705</v>
      </c>
      <c r="AC156">
        <v>1</v>
      </c>
      <c r="AD156">
        <f t="shared" si="124"/>
        <v>18.97207801335</v>
      </c>
      <c r="AE156">
        <f t="shared" si="125"/>
        <v>-3.4176096918783858E-4</v>
      </c>
      <c r="AF156">
        <f t="shared" si="126"/>
        <v>1.2828190931450999E-3</v>
      </c>
      <c r="AG156">
        <f t="shared" si="141"/>
        <v>13615.318490270853</v>
      </c>
      <c r="AH156">
        <f t="shared" si="142"/>
        <v>-4406.8446386903233</v>
      </c>
      <c r="AJ156">
        <f t="shared" si="127"/>
        <v>18000</v>
      </c>
      <c r="AK156">
        <f t="shared" si="128"/>
        <v>3414.9740424030001</v>
      </c>
      <c r="AL156">
        <v>1</v>
      </c>
      <c r="AM156">
        <f t="shared" si="129"/>
        <v>10.538126969233501</v>
      </c>
      <c r="AN156">
        <f t="shared" si="143"/>
        <v>481.80641335473484</v>
      </c>
      <c r="AO156">
        <f t="shared" si="144"/>
        <v>-1662.3631161201947</v>
      </c>
      <c r="AQ156">
        <f t="shared" si="130"/>
        <v>0.67181726570372857</v>
      </c>
      <c r="AR156">
        <f t="shared" si="131"/>
        <v>-81.961706415854891</v>
      </c>
      <c r="AT156">
        <f t="shared" si="156"/>
        <v>-352045.50045680127</v>
      </c>
      <c r="AU156">
        <f t="shared" si="157"/>
        <v>-1118895.3311734863</v>
      </c>
      <c r="AV156">
        <f t="shared" si="145"/>
        <v>-1.8756265836234349</v>
      </c>
      <c r="AW156">
        <f t="shared" si="146"/>
        <v>-122057.99172404842</v>
      </c>
      <c r="AX156">
        <f t="shared" si="147"/>
        <v>-54068.358070464557</v>
      </c>
      <c r="AY156">
        <f t="shared" si="155"/>
        <v>-2.724597978068557</v>
      </c>
      <c r="BA156">
        <f t="shared" si="132"/>
        <v>8.7864803169678751</v>
      </c>
      <c r="BB156">
        <f t="shared" si="148"/>
        <v>18.876298809696955</v>
      </c>
      <c r="BC156">
        <f t="shared" si="149"/>
        <v>0.84897139444512204</v>
      </c>
      <c r="BD156">
        <f t="shared" si="133"/>
        <v>-131.35752211537613</v>
      </c>
      <c r="BF156">
        <f t="shared" si="134"/>
        <v>-3.0583108501038545</v>
      </c>
      <c r="BG156">
        <f t="shared" si="135"/>
        <v>-126.75540701814643</v>
      </c>
      <c r="BH156">
        <f t="shared" si="150"/>
        <v>53.244592981853572</v>
      </c>
      <c r="BI156">
        <f t="shared" si="151"/>
        <v>53.244592981853572</v>
      </c>
      <c r="BJ156">
        <f t="shared" si="136"/>
        <v>0</v>
      </c>
      <c r="BK156">
        <f t="shared" si="152"/>
        <v>0</v>
      </c>
      <c r="BM156">
        <f t="shared" si="153"/>
        <v>-21.934609659800806</v>
      </c>
      <c r="BN156">
        <f t="shared" si="137"/>
        <v>-175.39788490277033</v>
      </c>
      <c r="BQ156" s="56">
        <f t="shared" si="154"/>
        <v>35.778259609982094</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1.0013597289603851</v>
      </c>
      <c r="D157">
        <f t="shared" si="108"/>
        <v>5.2118903037820241E-2</v>
      </c>
      <c r="F157">
        <f t="shared" si="109"/>
        <v>5.2416939475886286E-3</v>
      </c>
      <c r="G157">
        <f t="shared" si="110"/>
        <v>2.8391016829561268E-2</v>
      </c>
      <c r="H157">
        <f t="shared" si="111"/>
        <v>-3.1132016331704389</v>
      </c>
      <c r="J157">
        <f t="shared" si="112"/>
        <v>15</v>
      </c>
      <c r="M157">
        <f t="shared" si="113"/>
        <v>4.2955304194201169E-2</v>
      </c>
      <c r="N157">
        <f t="shared" si="114"/>
        <v>-1.5707963250000001</v>
      </c>
      <c r="O157">
        <f t="shared" si="115"/>
        <v>19.153709267035502</v>
      </c>
      <c r="P157">
        <f t="shared" si="116"/>
        <v>1.5185633705330728</v>
      </c>
      <c r="Q157">
        <f t="shared" si="117"/>
        <v>10.671462306160436</v>
      </c>
      <c r="R157">
        <f t="shared" si="118"/>
        <v>1.4769507682089984</v>
      </c>
      <c r="S157">
        <f t="shared" si="119"/>
        <v>0.98219390451283661</v>
      </c>
      <c r="T157">
        <f t="shared" si="120"/>
        <v>-0.18899307228068246</v>
      </c>
      <c r="U157">
        <f t="shared" si="121"/>
        <v>0.96576906660812867</v>
      </c>
      <c r="V157">
        <f t="shared" si="122"/>
        <v>-0.2624043777441919</v>
      </c>
      <c r="X157">
        <f t="shared" si="139"/>
        <v>-3.6656561887250012</v>
      </c>
      <c r="Y157">
        <f t="shared" si="123"/>
        <v>-119.61997235853475</v>
      </c>
      <c r="Z157">
        <f t="shared" si="140"/>
        <v>60.380027641465247</v>
      </c>
      <c r="AC157">
        <v>1</v>
      </c>
      <c r="AD157">
        <f t="shared" si="124"/>
        <v>19.127586849525002</v>
      </c>
      <c r="AE157">
        <f t="shared" si="125"/>
        <v>-3.4738656966157012E-4</v>
      </c>
      <c r="AF157">
        <f t="shared" si="126"/>
        <v>1.2933340037446499E-3</v>
      </c>
      <c r="AG157">
        <f t="shared" si="141"/>
        <v>13600.481872631075</v>
      </c>
      <c r="AH157">
        <f t="shared" si="142"/>
        <v>-4426.2539505672203</v>
      </c>
      <c r="AJ157">
        <f t="shared" si="127"/>
        <v>18000</v>
      </c>
      <c r="AK157">
        <f t="shared" si="128"/>
        <v>3442.9656329144996</v>
      </c>
      <c r="AL157">
        <v>1</v>
      </c>
      <c r="AM157">
        <f t="shared" si="129"/>
        <v>10.624505059145251</v>
      </c>
      <c r="AN157">
        <f t="shared" si="143"/>
        <v>479.27427241566852</v>
      </c>
      <c r="AO157">
        <f t="shared" si="144"/>
        <v>-1649.08629908393</v>
      </c>
      <c r="AQ157">
        <f t="shared" si="130"/>
        <v>0.66093853271645742</v>
      </c>
      <c r="AR157">
        <f t="shared" si="131"/>
        <v>-81.295439524124262</v>
      </c>
      <c r="AT157">
        <f t="shared" si="156"/>
        <v>-350845.17782361998</v>
      </c>
      <c r="AU157">
        <f t="shared" si="157"/>
        <v>-1108582.6333669464</v>
      </c>
      <c r="AV157">
        <f t="shared" si="145"/>
        <v>-1.8773037586209682</v>
      </c>
      <c r="AW157">
        <f t="shared" si="146"/>
        <v>-119899.85802310507</v>
      </c>
      <c r="AX157">
        <f t="shared" si="147"/>
        <v>-53458.928058707374</v>
      </c>
      <c r="AY157">
        <f t="shared" si="155"/>
        <v>-2.7221842579978515</v>
      </c>
      <c r="BA157">
        <f t="shared" si="132"/>
        <v>8.8573760294649482</v>
      </c>
      <c r="BB157">
        <f t="shared" si="148"/>
        <v>18.946101650595818</v>
      </c>
      <c r="BC157">
        <f t="shared" si="149"/>
        <v>0.84488049937688325</v>
      </c>
      <c r="BD157">
        <f t="shared" si="133"/>
        <v>-131.59191313748491</v>
      </c>
      <c r="BF157">
        <f t="shared" si="134"/>
        <v>-3.1308375401866129</v>
      </c>
      <c r="BG157">
        <f t="shared" si="135"/>
        <v>-126.9790345148765</v>
      </c>
      <c r="BH157">
        <f t="shared" si="150"/>
        <v>53.020965485123497</v>
      </c>
      <c r="BI157">
        <f t="shared" si="151"/>
        <v>53.020965485123497</v>
      </c>
      <c r="BJ157">
        <f t="shared" si="136"/>
        <v>0</v>
      </c>
      <c r="BK157">
        <f t="shared" si="152"/>
        <v>0</v>
      </c>
      <c r="BM157">
        <f t="shared" si="153"/>
        <v>-22.076939190782426</v>
      </c>
      <c r="BN157">
        <f t="shared" si="137"/>
        <v>-175.38712137739159</v>
      </c>
      <c r="BQ157" s="56">
        <f t="shared" si="154"/>
        <v>35.848062450880953</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1.0013819129322967</v>
      </c>
      <c r="D158">
        <f t="shared" si="108"/>
        <v>5.2541857673324685E-2</v>
      </c>
      <c r="F158">
        <f t="shared" si="109"/>
        <v>5.1570804959872535E-3</v>
      </c>
      <c r="G158">
        <f t="shared" si="110"/>
        <v>2.8159751937551346E-2</v>
      </c>
      <c r="H158">
        <f t="shared" si="111"/>
        <v>-3.1134328980624488</v>
      </c>
      <c r="J158">
        <f t="shared" si="112"/>
        <v>15</v>
      </c>
      <c r="M158">
        <f t="shared" si="113"/>
        <v>4.2608890450699544E-2</v>
      </c>
      <c r="N158">
        <f t="shared" si="114"/>
        <v>-1.5707963250000001</v>
      </c>
      <c r="O158">
        <f t="shared" si="115"/>
        <v>19.309007722404118</v>
      </c>
      <c r="P158">
        <f t="shared" si="116"/>
        <v>1.5189838475250532</v>
      </c>
      <c r="Q158">
        <f t="shared" si="117"/>
        <v>10.757463354934247</v>
      </c>
      <c r="R158">
        <f t="shared" si="118"/>
        <v>1.4777032046614234</v>
      </c>
      <c r="S158">
        <f t="shared" si="119"/>
        <v>0.98191103824488868</v>
      </c>
      <c r="T158">
        <f t="shared" si="120"/>
        <v>-0.19049284210320075</v>
      </c>
      <c r="U158">
        <f t="shared" si="121"/>
        <v>0.96523900834612941</v>
      </c>
      <c r="V158">
        <f t="shared" si="122"/>
        <v>-0.26444003975684449</v>
      </c>
      <c r="X158">
        <f t="shared" si="139"/>
        <v>-3.7445604804675598</v>
      </c>
      <c r="Y158">
        <f t="shared" si="123"/>
        <v>-119.74435167821161</v>
      </c>
      <c r="Z158">
        <f t="shared" si="140"/>
        <v>60.255648321788385</v>
      </c>
      <c r="AC158">
        <v>1</v>
      </c>
      <c r="AD158">
        <f t="shared" si="124"/>
        <v>19.283095685700001</v>
      </c>
      <c r="AE158">
        <f t="shared" si="125"/>
        <v>-3.5305809340447508E-4</v>
      </c>
      <c r="AF158">
        <f t="shared" si="126"/>
        <v>1.3038489143442E-3</v>
      </c>
      <c r="AG158">
        <f t="shared" si="141"/>
        <v>13585.556835776457</v>
      </c>
      <c r="AH158">
        <f t="shared" si="142"/>
        <v>-4445.676742533351</v>
      </c>
      <c r="AJ158">
        <f t="shared" si="127"/>
        <v>18000</v>
      </c>
      <c r="AK158">
        <f t="shared" si="128"/>
        <v>3470.9572234259999</v>
      </c>
      <c r="AL158">
        <v>1</v>
      </c>
      <c r="AM158">
        <f t="shared" si="129"/>
        <v>10.710883149057</v>
      </c>
      <c r="AN158">
        <f t="shared" si="143"/>
        <v>476.80243972927576</v>
      </c>
      <c r="AO158">
        <f t="shared" si="144"/>
        <v>-1636.0179936995662</v>
      </c>
      <c r="AQ158">
        <f t="shared" si="130"/>
        <v>0.65032190934512579</v>
      </c>
      <c r="AR158">
        <f t="shared" si="131"/>
        <v>-80.639916758795607</v>
      </c>
      <c r="AT158">
        <f t="shared" si="156"/>
        <v>-349664.01719344419</v>
      </c>
      <c r="AU158">
        <f t="shared" si="157"/>
        <v>-1098429.2933464355</v>
      </c>
      <c r="AV158">
        <f t="shared" si="145"/>
        <v>-1.8789845045148175</v>
      </c>
      <c r="AW158">
        <f t="shared" si="146"/>
        <v>-117793.48965658963</v>
      </c>
      <c r="AX158">
        <f t="shared" si="147"/>
        <v>-52864.90583357236</v>
      </c>
      <c r="AY158">
        <f t="shared" si="155"/>
        <v>-2.7197428364817831</v>
      </c>
      <c r="BA158">
        <f t="shared" si="132"/>
        <v>8.9281994990841493</v>
      </c>
      <c r="BB158">
        <f t="shared" si="148"/>
        <v>19.015277718750426</v>
      </c>
      <c r="BC158">
        <f t="shared" si="149"/>
        <v>0.84075833196696559</v>
      </c>
      <c r="BD158">
        <f t="shared" si="133"/>
        <v>-131.82809593278944</v>
      </c>
      <c r="BF158">
        <f t="shared" si="134"/>
        <v>-3.2028240371753114</v>
      </c>
      <c r="BG158">
        <f t="shared" si="135"/>
        <v>-127.20423429689031</v>
      </c>
      <c r="BH158">
        <f t="shared" si="150"/>
        <v>52.795765703109694</v>
      </c>
      <c r="BI158">
        <f t="shared" si="151"/>
        <v>52.795765703109694</v>
      </c>
      <c r="BJ158">
        <f t="shared" si="136"/>
        <v>0</v>
      </c>
      <c r="BK158">
        <f t="shared" si="152"/>
        <v>0</v>
      </c>
      <c r="BM158">
        <f t="shared" si="153"/>
        <v>-22.218101755925737</v>
      </c>
      <c r="BN158">
        <f t="shared" si="137"/>
        <v>-175.37613836410088</v>
      </c>
      <c r="BQ158" s="56">
        <f t="shared" si="154"/>
        <v>35.917238519035564</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1.001404276034088</v>
      </c>
      <c r="D159">
        <f t="shared" si="108"/>
        <v>5.2964793493858082E-2</v>
      </c>
      <c r="F159">
        <f t="shared" si="109"/>
        <v>5.0745026299626583E-3</v>
      </c>
      <c r="G159">
        <f t="shared" si="110"/>
        <v>2.7932242284972982E-2</v>
      </c>
      <c r="H159">
        <f t="shared" si="111"/>
        <v>-3.1136604077150274</v>
      </c>
      <c r="J159">
        <f t="shared" si="112"/>
        <v>15</v>
      </c>
      <c r="M159">
        <f t="shared" si="113"/>
        <v>4.2268019327093953E-2</v>
      </c>
      <c r="N159">
        <f t="shared" si="114"/>
        <v>-1.5707963250000001</v>
      </c>
      <c r="O159">
        <f t="shared" si="115"/>
        <v>19.464309537146679</v>
      </c>
      <c r="P159">
        <f t="shared" si="116"/>
        <v>1.5193976147863573</v>
      </c>
      <c r="Q159">
        <f t="shared" si="117"/>
        <v>10.843470397549718</v>
      </c>
      <c r="R159">
        <f t="shared" si="118"/>
        <v>1.478443705342626</v>
      </c>
      <c r="S159">
        <f t="shared" si="119"/>
        <v>0.9816261287864283</v>
      </c>
      <c r="T159">
        <f t="shared" si="120"/>
        <v>-0.19199174495481403</v>
      </c>
      <c r="U159">
        <f t="shared" si="121"/>
        <v>0.96470554052892765</v>
      </c>
      <c r="V159">
        <f t="shared" si="122"/>
        <v>-0.26647346005074746</v>
      </c>
      <c r="X159">
        <f t="shared" si="139"/>
        <v>-3.8229147369759064</v>
      </c>
      <c r="Y159">
        <f t="shared" si="123"/>
        <v>-119.86940711030584</v>
      </c>
      <c r="Z159">
        <f t="shared" si="140"/>
        <v>60.130592889694157</v>
      </c>
      <c r="AC159">
        <v>1</v>
      </c>
      <c r="AD159">
        <f t="shared" si="124"/>
        <v>19.438604521875</v>
      </c>
      <c r="AE159">
        <f t="shared" si="125"/>
        <v>-3.5877554041655328E-4</v>
      </c>
      <c r="AF159">
        <f t="shared" si="126"/>
        <v>1.3143638249437501E-3</v>
      </c>
      <c r="AG159">
        <f t="shared" si="141"/>
        <v>13570.544067897341</v>
      </c>
      <c r="AH159">
        <f t="shared" si="142"/>
        <v>-4465.1101699011551</v>
      </c>
      <c r="AJ159">
        <f t="shared" si="127"/>
        <v>18000</v>
      </c>
      <c r="AK159">
        <f t="shared" si="128"/>
        <v>3498.9488139375003</v>
      </c>
      <c r="AL159">
        <v>1</v>
      </c>
      <c r="AM159">
        <f t="shared" si="129"/>
        <v>10.797261238968751</v>
      </c>
      <c r="AN159">
        <f t="shared" si="143"/>
        <v>474.38902067231504</v>
      </c>
      <c r="AO159">
        <f t="shared" si="144"/>
        <v>-1623.1533711600332</v>
      </c>
      <c r="AQ159">
        <f t="shared" si="130"/>
        <v>0.63995904262127223</v>
      </c>
      <c r="AR159">
        <f t="shared" si="131"/>
        <v>-79.994880327659033</v>
      </c>
      <c r="AT159">
        <f t="shared" si="156"/>
        <v>-348501.36130151479</v>
      </c>
      <c r="AU159">
        <f t="shared" si="157"/>
        <v>-1088431.5363221993</v>
      </c>
      <c r="AV159">
        <f t="shared" si="145"/>
        <v>-1.8806686695142967</v>
      </c>
      <c r="AW159">
        <f t="shared" si="146"/>
        <v>-115737.26472178745</v>
      </c>
      <c r="AX159">
        <f t="shared" si="147"/>
        <v>-52285.755131614023</v>
      </c>
      <c r="AY159">
        <f t="shared" si="155"/>
        <v>-2.7172740047391515</v>
      </c>
      <c r="BA159">
        <f t="shared" si="132"/>
        <v>8.998947042102257</v>
      </c>
      <c r="BB159">
        <f t="shared" si="148"/>
        <v>19.083833920881229</v>
      </c>
      <c r="BC159">
        <f t="shared" si="149"/>
        <v>0.83660533522485481</v>
      </c>
      <c r="BD159">
        <f t="shared" si="133"/>
        <v>-132.06604511871586</v>
      </c>
      <c r="BF159">
        <f t="shared" si="134"/>
        <v>-3.2742824290805439</v>
      </c>
      <c r="BG159">
        <f t="shared" si="135"/>
        <v>-127.43098638817369</v>
      </c>
      <c r="BH159">
        <f t="shared" si="150"/>
        <v>52.569013611826307</v>
      </c>
      <c r="BI159">
        <f t="shared" si="151"/>
        <v>52.569013611826307</v>
      </c>
      <c r="BJ159">
        <f t="shared" si="136"/>
        <v>0</v>
      </c>
      <c r="BK159">
        <f t="shared" si="152"/>
        <v>0</v>
      </c>
      <c r="BM159">
        <f t="shared" si="153"/>
        <v>-22.358116349961776</v>
      </c>
      <c r="BN159">
        <f t="shared" si="137"/>
        <v>-175.36494126945783</v>
      </c>
      <c r="BQ159" s="56">
        <f t="shared" si="154"/>
        <v>35.985794721166364</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1.001426818253758</v>
      </c>
      <c r="D160">
        <f t="shared" si="108"/>
        <v>5.3387710349381001E-2</v>
      </c>
      <c r="F160">
        <f t="shared" si="109"/>
        <v>4.9938954746375618E-3</v>
      </c>
      <c r="G160">
        <f t="shared" si="110"/>
        <v>2.77083967227384E-2</v>
      </c>
      <c r="H160">
        <f t="shared" si="111"/>
        <v>-3.1138842532772619</v>
      </c>
      <c r="J160">
        <f t="shared" si="112"/>
        <v>15</v>
      </c>
      <c r="M160">
        <f t="shared" si="113"/>
        <v>4.1932558856243994E-2</v>
      </c>
      <c r="N160">
        <f t="shared" si="114"/>
        <v>-1.5707963250000001</v>
      </c>
      <c r="O160">
        <f t="shared" si="115"/>
        <v>19.619614631488393</v>
      </c>
      <c r="P160">
        <f t="shared" si="116"/>
        <v>1.5198048315124093</v>
      </c>
      <c r="Q160">
        <f t="shared" si="117"/>
        <v>10.929483292505386</v>
      </c>
      <c r="R160">
        <f t="shared" si="118"/>
        <v>1.4791725512273231</v>
      </c>
      <c r="S160">
        <f t="shared" si="119"/>
        <v>0.98133918175444135</v>
      </c>
      <c r="T160">
        <f t="shared" si="120"/>
        <v>-0.193489774857726</v>
      </c>
      <c r="U160">
        <f t="shared" si="121"/>
        <v>0.96416868203014616</v>
      </c>
      <c r="V160">
        <f t="shared" si="122"/>
        <v>-0.26850462553912768</v>
      </c>
      <c r="X160">
        <f t="shared" si="139"/>
        <v>-3.9007289380861017</v>
      </c>
      <c r="Y160">
        <f t="shared" si="123"/>
        <v>-119.99511757366136</v>
      </c>
      <c r="Z160">
        <f t="shared" si="140"/>
        <v>60.004882426338639</v>
      </c>
      <c r="AC160">
        <v>1</v>
      </c>
      <c r="AD160">
        <f t="shared" si="124"/>
        <v>19.594113358049999</v>
      </c>
      <c r="AE160">
        <f t="shared" si="125"/>
        <v>-3.6453891069780474E-4</v>
      </c>
      <c r="AF160">
        <f t="shared" si="126"/>
        <v>1.3248787355432999E-3</v>
      </c>
      <c r="AG160">
        <f t="shared" si="141"/>
        <v>13555.444258824669</v>
      </c>
      <c r="AH160">
        <f t="shared" si="142"/>
        <v>-4484.5514723279939</v>
      </c>
      <c r="AJ160">
        <f t="shared" si="127"/>
        <v>18000</v>
      </c>
      <c r="AK160">
        <f t="shared" si="128"/>
        <v>3526.9404044489997</v>
      </c>
      <c r="AL160">
        <v>1</v>
      </c>
      <c r="AM160">
        <f t="shared" si="129"/>
        <v>10.883639328880502</v>
      </c>
      <c r="AN160">
        <f t="shared" si="143"/>
        <v>472.0321942318327</v>
      </c>
      <c r="AO160">
        <f t="shared" si="144"/>
        <v>-1610.4877491903351</v>
      </c>
      <c r="AQ160">
        <f t="shared" si="130"/>
        <v>0.62984190968067011</v>
      </c>
      <c r="AR160">
        <f t="shared" si="131"/>
        <v>-79.360080619764446</v>
      </c>
      <c r="AT160">
        <f t="shared" si="156"/>
        <v>-347356.57948888495</v>
      </c>
      <c r="AU160">
        <f t="shared" si="157"/>
        <v>-1078585.7076804412</v>
      </c>
      <c r="AV160">
        <f t="shared" si="145"/>
        <v>-1.8823561063090455</v>
      </c>
      <c r="AW160">
        <f t="shared" si="146"/>
        <v>-113729.62419361107</v>
      </c>
      <c r="AX160">
        <f t="shared" si="147"/>
        <v>-51720.963030402563</v>
      </c>
      <c r="AY160">
        <f t="shared" si="155"/>
        <v>-2.7147780469082057</v>
      </c>
      <c r="BA160">
        <f t="shared" si="132"/>
        <v>9.0696149168386206</v>
      </c>
      <c r="BB160">
        <f t="shared" si="148"/>
        <v>19.151776958307995</v>
      </c>
      <c r="BC160">
        <f t="shared" si="149"/>
        <v>0.83242194059916019</v>
      </c>
      <c r="BD160">
        <f t="shared" si="133"/>
        <v>-132.30573597507976</v>
      </c>
      <c r="BF160">
        <f t="shared" si="134"/>
        <v>-3.3452245466087622</v>
      </c>
      <c r="BG160">
        <f t="shared" si="135"/>
        <v>-127.65927129959692</v>
      </c>
      <c r="BH160">
        <f t="shared" si="150"/>
        <v>52.340728700403076</v>
      </c>
      <c r="BI160">
        <f t="shared" si="151"/>
        <v>52.340728700403076</v>
      </c>
      <c r="BJ160">
        <f t="shared" si="136"/>
        <v>0</v>
      </c>
      <c r="BK160">
        <f t="shared" si="152"/>
        <v>0</v>
      </c>
      <c r="BM160">
        <f t="shared" si="153"/>
        <v>-22.49700150491676</v>
      </c>
      <c r="BN160">
        <f t="shared" si="137"/>
        <v>-175.35353532451717</v>
      </c>
      <c r="BQ160" s="56">
        <f t="shared" si="154"/>
        <v>36.053737758593137</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1.0014495395792113</v>
      </c>
      <c r="D161">
        <f t="shared" si="108"/>
        <v>5.3810608089894567E-2</v>
      </c>
      <c r="F161">
        <f t="shared" si="109"/>
        <v>4.915196723037878E-3</v>
      </c>
      <c r="G161">
        <f t="shared" si="110"/>
        <v>2.7488127040857218E-2</v>
      </c>
      <c r="H161">
        <f t="shared" si="111"/>
        <v>-3.1141045229591429</v>
      </c>
      <c r="J161">
        <f t="shared" si="112"/>
        <v>15</v>
      </c>
      <c r="M161">
        <f t="shared" si="113"/>
        <v>4.1602381227454674E-2</v>
      </c>
      <c r="N161">
        <f t="shared" si="114"/>
        <v>-1.5707963250000001</v>
      </c>
      <c r="O161">
        <f t="shared" si="115"/>
        <v>19.774922928158901</v>
      </c>
      <c r="P161">
        <f t="shared" si="116"/>
        <v>1.5202056519063267</v>
      </c>
      <c r="Q161">
        <f t="shared" si="117"/>
        <v>11.015501902709898</v>
      </c>
      <c r="R161">
        <f t="shared" si="118"/>
        <v>1.4798900145642826</v>
      </c>
      <c r="S161">
        <f t="shared" si="119"/>
        <v>0.98105020279716093</v>
      </c>
      <c r="T161">
        <f t="shared" si="120"/>
        <v>-0.19498692585677296</v>
      </c>
      <c r="U161">
        <f t="shared" si="121"/>
        <v>0.96362845178542667</v>
      </c>
      <c r="V161">
        <f t="shared" si="122"/>
        <v>-0.27053352323863833</v>
      </c>
      <c r="X161">
        <f t="shared" si="139"/>
        <v>-3.9780128053315309</v>
      </c>
      <c r="Y161">
        <f t="shared" si="123"/>
        <v>-120.1214626119427</v>
      </c>
      <c r="Z161">
        <f t="shared" si="140"/>
        <v>59.878537388057296</v>
      </c>
      <c r="AC161">
        <v>1</v>
      </c>
      <c r="AD161">
        <f t="shared" si="124"/>
        <v>19.749622194224997</v>
      </c>
      <c r="AE161">
        <f t="shared" si="125"/>
        <v>-3.7034820424822949E-4</v>
      </c>
      <c r="AF161">
        <f t="shared" si="126"/>
        <v>1.33539364614285E-3</v>
      </c>
      <c r="AG161">
        <f t="shared" si="141"/>
        <v>13540.258099959869</v>
      </c>
      <c r="AH161">
        <f t="shared" si="142"/>
        <v>-4503.9979707483826</v>
      </c>
      <c r="AJ161">
        <f t="shared" si="127"/>
        <v>18000</v>
      </c>
      <c r="AK161">
        <f t="shared" si="128"/>
        <v>3554.9319949605001</v>
      </c>
      <c r="AL161">
        <v>1</v>
      </c>
      <c r="AM161">
        <f t="shared" si="129"/>
        <v>10.970017418792251</v>
      </c>
      <c r="AN161">
        <f t="shared" si="143"/>
        <v>469.73020960945121</v>
      </c>
      <c r="AO161">
        <f t="shared" si="144"/>
        <v>-1598.0165865881143</v>
      </c>
      <c r="AQ161">
        <f t="shared" si="130"/>
        <v>0.61996280223186606</v>
      </c>
      <c r="AR161">
        <f t="shared" si="131"/>
        <v>-78.735275883446988</v>
      </c>
      <c r="AT161">
        <f t="shared" si="156"/>
        <v>-346229.06645076547</v>
      </c>
      <c r="AU161">
        <f t="shared" si="157"/>
        <v>-1068888.2682366096</v>
      </c>
      <c r="AV161">
        <f t="shared" si="145"/>
        <v>-1.884046671898004</v>
      </c>
      <c r="AW161">
        <f t="shared" si="146"/>
        <v>-111769.06902996004</v>
      </c>
      <c r="AX161">
        <f t="shared" si="147"/>
        <v>-51170.038740509524</v>
      </c>
      <c r="AY161">
        <f t="shared" si="155"/>
        <v>-2.7122552404663316</v>
      </c>
      <c r="BA161">
        <f t="shared" si="132"/>
        <v>9.1401993236306698</v>
      </c>
      <c r="BB161">
        <f t="shared" si="148"/>
        <v>19.219113333077125</v>
      </c>
      <c r="BC161">
        <f t="shared" si="149"/>
        <v>0.82820856856832759</v>
      </c>
      <c r="BD161">
        <f t="shared" si="133"/>
        <v>-132.54714441024078</v>
      </c>
      <c r="BF161">
        <f t="shared" si="134"/>
        <v>-3.415661972006669</v>
      </c>
      <c r="BG161">
        <f t="shared" si="135"/>
        <v>-127.88907000217412</v>
      </c>
      <c r="BH161">
        <f t="shared" si="150"/>
        <v>52.110929997825878</v>
      </c>
      <c r="BI161">
        <f t="shared" si="151"/>
        <v>52.110929997825878</v>
      </c>
      <c r="BJ161">
        <f t="shared" si="136"/>
        <v>0</v>
      </c>
      <c r="BK161">
        <f t="shared" si="152"/>
        <v>0</v>
      </c>
      <c r="BM161">
        <f t="shared" si="153"/>
        <v>-22.634775305083792</v>
      </c>
      <c r="BN161">
        <f t="shared" si="137"/>
        <v>-175.34192559193335</v>
      </c>
      <c r="BQ161" s="56">
        <f t="shared" si="154"/>
        <v>36.121074133362264</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1.0014724399982573</v>
      </c>
      <c r="D162">
        <f t="shared" si="108"/>
        <v>5.4233486565440824E-2</v>
      </c>
      <c r="F162">
        <f t="shared" si="109"/>
        <v>4.8383465149011767E-3</v>
      </c>
      <c r="G162">
        <f t="shared" si="110"/>
        <v>2.7271347850432559E-2</v>
      </c>
      <c r="H162">
        <f t="shared" si="111"/>
        <v>-3.1143213021495675</v>
      </c>
      <c r="J162">
        <f t="shared" si="112"/>
        <v>15</v>
      </c>
      <c r="M162">
        <f t="shared" si="113"/>
        <v>4.1277362624115188E-2</v>
      </c>
      <c r="N162">
        <f t="shared" si="114"/>
        <v>-1.5707963250000001</v>
      </c>
      <c r="O162">
        <f t="shared" si="115"/>
        <v>19.930234352294832</v>
      </c>
      <c r="P162">
        <f t="shared" si="116"/>
        <v>1.5206002253729296</v>
      </c>
      <c r="Q162">
        <f t="shared" si="117"/>
        <v>11.101526095311851</v>
      </c>
      <c r="R162">
        <f t="shared" si="118"/>
        <v>1.4805963592115203</v>
      </c>
      <c r="S162">
        <f t="shared" si="119"/>
        <v>0.98075919759377583</v>
      </c>
      <c r="T162">
        <f t="shared" si="120"/>
        <v>-0.19648319201953712</v>
      </c>
      <c r="U162">
        <f t="shared" si="121"/>
        <v>0.96308486879077759</v>
      </c>
      <c r="V162">
        <f t="shared" si="122"/>
        <v>-0.27256014026958825</v>
      </c>
      <c r="X162">
        <f t="shared" si="139"/>
        <v>-4.054775810705709</v>
      </c>
      <c r="Y162">
        <f t="shared" si="123"/>
        <v>-120.24842237009445</v>
      </c>
      <c r="Z162">
        <f t="shared" si="140"/>
        <v>59.751577629905555</v>
      </c>
      <c r="AC162">
        <v>1</v>
      </c>
      <c r="AD162">
        <f t="shared" si="124"/>
        <v>19.9051310304</v>
      </c>
      <c r="AE162">
        <f t="shared" si="125"/>
        <v>-3.7620342106782766E-4</v>
      </c>
      <c r="AF162">
        <f t="shared" si="126"/>
        <v>1.3459085567424001E-3</v>
      </c>
      <c r="AG162">
        <f t="shared" si="141"/>
        <v>13524.986284204939</v>
      </c>
      <c r="AH162">
        <f t="shared" si="142"/>
        <v>-4523.4470644491075</v>
      </c>
      <c r="AJ162">
        <f t="shared" si="127"/>
        <v>18000</v>
      </c>
      <c r="AK162">
        <f t="shared" si="128"/>
        <v>3582.9235854720005</v>
      </c>
      <c r="AL162">
        <v>1</v>
      </c>
      <c r="AM162">
        <f t="shared" si="129"/>
        <v>11.056395508704</v>
      </c>
      <c r="AN162">
        <f t="shared" si="143"/>
        <v>467.48138300649748</v>
      </c>
      <c r="AO162">
        <f t="shared" si="144"/>
        <v>-1585.7354780037726</v>
      </c>
      <c r="AQ162">
        <f t="shared" si="130"/>
        <v>0.61031431187061336</v>
      </c>
      <c r="AR162">
        <f t="shared" si="131"/>
        <v>-78.12023191943851</v>
      </c>
      <c r="AT162">
        <f t="shared" si="156"/>
        <v>-345118.2410529636</v>
      </c>
      <c r="AU162">
        <f t="shared" si="157"/>
        <v>-1059335.7897117371</v>
      </c>
      <c r="AV162">
        <f t="shared" si="145"/>
        <v>-1.8857402274263508</v>
      </c>
      <c r="AW162">
        <f t="shared" si="146"/>
        <v>-109854.15743087117</v>
      </c>
      <c r="AX162">
        <f t="shared" si="147"/>
        <v>-50632.512469402936</v>
      </c>
      <c r="AY162">
        <f t="shared" si="155"/>
        <v>-2.7097058566318077</v>
      </c>
      <c r="BA162">
        <f t="shared" si="132"/>
        <v>9.2106964048552271</v>
      </c>
      <c r="BB162">
        <f t="shared" si="148"/>
        <v>19.285849353886693</v>
      </c>
      <c r="BC162">
        <f t="shared" si="149"/>
        <v>0.82396562920545691</v>
      </c>
      <c r="BD162">
        <f t="shared" si="133"/>
        <v>-132.790246928741</v>
      </c>
      <c r="BF162">
        <f t="shared" si="134"/>
        <v>-3.4856060475047808</v>
      </c>
      <c r="BG162">
        <f t="shared" si="135"/>
        <v>-128.1203639014627</v>
      </c>
      <c r="BH162">
        <f t="shared" si="150"/>
        <v>51.879636098537304</v>
      </c>
      <c r="BI162">
        <f t="shared" si="151"/>
        <v>51.879636098537304</v>
      </c>
      <c r="BJ162">
        <f t="shared" si="136"/>
        <v>0</v>
      </c>
      <c r="BK162">
        <f t="shared" si="152"/>
        <v>0</v>
      </c>
      <c r="BM162">
        <f t="shared" si="153"/>
        <v>-22.771455401391471</v>
      </c>
      <c r="BN162">
        <f t="shared" si="137"/>
        <v>-175.3301169727217</v>
      </c>
      <c r="BQ162" s="56">
        <f t="shared" si="154"/>
        <v>36.187810154171828</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1.0014955194986104</v>
      </c>
      <c r="D163">
        <f t="shared" si="108"/>
        <v>5.4656345626103033E-2</v>
      </c>
      <c r="F163">
        <f t="shared" si="109"/>
        <v>4.7632873221153654E-3</v>
      </c>
      <c r="G163">
        <f t="shared" si="110"/>
        <v>2.7057976471319054E-2</v>
      </c>
      <c r="H163">
        <f t="shared" si="111"/>
        <v>-3.1145346735286812</v>
      </c>
      <c r="J163">
        <f t="shared" si="112"/>
        <v>15</v>
      </c>
      <c r="M163">
        <f t="shared" si="113"/>
        <v>4.0957383068889484E-2</v>
      </c>
      <c r="N163">
        <f t="shared" si="114"/>
        <v>-1.5707963250000001</v>
      </c>
      <c r="O163">
        <f t="shared" si="115"/>
        <v>20.085548831346834</v>
      </c>
      <c r="P163">
        <f t="shared" si="116"/>
        <v>1.5209886967037789</v>
      </c>
      <c r="Q163">
        <f t="shared" si="117"/>
        <v>11.187555741537478</v>
      </c>
      <c r="R163">
        <f t="shared" si="118"/>
        <v>1.4812918409562039</v>
      </c>
      <c r="S163">
        <f t="shared" si="119"/>
        <v>0.98046617185413643</v>
      </c>
      <c r="T163">
        <f t="shared" si="120"/>
        <v>-0.19797856743645859</v>
      </c>
      <c r="U163">
        <f t="shared" si="121"/>
        <v>0.96253795210092807</v>
      </c>
      <c r="V163">
        <f t="shared" si="122"/>
        <v>-0.27458446385616214</v>
      </c>
      <c r="X163">
        <f t="shared" si="139"/>
        <v>-4.131027185053572</v>
      </c>
      <c r="Y163">
        <f t="shared" si="123"/>
        <v>-120.37597757186593</v>
      </c>
      <c r="Z163">
        <f t="shared" si="140"/>
        <v>59.624022428134069</v>
      </c>
      <c r="AC163">
        <v>1</v>
      </c>
      <c r="AD163">
        <f t="shared" si="124"/>
        <v>20.060639866574999</v>
      </c>
      <c r="AE163">
        <f t="shared" si="125"/>
        <v>-3.8210456115659913E-4</v>
      </c>
      <c r="AF163">
        <f t="shared" si="126"/>
        <v>1.3564234673419499E-3</v>
      </c>
      <c r="AG163">
        <f t="shared" si="141"/>
        <v>13509.62950589287</v>
      </c>
      <c r="AH163">
        <f t="shared" si="142"/>
        <v>-4542.8962282794209</v>
      </c>
      <c r="AJ163">
        <f t="shared" si="127"/>
        <v>18000</v>
      </c>
      <c r="AK163">
        <f t="shared" si="128"/>
        <v>3610.9151759834999</v>
      </c>
      <c r="AL163">
        <v>1</v>
      </c>
      <c r="AM163">
        <f t="shared" si="129"/>
        <v>11.142773598615751</v>
      </c>
      <c r="AN163">
        <f t="shared" si="143"/>
        <v>465.28409457908162</v>
      </c>
      <c r="AO163">
        <f t="shared" si="144"/>
        <v>-1573.6401489481245</v>
      </c>
      <c r="AQ163">
        <f t="shared" si="130"/>
        <v>0.60088931618795816</v>
      </c>
      <c r="AR163">
        <f t="shared" si="131"/>
        <v>-77.514721788246604</v>
      </c>
      <c r="AT163">
        <f t="shared" si="156"/>
        <v>-344023.5452122055</v>
      </c>
      <c r="AU163">
        <f t="shared" si="157"/>
        <v>-1049924.950419697</v>
      </c>
      <c r="AV163">
        <f t="shared" si="145"/>
        <v>-1.8874366380299696</v>
      </c>
      <c r="AW163">
        <f t="shared" si="146"/>
        <v>-107983.50224222116</v>
      </c>
      <c r="AX163">
        <f t="shared" si="147"/>
        <v>-50107.934352436438</v>
      </c>
      <c r="AY163">
        <f t="shared" si="155"/>
        <v>-2.7071301607485219</v>
      </c>
      <c r="BA163">
        <f t="shared" si="132"/>
        <v>9.2811022449960969</v>
      </c>
      <c r="BB163">
        <f t="shared" si="148"/>
        <v>19.351991141818392</v>
      </c>
      <c r="BC163">
        <f t="shared" si="149"/>
        <v>0.81969352271855223</v>
      </c>
      <c r="BD163">
        <f t="shared" si="133"/>
        <v>-133.03502060035078</v>
      </c>
      <c r="BF163">
        <f t="shared" si="134"/>
        <v>-3.5550678833799809</v>
      </c>
      <c r="BG163">
        <f t="shared" si="135"/>
        <v>-128.35313481304607</v>
      </c>
      <c r="BH163">
        <f t="shared" si="150"/>
        <v>51.646865186953931</v>
      </c>
      <c r="BI163">
        <f t="shared" si="151"/>
        <v>51.646865186953931</v>
      </c>
      <c r="BJ163">
        <f t="shared" si="136"/>
        <v>0</v>
      </c>
      <c r="BK163">
        <f t="shared" si="152"/>
        <v>0</v>
      </c>
      <c r="BM163">
        <f t="shared" si="153"/>
        <v>-22.907059025198375</v>
      </c>
      <c r="BN163">
        <f t="shared" si="137"/>
        <v>-175.31811421269529</v>
      </c>
      <c r="BQ163" s="56">
        <f t="shared" si="154"/>
        <v>36.253951942103527</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1.00151877806789</v>
      </c>
      <c r="D164">
        <f t="shared" si="108"/>
        <v>5.5079185122006012E-2</v>
      </c>
      <c r="F164">
        <f t="shared" si="109"/>
        <v>4.6899638403756745E-3</v>
      </c>
      <c r="G164">
        <f t="shared" si="110"/>
        <v>2.6847932825127284E-2</v>
      </c>
      <c r="H164">
        <f t="shared" si="111"/>
        <v>-3.1147447171748728</v>
      </c>
      <c r="J164">
        <f t="shared" si="112"/>
        <v>15</v>
      </c>
      <c r="M164">
        <f t="shared" si="113"/>
        <v>4.0642326276051875E-2</v>
      </c>
      <c r="N164">
        <f t="shared" si="114"/>
        <v>-1.5707963250000001</v>
      </c>
      <c r="O164">
        <f t="shared" si="115"/>
        <v>20.240866294990944</v>
      </c>
      <c r="P164">
        <f t="shared" si="116"/>
        <v>1.5213712062537261</v>
      </c>
      <c r="Q164">
        <f t="shared" si="117"/>
        <v>11.273590716535704</v>
      </c>
      <c r="R164">
        <f t="shared" si="118"/>
        <v>1.4819767078200718</v>
      </c>
      <c r="S164">
        <f t="shared" si="119"/>
        <v>0.98017113131846101</v>
      </c>
      <c r="T164">
        <f t="shared" si="120"/>
        <v>-0.19947304622094605</v>
      </c>
      <c r="U164">
        <f t="shared" si="121"/>
        <v>0.9619877208276848</v>
      </c>
      <c r="V164">
        <f t="shared" si="122"/>
        <v>-0.27660648132662918</v>
      </c>
      <c r="X164">
        <f t="shared" si="139"/>
        <v>-4.2067759261102307</v>
      </c>
      <c r="Y164">
        <f t="shared" si="123"/>
        <v>-120.50410949834503</v>
      </c>
      <c r="Z164">
        <f t="shared" si="140"/>
        <v>59.495890501654969</v>
      </c>
      <c r="AC164">
        <v>1</v>
      </c>
      <c r="AD164">
        <f t="shared" si="124"/>
        <v>20.216148702750001</v>
      </c>
      <c r="AE164">
        <f t="shared" si="125"/>
        <v>-3.8805162451454396E-4</v>
      </c>
      <c r="AF164">
        <f t="shared" si="126"/>
        <v>1.3669383779415E-3</v>
      </c>
      <c r="AG164">
        <f t="shared" si="141"/>
        <v>13494.188460718302</v>
      </c>
      <c r="AH164">
        <f t="shared" si="142"/>
        <v>-4562.3430099890338</v>
      </c>
      <c r="AJ164">
        <f t="shared" si="127"/>
        <v>18000</v>
      </c>
      <c r="AK164">
        <f t="shared" si="128"/>
        <v>3638.9067664950003</v>
      </c>
      <c r="AL164">
        <v>1</v>
      </c>
      <c r="AM164">
        <f t="shared" si="129"/>
        <v>11.2291516885275</v>
      </c>
      <c r="AN164">
        <f t="shared" si="143"/>
        <v>463.13678555296167</v>
      </c>
      <c r="AO164">
        <f t="shared" si="144"/>
        <v>-1561.726451016237</v>
      </c>
      <c r="AQ164">
        <f t="shared" si="130"/>
        <v>0.59168096562333594</v>
      </c>
      <c r="AR164">
        <f t="shared" si="131"/>
        <v>-76.918525531033666</v>
      </c>
      <c r="AT164">
        <f t="shared" si="156"/>
        <v>-342944.44283643336</v>
      </c>
      <c r="AU164">
        <f t="shared" si="157"/>
        <v>-1040652.5311539958</v>
      </c>
      <c r="AV164">
        <f t="shared" si="145"/>
        <v>-1.8891357726870472</v>
      </c>
      <c r="AW164">
        <f t="shared" si="146"/>
        <v>-106155.7684953627</v>
      </c>
      <c r="AX164">
        <f t="shared" si="147"/>
        <v>-49595.87344647439</v>
      </c>
      <c r="AY164">
        <f t="shared" si="155"/>
        <v>-2.7045284126545122</v>
      </c>
      <c r="BA164">
        <f t="shared" si="132"/>
        <v>9.3514128707582014</v>
      </c>
      <c r="BB164">
        <f t="shared" si="148"/>
        <v>19.417544635884912</v>
      </c>
      <c r="BC164">
        <f t="shared" si="149"/>
        <v>0.81539263996746492</v>
      </c>
      <c r="BD164">
        <f t="shared" si="133"/>
        <v>-133.28144303045028</v>
      </c>
      <c r="BF164">
        <f t="shared" si="134"/>
        <v>-3.6240583656559977</v>
      </c>
      <c r="BG164">
        <f t="shared" si="135"/>
        <v>-128.58736493904527</v>
      </c>
      <c r="BH164">
        <f t="shared" si="150"/>
        <v>51.412635060954727</v>
      </c>
      <c r="BI164">
        <f t="shared" si="151"/>
        <v>51.412635060954727</v>
      </c>
      <c r="BJ164">
        <f t="shared" si="136"/>
        <v>0</v>
      </c>
      <c r="BK164">
        <f t="shared" si="152"/>
        <v>0</v>
      </c>
      <c r="BM164">
        <f t="shared" si="153"/>
        <v>-23.04160300154091</v>
      </c>
      <c r="BN164">
        <f t="shared" si="137"/>
        <v>-175.305921908595</v>
      </c>
      <c r="BQ164" s="56">
        <f t="shared" si="154"/>
        <v>36.319505436170047</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1.0015422156936207</v>
      </c>
      <c r="D165">
        <f t="shared" si="108"/>
        <v>5.5502004903316408E-2</v>
      </c>
      <c r="F165">
        <f t="shared" si="109"/>
        <v>4.6183228866766672E-3</v>
      </c>
      <c r="G165">
        <f t="shared" si="110"/>
        <v>2.6641139333279065E-2</v>
      </c>
      <c r="H165">
        <f t="shared" si="111"/>
        <v>-3.1149515106667209</v>
      </c>
      <c r="J165">
        <f t="shared" si="112"/>
        <v>15</v>
      </c>
      <c r="M165">
        <f t="shared" si="113"/>
        <v>4.0332079510585823E-2</v>
      </c>
      <c r="N165">
        <f t="shared" si="114"/>
        <v>-1.5707963250000001</v>
      </c>
      <c r="O165">
        <f t="shared" si="115"/>
        <v>20.396186675043936</v>
      </c>
      <c r="P165">
        <f t="shared" si="116"/>
        <v>1.5217478901094228</v>
      </c>
      <c r="Q165">
        <f t="shared" si="117"/>
        <v>11.359630899230197</v>
      </c>
      <c r="R165">
        <f t="shared" si="118"/>
        <v>1.4826512003511243</v>
      </c>
      <c r="S165">
        <f t="shared" si="119"/>
        <v>0.97987408175704083</v>
      </c>
      <c r="T165">
        <f t="shared" si="120"/>
        <v>-0.20096662250948596</v>
      </c>
      <c r="U165">
        <f t="shared" si="121"/>
        <v>0.96143419413829212</v>
      </c>
      <c r="V165">
        <f t="shared" si="122"/>
        <v>-0.27862618011354173</v>
      </c>
      <c r="X165">
        <f t="shared" si="139"/>
        <v>-4.2820308062048626</v>
      </c>
      <c r="Y165">
        <f t="shared" si="123"/>
        <v>-120.63279996744937</v>
      </c>
      <c r="Z165">
        <f t="shared" si="140"/>
        <v>59.367200032550627</v>
      </c>
      <c r="AC165">
        <v>1</v>
      </c>
      <c r="AD165">
        <f t="shared" si="124"/>
        <v>20.371657538925</v>
      </c>
      <c r="AE165">
        <f t="shared" si="125"/>
        <v>-3.9404461114166204E-4</v>
      </c>
      <c r="AF165">
        <f t="shared" si="126"/>
        <v>1.37745328854105E-3</v>
      </c>
      <c r="AG165">
        <f t="shared" si="141"/>
        <v>13478.663845668467</v>
      </c>
      <c r="AH165">
        <f t="shared" si="142"/>
        <v>-4581.7850276870049</v>
      </c>
      <c r="AJ165">
        <f t="shared" si="127"/>
        <v>18000</v>
      </c>
      <c r="AK165">
        <f t="shared" si="128"/>
        <v>3666.8983570065002</v>
      </c>
      <c r="AL165">
        <v>1</v>
      </c>
      <c r="AM165">
        <f t="shared" si="129"/>
        <v>11.315529778439251</v>
      </c>
      <c r="AN165">
        <f t="shared" si="143"/>
        <v>461.03795548870949</v>
      </c>
      <c r="AO165">
        <f t="shared" si="144"/>
        <v>-1549.9903573167421</v>
      </c>
      <c r="AQ165">
        <f t="shared" si="130"/>
        <v>0.58268267101736393</v>
      </c>
      <c r="AR165">
        <f t="shared" si="131"/>
        <v>-76.331429903274682</v>
      </c>
      <c r="AT165">
        <f t="shared" si="156"/>
        <v>-341880.41882142483</v>
      </c>
      <c r="AU165">
        <f t="shared" si="157"/>
        <v>-1031515.4112634053</v>
      </c>
      <c r="AV165">
        <f t="shared" si="145"/>
        <v>-1.8908375040764192</v>
      </c>
      <c r="AW165">
        <f t="shared" si="146"/>
        <v>-104369.67107464591</v>
      </c>
      <c r="AX165">
        <f t="shared" si="147"/>
        <v>-49095.916782022294</v>
      </c>
      <c r="AY165">
        <f t="shared" si="155"/>
        <v>-2.7019008670351239</v>
      </c>
      <c r="BA165">
        <f t="shared" si="132"/>
        <v>9.4216242512286978</v>
      </c>
      <c r="BB165">
        <f t="shared" si="148"/>
        <v>19.48251559840099</v>
      </c>
      <c r="BC165">
        <f t="shared" si="149"/>
        <v>0.81106336295870474</v>
      </c>
      <c r="BD165">
        <f t="shared" si="133"/>
        <v>-133.52949233167871</v>
      </c>
      <c r="BF165">
        <f t="shared" si="134"/>
        <v>-3.6925881634593889</v>
      </c>
      <c r="BG165">
        <f t="shared" si="135"/>
        <v>-128.82303684560947</v>
      </c>
      <c r="BH165">
        <f t="shared" si="150"/>
        <v>51.176963154390535</v>
      </c>
      <c r="BI165">
        <f t="shared" si="151"/>
        <v>51.176963154390535</v>
      </c>
      <c r="BJ165">
        <f t="shared" si="136"/>
        <v>0</v>
      </c>
      <c r="BK165">
        <f t="shared" si="152"/>
        <v>0</v>
      </c>
      <c r="BM165">
        <f t="shared" si="153"/>
        <v>-23.175103761860377</v>
      </c>
      <c r="BN165">
        <f t="shared" si="137"/>
        <v>-175.29354451393078</v>
      </c>
      <c r="BQ165" s="56">
        <f t="shared" si="154"/>
        <v>36.384476398686132</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1.0015658323632322</v>
      </c>
      <c r="D166">
        <f t="shared" si="108"/>
        <v>5.5924804820243042E-2</v>
      </c>
      <c r="F166">
        <f t="shared" si="109"/>
        <v>4.5483133022823702E-3</v>
      </c>
      <c r="G166">
        <f t="shared" si="110"/>
        <v>2.6437520819836632E-2</v>
      </c>
      <c r="H166">
        <f t="shared" si="111"/>
        <v>-3.1151551291801636</v>
      </c>
      <c r="J166">
        <f t="shared" si="112"/>
        <v>15</v>
      </c>
      <c r="M166">
        <f t="shared" si="113"/>
        <v>4.0026533453687452E-2</v>
      </c>
      <c r="N166">
        <f t="shared" si="114"/>
        <v>-1.5707963250000001</v>
      </c>
      <c r="O166">
        <f t="shared" si="115"/>
        <v>20.551509905382524</v>
      </c>
      <c r="P166">
        <f t="shared" si="116"/>
        <v>1.5221188802502119</v>
      </c>
      <c r="Q166">
        <f t="shared" si="117"/>
        <v>11.445676172178052</v>
      </c>
      <c r="R166">
        <f t="shared" si="118"/>
        <v>1.4833155519023</v>
      </c>
      <c r="S166">
        <f t="shared" si="119"/>
        <v>0.97957502896994497</v>
      </c>
      <c r="T166">
        <f t="shared" si="120"/>
        <v>-0.20245929046175043</v>
      </c>
      <c r="U166">
        <f t="shared" si="121"/>
        <v>0.96087739125379779</v>
      </c>
      <c r="V166">
        <f t="shared" si="122"/>
        <v>-0.28064354775392425</v>
      </c>
      <c r="X166">
        <f t="shared" si="139"/>
        <v>-4.3568003796464607</v>
      </c>
      <c r="Y166">
        <f t="shared" si="123"/>
        <v>-120.76203131432553</v>
      </c>
      <c r="Z166">
        <f t="shared" si="140"/>
        <v>59.237968685674474</v>
      </c>
      <c r="AC166">
        <v>1</v>
      </c>
      <c r="AD166">
        <f t="shared" si="124"/>
        <v>20.527166375100002</v>
      </c>
      <c r="AE166">
        <f t="shared" si="125"/>
        <v>-4.0008352103795348E-4</v>
      </c>
      <c r="AF166">
        <f t="shared" si="126"/>
        <v>1.3879681991405999E-3</v>
      </c>
      <c r="AG166">
        <f t="shared" si="141"/>
        <v>13463.056358954464</v>
      </c>
      <c r="AH166">
        <f t="shared" si="142"/>
        <v>-4601.2199674151034</v>
      </c>
      <c r="AJ166">
        <f t="shared" si="127"/>
        <v>18000</v>
      </c>
      <c r="AK166">
        <f t="shared" si="128"/>
        <v>3694.8899475180001</v>
      </c>
      <c r="AL166">
        <v>1</v>
      </c>
      <c r="AM166">
        <f t="shared" si="129"/>
        <v>11.401907868351001</v>
      </c>
      <c r="AN166">
        <f t="shared" si="143"/>
        <v>458.98615968832326</v>
      </c>
      <c r="AO166">
        <f t="shared" si="144"/>
        <v>-1538.4279580965026</v>
      </c>
      <c r="AQ166">
        <f t="shared" si="130"/>
        <v>0.57388809182209466</v>
      </c>
      <c r="AR166">
        <f t="shared" si="131"/>
        <v>-75.753228120516496</v>
      </c>
      <c r="AT166">
        <f t="shared" si="156"/>
        <v>-340830.97810033814</v>
      </c>
      <c r="AU166">
        <f t="shared" si="157"/>
        <v>-1022510.5649064013</v>
      </c>
      <c r="AV166">
        <f t="shared" si="145"/>
        <v>-1.89254170844231</v>
      </c>
      <c r="AW166">
        <f t="shared" si="146"/>
        <v>-102623.9725053077</v>
      </c>
      <c r="AX166">
        <f t="shared" si="147"/>
        <v>-48607.668470034638</v>
      </c>
      <c r="AY166">
        <f t="shared" si="155"/>
        <v>-2.6992477737615275</v>
      </c>
      <c r="BA166">
        <f t="shared" si="132"/>
        <v>9.4917322980854735</v>
      </c>
      <c r="BB166">
        <f t="shared" si="148"/>
        <v>19.546909620185925</v>
      </c>
      <c r="BC166">
        <f t="shared" si="149"/>
        <v>0.80670606531921751</v>
      </c>
      <c r="BD166">
        <f t="shared" si="133"/>
        <v>-133.7791470967889</v>
      </c>
      <c r="BF166">
        <f t="shared" si="134"/>
        <v>-3.7606677360477607</v>
      </c>
      <c r="BG166">
        <f t="shared" si="135"/>
        <v>-129.06013344133794</v>
      </c>
      <c r="BH166">
        <f t="shared" si="150"/>
        <v>50.939866558662061</v>
      </c>
      <c r="BI166">
        <f t="shared" si="151"/>
        <v>50.939866558662061</v>
      </c>
      <c r="BJ166">
        <f t="shared" si="136"/>
        <v>0</v>
      </c>
      <c r="BK166">
        <f t="shared" si="152"/>
        <v>0</v>
      </c>
      <c r="BM166">
        <f t="shared" si="153"/>
        <v>-23.307577356233686</v>
      </c>
      <c r="BN166">
        <f t="shared" si="137"/>
        <v>-175.28098634454906</v>
      </c>
      <c r="BQ166" s="56">
        <f t="shared" si="154"/>
        <v>36.448870420471067</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1.0015896280640593</v>
      </c>
      <c r="D167">
        <f t="shared" si="108"/>
        <v>5.6347584723037233E-2</v>
      </c>
      <c r="F167">
        <f t="shared" si="109"/>
        <v>4.4798858608420594E-3</v>
      </c>
      <c r="G167">
        <f t="shared" si="110"/>
        <v>2.6237004418845928E-2</v>
      </c>
      <c r="H167">
        <f t="shared" si="111"/>
        <v>-3.1153556455811544</v>
      </c>
      <c r="J167">
        <f t="shared" si="112"/>
        <v>15</v>
      </c>
      <c r="M167">
        <f t="shared" si="113"/>
        <v>3.9725582074336421E-2</v>
      </c>
      <c r="N167">
        <f t="shared" si="114"/>
        <v>-1.5707963250000001</v>
      </c>
      <c r="O167">
        <f t="shared" si="115"/>
        <v>20.706835921866219</v>
      </c>
      <c r="P167">
        <f t="shared" si="116"/>
        <v>1.5224843047018044</v>
      </c>
      <c r="Q167">
        <f t="shared" si="117"/>
        <v>11.531726421434783</v>
      </c>
      <c r="R167">
        <f t="shared" si="118"/>
        <v>1.483969988897806</v>
      </c>
      <c r="S167">
        <f t="shared" si="119"/>
        <v>0.97927397878672329</v>
      </c>
      <c r="T167">
        <f t="shared" si="120"/>
        <v>-0.20395104426070362</v>
      </c>
      <c r="U167">
        <f t="shared" si="121"/>
        <v>0.96031733144742093</v>
      </c>
      <c r="V167">
        <f t="shared" si="122"/>
        <v>-0.28265857188945082</v>
      </c>
      <c r="X167">
        <f t="shared" si="139"/>
        <v>-4.4310929898071985</v>
      </c>
      <c r="Y167">
        <f t="shared" si="123"/>
        <v>-120.8917863726091</v>
      </c>
      <c r="Z167">
        <f t="shared" si="140"/>
        <v>59.108213627390896</v>
      </c>
      <c r="AC167">
        <v>1</v>
      </c>
      <c r="AD167">
        <f t="shared" si="124"/>
        <v>20.682675211275001</v>
      </c>
      <c r="AE167">
        <f t="shared" si="125"/>
        <v>-4.0616835420341827E-4</v>
      </c>
      <c r="AF167">
        <f t="shared" si="126"/>
        <v>1.39848310974015E-3</v>
      </c>
      <c r="AG167">
        <f t="shared" si="141"/>
        <v>13447.36669994281</v>
      </c>
      <c r="AH167">
        <f t="shared" si="142"/>
        <v>-4620.6455808295732</v>
      </c>
      <c r="AJ167">
        <f t="shared" si="127"/>
        <v>18000</v>
      </c>
      <c r="AK167">
        <f t="shared" si="128"/>
        <v>3722.8815380295</v>
      </c>
      <c r="AL167">
        <v>1</v>
      </c>
      <c r="AM167">
        <f t="shared" si="129"/>
        <v>11.48828595826275</v>
      </c>
      <c r="AN167">
        <f t="shared" si="143"/>
        <v>456.98000673500451</v>
      </c>
      <c r="AO167">
        <f t="shared" si="144"/>
        <v>-1527.0354565510693</v>
      </c>
      <c r="AQ167">
        <f t="shared" si="130"/>
        <v>0.56529112492933864</v>
      </c>
      <c r="AR167">
        <f t="shared" si="131"/>
        <v>-75.18371961560203</v>
      </c>
      <c r="AT167">
        <f t="shared" si="156"/>
        <v>-339795.6447430132</v>
      </c>
      <c r="AU167">
        <f t="shared" si="157"/>
        <v>-1013635.0574749707</v>
      </c>
      <c r="AV167">
        <f t="shared" si="145"/>
        <v>-1.8942482654651356</v>
      </c>
      <c r="AW167">
        <f t="shared" si="146"/>
        <v>-100917.48085470426</v>
      </c>
      <c r="AX167">
        <f t="shared" si="147"/>
        <v>-48130.748859848893</v>
      </c>
      <c r="AY167">
        <f t="shared" si="155"/>
        <v>-2.6965693782153033</v>
      </c>
      <c r="BA167">
        <f t="shared" si="132"/>
        <v>9.5617328658533953</v>
      </c>
      <c r="BB167">
        <f t="shared" si="148"/>
        <v>19.610732125604979</v>
      </c>
      <c r="BC167">
        <f t="shared" si="149"/>
        <v>0.80232111275016771</v>
      </c>
      <c r="BD167">
        <f t="shared" si="133"/>
        <v>-134.03038637264757</v>
      </c>
      <c r="BF167">
        <f t="shared" si="134"/>
        <v>-3.8283073395259013</v>
      </c>
      <c r="BG167">
        <f t="shared" si="135"/>
        <v>-129.29863795658895</v>
      </c>
      <c r="BH167">
        <f t="shared" si="150"/>
        <v>50.701362043411052</v>
      </c>
      <c r="BI167">
        <f t="shared" si="151"/>
        <v>50.701362043411052</v>
      </c>
      <c r="BJ167">
        <f t="shared" si="136"/>
        <v>0</v>
      </c>
      <c r="BK167">
        <f t="shared" si="152"/>
        <v>0</v>
      </c>
      <c r="BM167">
        <f t="shared" si="153"/>
        <v>-23.439039465130879</v>
      </c>
      <c r="BN167">
        <f t="shared" si="137"/>
        <v>-175.26825158394138</v>
      </c>
      <c r="BQ167" s="56">
        <f t="shared" si="154"/>
        <v>36.512692925890114</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1.0016136027833422</v>
      </c>
      <c r="D168">
        <f t="shared" si="108"/>
        <v>5.6770344461993069E-2</v>
      </c>
      <c r="F168">
        <f t="shared" si="109"/>
        <v>4.4129931813417633E-3</v>
      </c>
      <c r="G168">
        <f t="shared" si="110"/>
        <v>2.60395194859506E-2</v>
      </c>
      <c r="H168">
        <f t="shared" si="111"/>
        <v>-3.1155531305140496</v>
      </c>
      <c r="J168">
        <f t="shared" si="112"/>
        <v>15</v>
      </c>
      <c r="M168">
        <f t="shared" si="113"/>
        <v>3.9429122506617488E-2</v>
      </c>
      <c r="N168">
        <f t="shared" si="114"/>
        <v>-1.5707963250000001</v>
      </c>
      <c r="O168">
        <f t="shared" si="115"/>
        <v>20.862164662263588</v>
      </c>
      <c r="P168">
        <f t="shared" si="116"/>
        <v>1.5228442876831112</v>
      </c>
      <c r="Q168">
        <f t="shared" si="117"/>
        <v>11.617781536425246</v>
      </c>
      <c r="R168">
        <f t="shared" si="118"/>
        <v>1.4846147310877365</v>
      </c>
      <c r="S168">
        <f t="shared" si="119"/>
        <v>0.97897093706610994</v>
      </c>
      <c r="T168">
        <f t="shared" si="120"/>
        <v>-0.20544187811270667</v>
      </c>
      <c r="U168">
        <f t="shared" si="121"/>
        <v>0.95975403404292681</v>
      </c>
      <c r="V168">
        <f t="shared" si="122"/>
        <v>-0.28467124026661367</v>
      </c>
      <c r="X168">
        <f t="shared" si="139"/>
        <v>-4.5049167759181987</v>
      </c>
      <c r="Y168">
        <f t="shared" si="123"/>
        <v>-121.02204845650353</v>
      </c>
      <c r="Z168">
        <f t="shared" si="140"/>
        <v>58.977951543496474</v>
      </c>
      <c r="AC168">
        <v>1</v>
      </c>
      <c r="AD168">
        <f t="shared" si="124"/>
        <v>20.838184047450003</v>
      </c>
      <c r="AE168">
        <f t="shared" si="125"/>
        <v>-4.1229911063805631E-4</v>
      </c>
      <c r="AF168">
        <f t="shared" si="126"/>
        <v>1.4089980203397E-3</v>
      </c>
      <c r="AG168">
        <f t="shared" si="141"/>
        <v>13431.595569087332</v>
      </c>
      <c r="AH168">
        <f t="shared" si="142"/>
        <v>-4640.0596829855986</v>
      </c>
      <c r="AJ168">
        <f t="shared" si="127"/>
        <v>18000</v>
      </c>
      <c r="AK168">
        <f t="shared" si="128"/>
        <v>3750.8731285409999</v>
      </c>
      <c r="AL168">
        <v>1</v>
      </c>
      <c r="AM168">
        <f t="shared" si="129"/>
        <v>11.574664048174501</v>
      </c>
      <c r="AN168">
        <f t="shared" si="143"/>
        <v>455.0181561583662</v>
      </c>
      <c r="AO168">
        <f t="shared" si="144"/>
        <v>-1515.8091648118927</v>
      </c>
      <c r="AQ168">
        <f t="shared" si="130"/>
        <v>0.55688589408030298</v>
      </c>
      <c r="AR168">
        <f t="shared" si="131"/>
        <v>-74.622709806760597</v>
      </c>
      <c r="AT168">
        <f t="shared" si="156"/>
        <v>-338773.96110206767</v>
      </c>
      <c r="AU168">
        <f t="shared" si="157"/>
        <v>-1004886.0421789209</v>
      </c>
      <c r="AV168">
        <f t="shared" si="145"/>
        <v>-1.8959570581380467</v>
      </c>
      <c r="AW168">
        <f t="shared" si="146"/>
        <v>-99249.047740317008</v>
      </c>
      <c r="AX168">
        <f t="shared" si="147"/>
        <v>-47664.793744950177</v>
      </c>
      <c r="AY168">
        <f t="shared" si="155"/>
        <v>-2.693865921599746</v>
      </c>
      <c r="BA168">
        <f t="shared" si="132"/>
        <v>9.6316217522087726</v>
      </c>
      <c r="BB168">
        <f t="shared" si="148"/>
        <v>19.673988377456759</v>
      </c>
      <c r="BC168">
        <f t="shared" si="149"/>
        <v>0.79790886346169931</v>
      </c>
      <c r="BD168">
        <f t="shared" si="133"/>
        <v>-134.2831896353253</v>
      </c>
      <c r="BF168">
        <f t="shared" si="134"/>
        <v>-3.8955170332646105</v>
      </c>
      <c r="BG168">
        <f t="shared" si="135"/>
        <v>-129.53853392363399</v>
      </c>
      <c r="BH168">
        <f t="shared" si="150"/>
        <v>50.461466076366008</v>
      </c>
      <c r="BI168">
        <f t="shared" si="151"/>
        <v>50.461466076366008</v>
      </c>
      <c r="BJ168">
        <f t="shared" si="136"/>
        <v>0</v>
      </c>
      <c r="BK168">
        <f t="shared" si="152"/>
        <v>0</v>
      </c>
      <c r="BM168">
        <f t="shared" si="153"/>
        <v>-23.569505410721369</v>
      </c>
      <c r="BN168">
        <f t="shared" si="137"/>
        <v>-175.25534428830872</v>
      </c>
      <c r="BQ168" s="56">
        <f t="shared" si="154"/>
        <v>36.575949177741897</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1.0016377565082264</v>
      </c>
      <c r="D169">
        <f t="shared" si="108"/>
        <v>5.7193083887447767E-2</v>
      </c>
      <c r="F169">
        <f t="shared" si="109"/>
        <v>4.347589645602435E-3</v>
      </c>
      <c r="G169">
        <f t="shared" si="110"/>
        <v>2.5844997514047816E-2</v>
      </c>
      <c r="H169">
        <f t="shared" si="111"/>
        <v>-3.1157476524859522</v>
      </c>
      <c r="J169">
        <f t="shared" si="112"/>
        <v>15</v>
      </c>
      <c r="M169">
        <f t="shared" si="113"/>
        <v>3.9137054932494399E-2</v>
      </c>
      <c r="N169">
        <f t="shared" si="114"/>
        <v>-1.5707963250000001</v>
      </c>
      <c r="O169">
        <f t="shared" si="115"/>
        <v>21.017496066181788</v>
      </c>
      <c r="P169">
        <f t="shared" si="116"/>
        <v>1.5231989497465837</v>
      </c>
      <c r="Q169">
        <f t="shared" si="117"/>
        <v>11.703841409820244</v>
      </c>
      <c r="R169">
        <f t="shared" si="118"/>
        <v>1.4852499917915734</v>
      </c>
      <c r="S169">
        <f t="shared" si="119"/>
        <v>0.97866590969572476</v>
      </c>
      <c r="T169">
        <f t="shared" si="120"/>
        <v>-0.20693178624762151</v>
      </c>
      <c r="U169">
        <f t="shared" si="121"/>
        <v>0.95918751841300509</v>
      </c>
      <c r="V169">
        <f t="shared" si="122"/>
        <v>-0.28668154073688051</v>
      </c>
      <c r="X169">
        <f t="shared" si="139"/>
        <v>-4.5782796795917422</v>
      </c>
      <c r="Y169">
        <f t="shared" si="123"/>
        <v>-121.15280134363468</v>
      </c>
      <c r="Z169">
        <f t="shared" si="140"/>
        <v>58.847198656365322</v>
      </c>
      <c r="AC169">
        <v>1</v>
      </c>
      <c r="AD169">
        <f t="shared" si="124"/>
        <v>20.993692883624998</v>
      </c>
      <c r="AE169">
        <f t="shared" si="125"/>
        <v>-4.1847579034186766E-4</v>
      </c>
      <c r="AF169">
        <f t="shared" si="126"/>
        <v>1.4195129309392501E-3</v>
      </c>
      <c r="AG169">
        <f t="shared" si="141"/>
        <v>13415.743667861392</v>
      </c>
      <c r="AH169">
        <f t="shared" si="142"/>
        <v>-4659.4601502191344</v>
      </c>
      <c r="AJ169">
        <f t="shared" si="127"/>
        <v>18000</v>
      </c>
      <c r="AK169">
        <f t="shared" si="128"/>
        <v>3778.8647190524998</v>
      </c>
      <c r="AL169">
        <v>1</v>
      </c>
      <c r="AM169">
        <f t="shared" si="129"/>
        <v>11.661042138086252</v>
      </c>
      <c r="AN169">
        <f t="shared" si="143"/>
        <v>453.09931621783562</v>
      </c>
      <c r="AO169">
        <f t="shared" si="144"/>
        <v>-1504.7455001017488</v>
      </c>
      <c r="AQ169">
        <f t="shared" si="130"/>
        <v>0.54866673982223202</v>
      </c>
      <c r="AR169">
        <f t="shared" si="131"/>
        <v>-74.070009876001322</v>
      </c>
      <c r="AT169">
        <f t="shared" si="156"/>
        <v>-337765.48700302967</v>
      </c>
      <c r="AU169">
        <f t="shared" si="157"/>
        <v>-996260.75678234792</v>
      </c>
      <c r="AV169">
        <f t="shared" si="145"/>
        <v>-1.8976679726489247</v>
      </c>
      <c r="AW169">
        <f t="shared" si="146"/>
        <v>-97617.566438387934</v>
      </c>
      <c r="AX169">
        <f t="shared" si="147"/>
        <v>-47209.453613507059</v>
      </c>
      <c r="AY169">
        <f t="shared" si="155"/>
        <v>-2.691137641238508</v>
      </c>
      <c r="BA169">
        <f t="shared" si="132"/>
        <v>9.7013946983323738</v>
      </c>
      <c r="BB169">
        <f t="shared" si="148"/>
        <v>19.736683481713261</v>
      </c>
      <c r="BC169">
        <f t="shared" si="149"/>
        <v>0.79346966858958323</v>
      </c>
      <c r="BD169">
        <f t="shared" si="133"/>
        <v>-134.53753676622429</v>
      </c>
      <c r="BF169">
        <f t="shared" si="134"/>
        <v>-3.9623066860362508</v>
      </c>
      <c r="BG169">
        <f t="shared" si="135"/>
        <v>-129.77980515761828</v>
      </c>
      <c r="BH169">
        <f t="shared" si="150"/>
        <v>50.220194842381716</v>
      </c>
      <c r="BI169">
        <f t="shared" si="151"/>
        <v>50.220194842381716</v>
      </c>
      <c r="BJ169">
        <f t="shared" si="136"/>
        <v>0</v>
      </c>
      <c r="BK169">
        <f t="shared" si="152"/>
        <v>0</v>
      </c>
      <c r="BM169">
        <f t="shared" si="153"/>
        <v>-23.698990167749514</v>
      </c>
      <c r="BN169">
        <f t="shared" si="137"/>
        <v>-175.24226839139402</v>
      </c>
      <c r="BQ169" s="56">
        <f t="shared" si="154"/>
        <v>36.638644281998396</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1.0016620892257619</v>
      </c>
      <c r="D170">
        <f t="shared" si="108"/>
        <v>5.7615802849781975E-2</v>
      </c>
      <c r="F170">
        <f t="shared" si="109"/>
        <v>4.2836313200550515E-3</v>
      </c>
      <c r="G170">
        <f t="shared" si="110"/>
        <v>2.5653372052771253E-2</v>
      </c>
      <c r="H170">
        <f t="shared" si="111"/>
        <v>-3.1159392779472288</v>
      </c>
      <c r="J170">
        <f t="shared" si="112"/>
        <v>15</v>
      </c>
      <c r="M170">
        <f t="shared" si="113"/>
        <v>3.8849282469755463E-2</v>
      </c>
      <c r="N170">
        <f t="shared" si="114"/>
        <v>-1.5707963250000001</v>
      </c>
      <c r="O170">
        <f t="shared" si="115"/>
        <v>21.172830074999212</v>
      </c>
      <c r="P170">
        <f t="shared" si="116"/>
        <v>1.5235484079123978</v>
      </c>
      <c r="Q170">
        <f t="shared" si="117"/>
        <v>11.789905937418526</v>
      </c>
      <c r="R170">
        <f t="shared" si="118"/>
        <v>1.4858759781311284</v>
      </c>
      <c r="S170">
        <f t="shared" si="119"/>
        <v>0.97835890259177605</v>
      </c>
      <c r="T170">
        <f t="shared" si="120"/>
        <v>-0.20842076291891296</v>
      </c>
      <c r="U170">
        <f t="shared" si="121"/>
        <v>0.95861780397765328</v>
      </c>
      <c r="V170">
        <f t="shared" si="122"/>
        <v>-0.28868946125684225</v>
      </c>
      <c r="X170">
        <f t="shared" si="139"/>
        <v>-4.6511894510830656</v>
      </c>
      <c r="Y170">
        <f t="shared" si="123"/>
        <v>-121.28402925864422</v>
      </c>
      <c r="Z170">
        <f t="shared" si="140"/>
        <v>58.715970741355775</v>
      </c>
      <c r="AC170">
        <v>1</v>
      </c>
      <c r="AD170">
        <f t="shared" si="124"/>
        <v>21.149201719800001</v>
      </c>
      <c r="AE170">
        <f t="shared" si="125"/>
        <v>-4.2469839331485241E-4</v>
      </c>
      <c r="AF170">
        <f t="shared" si="126"/>
        <v>1.4300278415388E-3</v>
      </c>
      <c r="AG170">
        <f t="shared" si="141"/>
        <v>13399.811698690433</v>
      </c>
      <c r="AH170">
        <f t="shared" si="142"/>
        <v>-4678.8449181210235</v>
      </c>
      <c r="AJ170">
        <f t="shared" si="127"/>
        <v>18000</v>
      </c>
      <c r="AK170">
        <f t="shared" si="128"/>
        <v>3806.8563095640002</v>
      </c>
      <c r="AL170">
        <v>1</v>
      </c>
      <c r="AM170">
        <f t="shared" si="129"/>
        <v>11.747420227998001</v>
      </c>
      <c r="AN170">
        <f t="shared" si="143"/>
        <v>451.22224179747707</v>
      </c>
      <c r="AO170">
        <f t="shared" si="144"/>
        <v>-1493.8409810502872</v>
      </c>
      <c r="AQ170">
        <f t="shared" si="130"/>
        <v>0.54062820997999672</v>
      </c>
      <c r="AR170">
        <f t="shared" si="131"/>
        <v>-73.525436557279562</v>
      </c>
      <c r="AT170">
        <f t="shared" si="156"/>
        <v>-336769.79897592514</v>
      </c>
      <c r="AU170">
        <f t="shared" si="157"/>
        <v>-987756.52048441372</v>
      </c>
      <c r="AV170">
        <f t="shared" si="145"/>
        <v>-1.8993808982675466</v>
      </c>
      <c r="AW170">
        <f t="shared" si="146"/>
        <v>-96021.970087432259</v>
      </c>
      <c r="AX170">
        <f t="shared" si="147"/>
        <v>-46764.39294083487</v>
      </c>
      <c r="AY170">
        <f t="shared" si="155"/>
        <v>-2.6883847708621582</v>
      </c>
      <c r="BA170">
        <f t="shared" si="132"/>
        <v>9.7710473893115068</v>
      </c>
      <c r="BB170">
        <f t="shared" si="148"/>
        <v>19.798822392119082</v>
      </c>
      <c r="BC170">
        <f t="shared" si="149"/>
        <v>0.78900387259461158</v>
      </c>
      <c r="BD170">
        <f t="shared" si="133"/>
        <v>-134.79340802919498</v>
      </c>
      <c r="BF170">
        <f t="shared" si="134"/>
        <v>-4.028685981880173</v>
      </c>
      <c r="BG170">
        <f t="shared" si="135"/>
        <v>-130.02243573829037</v>
      </c>
      <c r="BH170">
        <f t="shared" si="150"/>
        <v>49.977564261709631</v>
      </c>
      <c r="BI170">
        <f t="shared" si="151"/>
        <v>49.977564261709631</v>
      </c>
      <c r="BJ170">
        <f t="shared" si="136"/>
        <v>0</v>
      </c>
      <c r="BK170">
        <f t="shared" si="152"/>
        <v>0</v>
      </c>
      <c r="BM170">
        <f t="shared" si="153"/>
        <v>-23.827508373999251</v>
      </c>
      <c r="BN170">
        <f t="shared" si="137"/>
        <v>-175.22902770909536</v>
      </c>
      <c r="BQ170" s="56">
        <f t="shared" si="154"/>
        <v>36.700783192404216</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1.0016866009229051</v>
      </c>
      <c r="D171">
        <f t="shared" si="108"/>
        <v>5.8038501199420049E-2</v>
      </c>
      <c r="F171">
        <f t="shared" si="109"/>
        <v>4.2210758815408173E-3</v>
      </c>
      <c r="G171">
        <f t="shared" si="110"/>
        <v>2.5464578631599621E-2</v>
      </c>
      <c r="H171">
        <f t="shared" si="111"/>
        <v>-3.1161280713684008</v>
      </c>
      <c r="J171">
        <f t="shared" si="112"/>
        <v>15</v>
      </c>
      <c r="M171">
        <f t="shared" si="113"/>
        <v>3.8565711064866739E-2</v>
      </c>
      <c r="N171">
        <f t="shared" si="114"/>
        <v>-1.5707963250000001</v>
      </c>
      <c r="O171">
        <f t="shared" si="115"/>
        <v>21.328166631801068</v>
      </c>
      <c r="P171">
        <f t="shared" si="116"/>
        <v>1.5238927757967906</v>
      </c>
      <c r="Q171">
        <f t="shared" si="117"/>
        <v>11.875975018033829</v>
      </c>
      <c r="R171">
        <f t="shared" si="118"/>
        <v>1.4864928912534592</v>
      </c>
      <c r="S171">
        <f t="shared" si="119"/>
        <v>0.97804992169876015</v>
      </c>
      <c r="T171">
        <f t="shared" si="120"/>
        <v>-0.20990880240374946</v>
      </c>
      <c r="U171">
        <f t="shared" si="121"/>
        <v>0.95804491020256566</v>
      </c>
      <c r="V171">
        <f t="shared" si="122"/>
        <v>-0.29069498988835069</v>
      </c>
      <c r="X171">
        <f t="shared" si="139"/>
        <v>-4.723653655304247</v>
      </c>
      <c r="Y171">
        <f t="shared" si="123"/>
        <v>-121.41571685748299</v>
      </c>
      <c r="Z171">
        <f t="shared" si="140"/>
        <v>58.584283142517009</v>
      </c>
      <c r="AC171">
        <v>1</v>
      </c>
      <c r="AD171">
        <f t="shared" si="124"/>
        <v>21.304710555974999</v>
      </c>
      <c r="AE171">
        <f t="shared" si="125"/>
        <v>-4.3096691955701031E-4</v>
      </c>
      <c r="AF171">
        <f t="shared" si="126"/>
        <v>1.4405427521383498E-3</v>
      </c>
      <c r="AG171">
        <f t="shared" si="141"/>
        <v>13383.800364884884</v>
      </c>
      <c r="AH171">
        <f t="shared" si="142"/>
        <v>-4698.2119795986673</v>
      </c>
      <c r="AJ171">
        <f t="shared" si="127"/>
        <v>18000</v>
      </c>
      <c r="AK171">
        <f t="shared" si="128"/>
        <v>3834.8479000754996</v>
      </c>
      <c r="AL171">
        <v>1</v>
      </c>
      <c r="AM171">
        <f t="shared" si="129"/>
        <v>11.833798317909752</v>
      </c>
      <c r="AN171">
        <f t="shared" si="143"/>
        <v>449.38573240589881</v>
      </c>
      <c r="AO171">
        <f t="shared" si="144"/>
        <v>-1483.0922241620669</v>
      </c>
      <c r="AQ171">
        <f t="shared" si="130"/>
        <v>0.53276505061267976</v>
      </c>
      <c r="AR171">
        <f t="shared" si="131"/>
        <v>-72.988811933937129</v>
      </c>
      <c r="AT171">
        <f t="shared" si="156"/>
        <v>-335786.48952590971</v>
      </c>
      <c r="AU171">
        <f t="shared" si="157"/>
        <v>-979370.73093704192</v>
      </c>
      <c r="AV171">
        <f t="shared" si="145"/>
        <v>-1.9010957272376559</v>
      </c>
      <c r="AW171">
        <f t="shared" si="146"/>
        <v>-94461.229981244338</v>
      </c>
      <c r="AX171">
        <f t="shared" si="147"/>
        <v>-46329.289521144128</v>
      </c>
      <c r="AY171">
        <f t="shared" si="155"/>
        <v>-2.6856075408832023</v>
      </c>
      <c r="BA171">
        <f t="shared" si="132"/>
        <v>9.8405754545914466</v>
      </c>
      <c r="BB171">
        <f t="shared" si="148"/>
        <v>19.860409914655744</v>
      </c>
      <c r="BC171">
        <f t="shared" si="149"/>
        <v>0.78451181364554645</v>
      </c>
      <c r="BD171">
        <f t="shared" si="133"/>
        <v>-135.05078404859449</v>
      </c>
      <c r="BF171">
        <f t="shared" si="134"/>
        <v>-4.0946644257104401</v>
      </c>
      <c r="BG171">
        <f t="shared" si="135"/>
        <v>-130.26640999246612</v>
      </c>
      <c r="BH171">
        <f t="shared" si="150"/>
        <v>49.733590007533877</v>
      </c>
      <c r="BI171">
        <f t="shared" si="151"/>
        <v>49.733590007533877</v>
      </c>
      <c r="BJ171">
        <f t="shared" si="136"/>
        <v>0</v>
      </c>
      <c r="BK171">
        <f t="shared" si="152"/>
        <v>0</v>
      </c>
      <c r="BM171">
        <f t="shared" si="153"/>
        <v>-23.955074340366185</v>
      </c>
      <c r="BN171">
        <f t="shared" si="137"/>
        <v>-175.21562594387166</v>
      </c>
      <c r="BQ171" s="56">
        <f t="shared" si="154"/>
        <v>36.762370714940879</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1.0017112915865169</v>
      </c>
      <c r="D172">
        <f t="shared" si="108"/>
        <v>5.8461178786830423E-2</v>
      </c>
      <c r="F172">
        <f t="shared" si="109"/>
        <v>4.1598825469011695E-3</v>
      </c>
      <c r="G172">
        <f t="shared" si="110"/>
        <v>2.5278554686400841E-2</v>
      </c>
      <c r="H172">
        <f t="shared" si="111"/>
        <v>-3.1163140953135993</v>
      </c>
      <c r="J172">
        <f t="shared" si="112"/>
        <v>15</v>
      </c>
      <c r="M172">
        <f t="shared" si="113"/>
        <v>3.8286249390483654E-2</v>
      </c>
      <c r="N172">
        <f t="shared" si="114"/>
        <v>-1.5707963250000001</v>
      </c>
      <c r="O172">
        <f t="shared" si="115"/>
        <v>21.483505681317723</v>
      </c>
      <c r="P172">
        <f t="shared" si="116"/>
        <v>1.5242321637348468</v>
      </c>
      <c r="Q172">
        <f t="shared" si="117"/>
        <v>11.962048553386843</v>
      </c>
      <c r="R172">
        <f t="shared" si="118"/>
        <v>1.4871009265442536</v>
      </c>
      <c r="S172">
        <f t="shared" si="119"/>
        <v>0.9777389729891629</v>
      </c>
      <c r="T172">
        <f t="shared" si="120"/>
        <v>-0.21139589900310266</v>
      </c>
      <c r="U172">
        <f t="shared" si="121"/>
        <v>0.95746885659752834</v>
      </c>
      <c r="V172">
        <f t="shared" si="122"/>
        <v>-0.29269811479864605</v>
      </c>
      <c r="X172">
        <f t="shared" si="139"/>
        <v>-4.7956796776019281</v>
      </c>
      <c r="Y172">
        <f t="shared" si="123"/>
        <v>-121.54784921237162</v>
      </c>
      <c r="Z172">
        <f t="shared" si="140"/>
        <v>58.452150787628383</v>
      </c>
      <c r="AC172">
        <v>1</v>
      </c>
      <c r="AD172">
        <f t="shared" si="124"/>
        <v>21.460219392149998</v>
      </c>
      <c r="AE172">
        <f t="shared" si="125"/>
        <v>-4.3728136906834167E-4</v>
      </c>
      <c r="AF172">
        <f t="shared" si="126"/>
        <v>1.4510576627378999E-3</v>
      </c>
      <c r="AG172">
        <f t="shared" si="141"/>
        <v>13367.710370573424</v>
      </c>
      <c r="AH172">
        <f t="shared" si="142"/>
        <v>-4717.5593830208036</v>
      </c>
      <c r="AJ172">
        <f t="shared" si="127"/>
        <v>18000</v>
      </c>
      <c r="AK172">
        <f t="shared" si="128"/>
        <v>3862.839490587</v>
      </c>
      <c r="AL172">
        <v>1</v>
      </c>
      <c r="AM172">
        <f t="shared" si="129"/>
        <v>11.920176407821501</v>
      </c>
      <c r="AN172">
        <f t="shared" si="143"/>
        <v>447.58863027530566</v>
      </c>
      <c r="AO172">
        <f t="shared" si="144"/>
        <v>-1472.4959404298386</v>
      </c>
      <c r="AQ172">
        <f t="shared" si="130"/>
        <v>0.52507219742714628</v>
      </c>
      <c r="AR172">
        <f t="shared" si="131"/>
        <v>-72.459963244946181</v>
      </c>
      <c r="AT172">
        <f t="shared" si="156"/>
        <v>-334815.16644069174</v>
      </c>
      <c r="AU172">
        <f t="shared" si="157"/>
        <v>-971100.86139257206</v>
      </c>
      <c r="AV172">
        <f t="shared" si="145"/>
        <v>-1.9028123546736952</v>
      </c>
      <c r="AW172">
        <f t="shared" si="146"/>
        <v>-92934.35394635149</v>
      </c>
      <c r="AX172">
        <f t="shared" si="147"/>
        <v>-45903.833836115788</v>
      </c>
      <c r="AY172">
        <f t="shared" si="155"/>
        <v>-2.6828061786600688</v>
      </c>
      <c r="BA172">
        <f t="shared" si="132"/>
        <v>9.9099744684767099</v>
      </c>
      <c r="BB172">
        <f t="shared" si="148"/>
        <v>19.921450711877124</v>
      </c>
      <c r="BC172">
        <f t="shared" si="149"/>
        <v>0.77999382398637351</v>
      </c>
      <c r="BD172">
        <f t="shared" si="133"/>
        <v>-135.30964578824464</v>
      </c>
      <c r="BF172">
        <f t="shared" si="134"/>
        <v>-4.1602513486777495</v>
      </c>
      <c r="BG172">
        <f t="shared" si="135"/>
        <v>-130.51171247719563</v>
      </c>
      <c r="BH172">
        <f t="shared" si="150"/>
        <v>49.48828752280437</v>
      </c>
      <c r="BI172">
        <f t="shared" si="151"/>
        <v>49.48828752280437</v>
      </c>
      <c r="BJ172">
        <f t="shared" si="136"/>
        <v>0</v>
      </c>
      <c r="BK172">
        <f t="shared" si="152"/>
        <v>0</v>
      </c>
      <c r="BM172">
        <f t="shared" si="153"/>
        <v>-24.081702060554875</v>
      </c>
      <c r="BN172">
        <f t="shared" si="137"/>
        <v>-175.20206668895102</v>
      </c>
      <c r="BQ172" s="56">
        <f t="shared" si="154"/>
        <v>36.823411512162266</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1.0017361612033642</v>
      </c>
      <c r="D173">
        <f t="shared" si="108"/>
        <v>5.8883835462525888E-2</v>
      </c>
      <c r="F173">
        <f t="shared" si="109"/>
        <v>4.1000120061377415E-3</v>
      </c>
      <c r="G173">
        <f t="shared" si="110"/>
        <v>2.5095239489233746E-2</v>
      </c>
      <c r="H173">
        <f t="shared" si="111"/>
        <v>-3.1164974105107666</v>
      </c>
      <c r="J173">
        <f t="shared" si="112"/>
        <v>15</v>
      </c>
      <c r="M173">
        <f t="shared" si="113"/>
        <v>3.8010808747386646E-2</v>
      </c>
      <c r="N173">
        <f t="shared" si="114"/>
        <v>-1.5707963250000001</v>
      </c>
      <c r="O173">
        <f t="shared" si="115"/>
        <v>21.638847169865731</v>
      </c>
      <c r="P173">
        <f t="shared" si="116"/>
        <v>1.5245666788980115</v>
      </c>
      <c r="Q173">
        <f t="shared" si="117"/>
        <v>12.048126448001719</v>
      </c>
      <c r="R173">
        <f t="shared" si="118"/>
        <v>1.4877002738321574</v>
      </c>
      <c r="S173">
        <f t="shared" si="119"/>
        <v>0.97742606246315855</v>
      </c>
      <c r="T173">
        <f t="shared" si="120"/>
        <v>-0.21288204704184518</v>
      </c>
      <c r="U173">
        <f t="shared" si="121"/>
        <v>0.95688966271481823</v>
      </c>
      <c r="V173">
        <f t="shared" si="122"/>
        <v>-0.29469882426047422</v>
      </c>
      <c r="X173">
        <f t="shared" si="139"/>
        <v>-4.8672747293099778</v>
      </c>
      <c r="Y173">
        <f t="shared" si="123"/>
        <v>-121.68041179739529</v>
      </c>
      <c r="Z173">
        <f t="shared" si="140"/>
        <v>58.319588202604706</v>
      </c>
      <c r="AC173">
        <v>1</v>
      </c>
      <c r="AD173">
        <f t="shared" si="124"/>
        <v>21.615728228325001</v>
      </c>
      <c r="AE173">
        <f t="shared" si="125"/>
        <v>-4.4364174184884629E-4</v>
      </c>
      <c r="AF173">
        <f t="shared" si="126"/>
        <v>1.46157257333745E-3</v>
      </c>
      <c r="AG173">
        <f t="shared" si="141"/>
        <v>13351.542420636642</v>
      </c>
      <c r="AH173">
        <f t="shared" si="142"/>
        <v>-4736.8852304411303</v>
      </c>
      <c r="AJ173">
        <f t="shared" si="127"/>
        <v>18000</v>
      </c>
      <c r="AK173">
        <f t="shared" si="128"/>
        <v>3890.8310810985004</v>
      </c>
      <c r="AL173">
        <v>1</v>
      </c>
      <c r="AM173">
        <f t="shared" si="129"/>
        <v>12.00655449773325</v>
      </c>
      <c r="AN173">
        <f t="shared" si="143"/>
        <v>445.82981855413243</v>
      </c>
      <c r="AO173">
        <f t="shared" si="144"/>
        <v>-1462.0489320862175</v>
      </c>
      <c r="AQ173">
        <f t="shared" si="130"/>
        <v>0.51754476762239932</v>
      </c>
      <c r="AR173">
        <f t="shared" si="131"/>
        <v>-71.938722699513505</v>
      </c>
      <c r="AT173">
        <f t="shared" si="156"/>
        <v>-333855.45213263662</v>
      </c>
      <c r="AU173">
        <f t="shared" si="157"/>
        <v>-962944.45797481341</v>
      </c>
      <c r="AV173">
        <f t="shared" si="145"/>
        <v>-1.9045306784619638</v>
      </c>
      <c r="AW173">
        <f t="shared" si="146"/>
        <v>-91440.384799187857</v>
      </c>
      <c r="AX173">
        <f t="shared" si="147"/>
        <v>-45487.728458015408</v>
      </c>
      <c r="AY173">
        <f t="shared" si="155"/>
        <v>-2.6799809087505428</v>
      </c>
      <c r="BA173">
        <f t="shared" si="132"/>
        <v>9.9792399506825671</v>
      </c>
      <c r="BB173">
        <f t="shared" si="148"/>
        <v>19.98194930712144</v>
      </c>
      <c r="BC173">
        <f t="shared" si="149"/>
        <v>0.77545023028857907</v>
      </c>
      <c r="BD173">
        <f t="shared" si="133"/>
        <v>-135.56997453124796</v>
      </c>
      <c r="BF173">
        <f t="shared" si="134"/>
        <v>-4.2254559132964946</v>
      </c>
      <c r="BG173">
        <f t="shared" si="135"/>
        <v>-130.7583279636012</v>
      </c>
      <c r="BH173">
        <f t="shared" si="150"/>
        <v>49.241672036398796</v>
      </c>
      <c r="BI173">
        <f t="shared" si="151"/>
        <v>49.241672036398796</v>
      </c>
      <c r="BJ173">
        <f t="shared" si="136"/>
        <v>0</v>
      </c>
      <c r="BK173">
        <f t="shared" si="152"/>
        <v>0</v>
      </c>
      <c r="BM173">
        <f t="shared" si="153"/>
        <v>-24.207405220417936</v>
      </c>
      <c r="BN173">
        <f t="shared" si="137"/>
        <v>-175.18835343235324</v>
      </c>
      <c r="BQ173" s="56">
        <f t="shared" si="154"/>
        <v>36.883910107406578</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1.0017612097601185</v>
      </c>
      <c r="D174">
        <f t="shared" si="108"/>
        <v>5.9306471077063889E-2</v>
      </c>
      <c r="F174">
        <f t="shared" si="109"/>
        <v>4.0414263589366355E-3</v>
      </c>
      <c r="G174">
        <f t="shared" si="110"/>
        <v>2.4914574081239316E-2</v>
      </c>
      <c r="H174">
        <f t="shared" si="111"/>
        <v>-3.1166780759187609</v>
      </c>
      <c r="J174">
        <f t="shared" si="112"/>
        <v>15</v>
      </c>
      <c r="M174">
        <f t="shared" si="113"/>
        <v>3.7739302970619601E-2</v>
      </c>
      <c r="N174">
        <f t="shared" si="114"/>
        <v>-1.5707963250000001</v>
      </c>
      <c r="O174">
        <f t="shared" si="115"/>
        <v>21.79419104529137</v>
      </c>
      <c r="P174">
        <f t="shared" si="116"/>
        <v>1.5248964254065926</v>
      </c>
      <c r="Q174">
        <f t="shared" si="117"/>
        <v>12.134208609106999</v>
      </c>
      <c r="R174">
        <f t="shared" si="118"/>
        <v>1.4882911175844868</v>
      </c>
      <c r="S174">
        <f t="shared" si="119"/>
        <v>0.97711119614830966</v>
      </c>
      <c r="T174">
        <f t="shared" si="120"/>
        <v>-0.2143672408688474</v>
      </c>
      <c r="U174">
        <f t="shared" si="121"/>
        <v>0.95630734814760932</v>
      </c>
      <c r="V174">
        <f t="shared" si="122"/>
        <v>-0.29669710665219484</v>
      </c>
      <c r="X174">
        <f t="shared" si="139"/>
        <v>-4.9384458530876225</v>
      </c>
      <c r="Y174">
        <f t="shared" si="123"/>
        <v>-121.81339047470037</v>
      </c>
      <c r="Z174">
        <f t="shared" si="140"/>
        <v>58.18660952529963</v>
      </c>
      <c r="AC174">
        <v>1</v>
      </c>
      <c r="AD174">
        <f t="shared" si="124"/>
        <v>21.771237064499999</v>
      </c>
      <c r="AE174">
        <f t="shared" si="125"/>
        <v>-4.5004803789852431E-4</v>
      </c>
      <c r="AF174">
        <f t="shared" si="126"/>
        <v>1.472087483937E-3</v>
      </c>
      <c r="AG174">
        <f t="shared" si="141"/>
        <v>13335.297220641007</v>
      </c>
      <c r="AH174">
        <f t="shared" si="142"/>
        <v>-4756.1876758968283</v>
      </c>
      <c r="AJ174">
        <f t="shared" si="127"/>
        <v>18000</v>
      </c>
      <c r="AK174">
        <f t="shared" si="128"/>
        <v>3918.8226716099998</v>
      </c>
      <c r="AL174">
        <v>1</v>
      </c>
      <c r="AM174">
        <f t="shared" si="129"/>
        <v>12.092932587645</v>
      </c>
      <c r="AN174">
        <f t="shared" si="143"/>
        <v>444.10821958804468</v>
      </c>
      <c r="AO174">
        <f t="shared" si="144"/>
        <v>-1451.7480894872681</v>
      </c>
      <c r="AQ174">
        <f t="shared" si="130"/>
        <v>0.51017805214019696</v>
      </c>
      <c r="AR174">
        <f t="shared" si="131"/>
        <v>-71.424927299627569</v>
      </c>
      <c r="AT174">
        <f t="shared" si="156"/>
        <v>-332906.98301357834</v>
      </c>
      <c r="AU174">
        <f t="shared" si="157"/>
        <v>-954899.13706731179</v>
      </c>
      <c r="AV174">
        <f t="shared" si="145"/>
        <v>-1.9062505991659817</v>
      </c>
      <c r="AW174">
        <f t="shared" si="146"/>
        <v>-89978.398878556211</v>
      </c>
      <c r="AX174">
        <f t="shared" si="147"/>
        <v>-45080.687485216775</v>
      </c>
      <c r="AY174">
        <f t="shared" si="155"/>
        <v>-2.6771319531550981</v>
      </c>
      <c r="BA174">
        <f t="shared" si="132"/>
        <v>10.048367366937013</v>
      </c>
      <c r="BB174">
        <f t="shared" si="148"/>
        <v>20.041910088604983</v>
      </c>
      <c r="BC174">
        <f t="shared" si="149"/>
        <v>0.77088135398911639</v>
      </c>
      <c r="BD174">
        <f t="shared" si="133"/>
        <v>-135.83175186062363</v>
      </c>
      <c r="BF174">
        <f t="shared" si="134"/>
        <v>-4.2902871183477398</v>
      </c>
      <c r="BG174">
        <f t="shared" si="135"/>
        <v>-131.0062414213582</v>
      </c>
      <c r="BH174">
        <f t="shared" si="150"/>
        <v>48.993758578641803</v>
      </c>
      <c r="BI174">
        <f t="shared" si="151"/>
        <v>48.993758578641803</v>
      </c>
      <c r="BJ174">
        <f t="shared" si="136"/>
        <v>0</v>
      </c>
      <c r="BK174">
        <f t="shared" si="152"/>
        <v>0</v>
      </c>
      <c r="BM174">
        <f t="shared" si="153"/>
        <v>-24.332197206952721</v>
      </c>
      <c r="BN174">
        <f t="shared" si="137"/>
        <v>-175.17448956073457</v>
      </c>
      <c r="BQ174" s="56">
        <f t="shared" si="154"/>
        <v>36.943870888890117</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1.0017864372433576</v>
      </c>
      <c r="D175">
        <f t="shared" si="108"/>
        <v>5.9729085481046898E-2</v>
      </c>
      <c r="F175">
        <f t="shared" si="109"/>
        <v>3.9840890543646366E-3</v>
      </c>
      <c r="G175">
        <f t="shared" si="110"/>
        <v>2.4736501208463567E-2</v>
      </c>
      <c r="H175">
        <f t="shared" si="111"/>
        <v>-3.1168561487915367</v>
      </c>
      <c r="J175">
        <f t="shared" si="112"/>
        <v>15</v>
      </c>
      <c r="M175">
        <f t="shared" si="113"/>
        <v>3.7471648339622292E-2</v>
      </c>
      <c r="N175">
        <f t="shared" si="114"/>
        <v>-1.5707963250000001</v>
      </c>
      <c r="O175">
        <f t="shared" si="115"/>
        <v>21.949537256916553</v>
      </c>
      <c r="P175">
        <f t="shared" si="116"/>
        <v>1.5252215044375006</v>
      </c>
      <c r="Q175">
        <f t="shared" si="117"/>
        <v>12.220294946540688</v>
      </c>
      <c r="R175">
        <f t="shared" si="118"/>
        <v>1.4888736370947468</v>
      </c>
      <c r="S175">
        <f t="shared" si="119"/>
        <v>0.976794380099265</v>
      </c>
      <c r="T175">
        <f t="shared" si="120"/>
        <v>-0.2158514748570724</v>
      </c>
      <c r="U175">
        <f t="shared" si="121"/>
        <v>0.955721932528385</v>
      </c>
      <c r="V175">
        <f t="shared" si="122"/>
        <v>-0.29869295045787891</v>
      </c>
      <c r="X175">
        <f t="shared" si="139"/>
        <v>-5.009199928053012</v>
      </c>
      <c r="Y175">
        <f t="shared" si="123"/>
        <v>-121.94677148126596</v>
      </c>
      <c r="Z175">
        <f t="shared" si="140"/>
        <v>58.053228518734045</v>
      </c>
      <c r="AC175">
        <v>1</v>
      </c>
      <c r="AD175">
        <f t="shared" si="124"/>
        <v>21.926745900675002</v>
      </c>
      <c r="AE175">
        <f t="shared" si="125"/>
        <v>-4.5650025721737558E-4</v>
      </c>
      <c r="AF175">
        <f t="shared" si="126"/>
        <v>1.4826023945365501E-3</v>
      </c>
      <c r="AG175">
        <f t="shared" si="141"/>
        <v>13318.975476773297</v>
      </c>
      <c r="AH175">
        <f t="shared" si="142"/>
        <v>-4775.4649237782432</v>
      </c>
      <c r="AJ175">
        <f t="shared" si="127"/>
        <v>18000</v>
      </c>
      <c r="AK175">
        <f t="shared" si="128"/>
        <v>3946.8142621215002</v>
      </c>
      <c r="AL175">
        <v>1</v>
      </c>
      <c r="AM175">
        <f t="shared" si="129"/>
        <v>12.179310677556751</v>
      </c>
      <c r="AN175">
        <f t="shared" si="143"/>
        <v>442.42279328441401</v>
      </c>
      <c r="AO175">
        <f t="shared" si="144"/>
        <v>-1441.5903881218464</v>
      </c>
      <c r="AQ175">
        <f t="shared" si="130"/>
        <v>0.50296750829896386</v>
      </c>
      <c r="AR175">
        <f t="shared" si="131"/>
        <v>-70.918418670153912</v>
      </c>
      <c r="AT175">
        <f t="shared" si="156"/>
        <v>-331969.40890049242</v>
      </c>
      <c r="AU175">
        <f t="shared" si="157"/>
        <v>-946962.58281300333</v>
      </c>
      <c r="AV175">
        <f t="shared" si="145"/>
        <v>-1.9079720199358516</v>
      </c>
      <c r="AW175">
        <f t="shared" si="146"/>
        <v>-88547.504649218012</v>
      </c>
      <c r="AX175">
        <f t="shared" si="147"/>
        <v>-44682.43600815018</v>
      </c>
      <c r="AY175">
        <f t="shared" si="155"/>
        <v>-2.6742595315505429</v>
      </c>
      <c r="BA175">
        <f t="shared" si="132"/>
        <v>10.117352129633788</v>
      </c>
      <c r="BB175">
        <f t="shared" si="148"/>
        <v>20.101337313402791</v>
      </c>
      <c r="BC175">
        <f t="shared" si="149"/>
        <v>0.76628751161469122</v>
      </c>
      <c r="BD175">
        <f t="shared" si="133"/>
        <v>-136.09495964072732</v>
      </c>
      <c r="BF175">
        <f t="shared" si="134"/>
        <v>-4.3547538035678794</v>
      </c>
      <c r="BG175">
        <f t="shared" si="135"/>
        <v>-131.25543800379202</v>
      </c>
      <c r="BH175">
        <f t="shared" si="150"/>
        <v>48.744561996207977</v>
      </c>
      <c r="BI175">
        <f t="shared" si="151"/>
        <v>48.744561996207977</v>
      </c>
      <c r="BJ175">
        <f t="shared" si="136"/>
        <v>0</v>
      </c>
      <c r="BK175">
        <f t="shared" si="152"/>
        <v>0</v>
      </c>
      <c r="BM175">
        <f t="shared" si="153"/>
        <v>-24.456091116970669</v>
      </c>
      <c r="BN175">
        <f t="shared" si="137"/>
        <v>-175.1604783630647</v>
      </c>
      <c r="BQ175" s="56">
        <f t="shared" si="154"/>
        <v>37.003298113687926</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1.0018118436395642</v>
      </c>
      <c r="D176">
        <f t="shared" si="108"/>
        <v>6.0151678525122668E-2</v>
      </c>
      <c r="F176">
        <f t="shared" si="109"/>
        <v>3.9279648335573021E-3</v>
      </c>
      <c r="G176">
        <f t="shared" si="110"/>
        <v>2.4560965260463207E-2</v>
      </c>
      <c r="H176">
        <f t="shared" si="111"/>
        <v>-3.117031684739537</v>
      </c>
      <c r="J176">
        <f t="shared" si="112"/>
        <v>15</v>
      </c>
      <c r="M176">
        <f t="shared" si="113"/>
        <v>3.7207763492160165E-2</v>
      </c>
      <c r="N176">
        <f t="shared" si="114"/>
        <v>-1.5707963250000001</v>
      </c>
      <c r="O176">
        <f t="shared" si="115"/>
        <v>22.104885755487047</v>
      </c>
      <c r="P176">
        <f t="shared" si="116"/>
        <v>1.5255420143274547</v>
      </c>
      <c r="Q176">
        <f t="shared" si="117"/>
        <v>12.306385372659307</v>
      </c>
      <c r="R176">
        <f t="shared" si="118"/>
        <v>1.4894480066623506</v>
      </c>
      <c r="S176">
        <f t="shared" si="119"/>
        <v>0.97647562039745828</v>
      </c>
      <c r="T176">
        <f t="shared" si="120"/>
        <v>-0.21733474340366979</v>
      </c>
      <c r="U176">
        <f t="shared" si="121"/>
        <v>0.95513343552735619</v>
      </c>
      <c r="V176">
        <f t="shared" si="122"/>
        <v>-0.3006863442673966</v>
      </c>
      <c r="X176">
        <f t="shared" si="139"/>
        <v>-5.0795436747215037</v>
      </c>
      <c r="Y176">
        <f t="shared" si="123"/>
        <v>-122.08054141622135</v>
      </c>
      <c r="Z176">
        <f t="shared" si="140"/>
        <v>57.919458583778649</v>
      </c>
      <c r="AC176">
        <v>1</v>
      </c>
      <c r="AD176">
        <f t="shared" si="124"/>
        <v>22.08225473685</v>
      </c>
      <c r="AE176">
        <f t="shared" si="125"/>
        <v>-4.6299839980540027E-4</v>
      </c>
      <c r="AF176">
        <f t="shared" si="126"/>
        <v>1.4931173051360999E-3</v>
      </c>
      <c r="AG176">
        <f t="shared" si="141"/>
        <v>13302.577895775376</v>
      </c>
      <c r="AH176">
        <f t="shared" si="142"/>
        <v>-4794.7152272661706</v>
      </c>
      <c r="AJ176">
        <f t="shared" si="127"/>
        <v>18000</v>
      </c>
      <c r="AK176">
        <f t="shared" si="128"/>
        <v>3974.8058526330005</v>
      </c>
      <c r="AL176">
        <v>1</v>
      </c>
      <c r="AM176">
        <f t="shared" si="129"/>
        <v>12.2656887674685</v>
      </c>
      <c r="AN176">
        <f t="shared" si="143"/>
        <v>440.77253555567694</v>
      </c>
      <c r="AO176">
        <f t="shared" si="144"/>
        <v>-1431.5728857408756</v>
      </c>
      <c r="AQ176">
        <f t="shared" si="130"/>
        <v>0.49590875278948676</v>
      </c>
      <c r="AR176">
        <f t="shared" si="131"/>
        <v>-70.419042896107115</v>
      </c>
      <c r="AT176">
        <f t="shared" si="156"/>
        <v>-331042.39245029551</v>
      </c>
      <c r="AU176">
        <f t="shared" si="157"/>
        <v>-939132.5447197468</v>
      </c>
      <c r="AV176">
        <f t="shared" si="145"/>
        <v>-1.9096948464214227</v>
      </c>
      <c r="AW176">
        <f t="shared" si="146"/>
        <v>-87146.841372710303</v>
      </c>
      <c r="AX176">
        <f t="shared" si="147"/>
        <v>-44292.709603826013</v>
      </c>
      <c r="AY176">
        <f t="shared" si="155"/>
        <v>-2.6713638615143807</v>
      </c>
      <c r="BA176">
        <f t="shared" si="132"/>
        <v>10.186189598536602</v>
      </c>
      <c r="BB176">
        <f t="shared" si="148"/>
        <v>20.160235111320944</v>
      </c>
      <c r="BC176">
        <f t="shared" si="149"/>
        <v>0.76166901509295792</v>
      </c>
      <c r="BD176">
        <f t="shared" si="133"/>
        <v>-136.35957999942087</v>
      </c>
      <c r="BF176">
        <f t="shared" si="134"/>
        <v>-4.418864654132534</v>
      </c>
      <c r="BG176">
        <f t="shared" si="135"/>
        <v>-131.50590303356552</v>
      </c>
      <c r="BH176">
        <f t="shared" si="150"/>
        <v>48.494096966434483</v>
      </c>
      <c r="BI176">
        <f t="shared" si="151"/>
        <v>48.494096966434483</v>
      </c>
      <c r="BJ176">
        <f t="shared" si="136"/>
        <v>0</v>
      </c>
      <c r="BK176">
        <f t="shared" si="152"/>
        <v>0</v>
      </c>
      <c r="BM176">
        <f t="shared" si="153"/>
        <v>-24.579099765453481</v>
      </c>
      <c r="BN176">
        <f t="shared" si="137"/>
        <v>-175.14632303414464</v>
      </c>
      <c r="BQ176" s="56">
        <f t="shared" si="154"/>
        <v>37.062195911606082</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1.0018374289351268</v>
      </c>
      <c r="D177">
        <f t="shared" si="108"/>
        <v>6.0574250059984548E-2</v>
      </c>
      <c r="F177">
        <f t="shared" si="109"/>
        <v>3.8730196752302598E-3</v>
      </c>
      <c r="G177">
        <f t="shared" si="110"/>
        <v>2.4387912211553963E-2</v>
      </c>
      <c r="H177">
        <f t="shared" si="111"/>
        <v>-3.1172047377884464</v>
      </c>
      <c r="J177">
        <f t="shared" si="112"/>
        <v>15</v>
      </c>
      <c r="M177">
        <f t="shared" si="113"/>
        <v>3.6947569341865341E-2</v>
      </c>
      <c r="N177">
        <f t="shared" si="114"/>
        <v>-1.5707963250000001</v>
      </c>
      <c r="O177">
        <f t="shared" si="115"/>
        <v>22.260236493122832</v>
      </c>
      <c r="P177">
        <f t="shared" si="116"/>
        <v>1.5258580506718842</v>
      </c>
      <c r="Q177">
        <f t="shared" si="117"/>
        <v>12.392479802250703</v>
      </c>
      <c r="R177">
        <f t="shared" si="118"/>
        <v>1.4900143957649183</v>
      </c>
      <c r="S177">
        <f t="shared" si="119"/>
        <v>0.97615492315080565</v>
      </c>
      <c r="T177">
        <f t="shared" si="120"/>
        <v>-0.2188170409300681</v>
      </c>
      <c r="U177">
        <f t="shared" si="121"/>
        <v>0.95454187685088565</v>
      </c>
      <c r="V177">
        <f t="shared" si="122"/>
        <v>-0.30267727677649592</v>
      </c>
      <c r="X177">
        <f t="shared" si="139"/>
        <v>-5.1494836597577764</v>
      </c>
      <c r="Y177">
        <f t="shared" si="123"/>
        <v>-122.21468722868327</v>
      </c>
      <c r="Z177">
        <f t="shared" si="140"/>
        <v>57.785312771316725</v>
      </c>
      <c r="AC177">
        <v>1</v>
      </c>
      <c r="AD177">
        <f t="shared" si="124"/>
        <v>22.237763573025003</v>
      </c>
      <c r="AE177">
        <f t="shared" si="125"/>
        <v>-4.695424656625982E-4</v>
      </c>
      <c r="AF177">
        <f t="shared" si="126"/>
        <v>1.50363221573565E-3</v>
      </c>
      <c r="AG177">
        <f t="shared" si="141"/>
        <v>13286.105184879396</v>
      </c>
      <c r="AH177">
        <f t="shared" si="142"/>
        <v>-4813.9368868334122</v>
      </c>
      <c r="AJ177">
        <f t="shared" si="127"/>
        <v>18000</v>
      </c>
      <c r="AK177">
        <f t="shared" si="128"/>
        <v>4002.7974431445</v>
      </c>
      <c r="AL177">
        <v>1</v>
      </c>
      <c r="AM177">
        <f t="shared" si="129"/>
        <v>12.352066857380251</v>
      </c>
      <c r="AN177">
        <f t="shared" si="143"/>
        <v>439.1564768372711</v>
      </c>
      <c r="AO177">
        <f t="shared" si="144"/>
        <v>-1421.692719601034</v>
      </c>
      <c r="AQ177">
        <f t="shared" si="130"/>
        <v>0.48899755501222492</v>
      </c>
      <c r="AR177">
        <f t="shared" si="131"/>
        <v>-69.926650366748163</v>
      </c>
      <c r="AT177">
        <f t="shared" si="156"/>
        <v>-330125.60862215084</v>
      </c>
      <c r="AU177">
        <f t="shared" si="157"/>
        <v>-931406.83536654618</v>
      </c>
      <c r="AV177">
        <f t="shared" si="145"/>
        <v>-1.9114189866890714</v>
      </c>
      <c r="AW177">
        <f t="shared" si="146"/>
        <v>-85775.577841725244</v>
      </c>
      <c r="AX177">
        <f t="shared" si="147"/>
        <v>-43911.253857209012</v>
      </c>
      <c r="AY177">
        <f t="shared" si="155"/>
        <v>-2.6684451587402576</v>
      </c>
      <c r="BA177">
        <f t="shared" si="132"/>
        <v>10.254875081534951</v>
      </c>
      <c r="BB177">
        <f t="shared" si="148"/>
        <v>20.218607488665011</v>
      </c>
      <c r="BC177">
        <f t="shared" si="149"/>
        <v>0.75702617205118616</v>
      </c>
      <c r="BD177">
        <f t="shared" si="133"/>
        <v>-136.62559531096002</v>
      </c>
      <c r="BF177">
        <f t="shared" si="134"/>
        <v>-4.4826282049446924</v>
      </c>
      <c r="BG177">
        <f t="shared" si="135"/>
        <v>-131.75762198893278</v>
      </c>
      <c r="BH177">
        <f t="shared" si="150"/>
        <v>48.242378011067217</v>
      </c>
      <c r="BI177">
        <f t="shared" si="151"/>
        <v>48.242378011067217</v>
      </c>
      <c r="BJ177">
        <f t="shared" si="136"/>
        <v>0</v>
      </c>
      <c r="BK177">
        <f t="shared" si="152"/>
        <v>0</v>
      </c>
      <c r="BM177">
        <f t="shared" si="153"/>
        <v>-24.7012356936097</v>
      </c>
      <c r="BN177">
        <f t="shared" si="137"/>
        <v>-175.13202667797276</v>
      </c>
      <c r="BQ177" s="56">
        <f t="shared" si="154"/>
        <v>37.120568288950146</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1.0018631931163395</v>
      </c>
      <c r="D178">
        <f t="shared" si="108"/>
        <v>6.0996799936371845E-2</v>
      </c>
      <c r="F178">
        <f t="shared" si="109"/>
        <v>3.8192207438557438E-3</v>
      </c>
      <c r="G178">
        <f t="shared" si="110"/>
        <v>2.4217289564569287E-2</v>
      </c>
      <c r="H178">
        <f t="shared" si="111"/>
        <v>-3.1173753604354308</v>
      </c>
      <c r="J178">
        <f t="shared" si="112"/>
        <v>15</v>
      </c>
      <c r="M178">
        <f t="shared" si="113"/>
        <v>3.6690988999213497E-2</v>
      </c>
      <c r="N178">
        <f t="shared" si="114"/>
        <v>-1.5707963250000001</v>
      </c>
      <c r="O178">
        <f t="shared" si="115"/>
        <v>22.415589423270536</v>
      </c>
      <c r="P178">
        <f t="shared" si="116"/>
        <v>1.5261697064197246</v>
      </c>
      <c r="Q178">
        <f t="shared" si="117"/>
        <v>12.478578152450458</v>
      </c>
      <c r="R178">
        <f t="shared" si="118"/>
        <v>1.490572969223505</v>
      </c>
      <c r="S178">
        <f t="shared" si="119"/>
        <v>0.97583229449340281</v>
      </c>
      <c r="T178">
        <f t="shared" si="120"/>
        <v>-0.2202983618820655</v>
      </c>
      <c r="U178">
        <f t="shared" si="121"/>
        <v>0.95394727623992037</v>
      </c>
      <c r="V178">
        <f t="shared" si="122"/>
        <v>-0.30466573678687103</v>
      </c>
      <c r="X178">
        <f t="shared" si="139"/>
        <v>-5.219026300549948</v>
      </c>
      <c r="Y178">
        <f t="shared" si="123"/>
        <v>-122.34919620608923</v>
      </c>
      <c r="Z178">
        <f t="shared" si="140"/>
        <v>57.650803793910768</v>
      </c>
      <c r="AC178">
        <v>1</v>
      </c>
      <c r="AD178">
        <f t="shared" si="124"/>
        <v>22.393272409199998</v>
      </c>
      <c r="AE178">
        <f t="shared" si="125"/>
        <v>-4.7613245478896944E-4</v>
      </c>
      <c r="AF178">
        <f t="shared" si="126"/>
        <v>1.5141471263351999E-3</v>
      </c>
      <c r="AG178">
        <f t="shared" si="141"/>
        <v>13269.558051743397</v>
      </c>
      <c r="AH178">
        <f t="shared" si="142"/>
        <v>-4833.1282488074776</v>
      </c>
      <c r="AJ178">
        <f t="shared" si="127"/>
        <v>18000</v>
      </c>
      <c r="AK178">
        <f t="shared" si="128"/>
        <v>4030.7890336560004</v>
      </c>
      <c r="AL178">
        <v>1</v>
      </c>
      <c r="AM178">
        <f t="shared" si="129"/>
        <v>12.438444947292002</v>
      </c>
      <c r="AN178">
        <f t="shared" si="143"/>
        <v>437.57368067610196</v>
      </c>
      <c r="AO178">
        <f t="shared" si="144"/>
        <v>-1411.9471038176239</v>
      </c>
      <c r="AQ178">
        <f t="shared" si="130"/>
        <v>0.48222983073732939</v>
      </c>
      <c r="AR178">
        <f t="shared" si="131"/>
        <v>-69.441095626175439</v>
      </c>
      <c r="AT178">
        <f t="shared" si="156"/>
        <v>-329218.74416575854</v>
      </c>
      <c r="AU178">
        <f t="shared" si="157"/>
        <v>-923783.32820555381</v>
      </c>
      <c r="AV178">
        <f t="shared" si="145"/>
        <v>-1.9131443511419242</v>
      </c>
      <c r="AW178">
        <f t="shared" si="146"/>
        <v>-84432.911174610985</v>
      </c>
      <c r="AX178">
        <f t="shared" si="147"/>
        <v>-43537.823907833787</v>
      </c>
      <c r="AY178">
        <f t="shared" si="155"/>
        <v>-2.6655036372448384</v>
      </c>
      <c r="BA178">
        <f t="shared" si="132"/>
        <v>10.323403835451803</v>
      </c>
      <c r="BB178">
        <f t="shared" si="148"/>
        <v>20.276458331909023</v>
      </c>
      <c r="BC178">
        <f t="shared" si="149"/>
        <v>0.75235928610291425</v>
      </c>
      <c r="BD178">
        <f t="shared" si="133"/>
        <v>-136.89298817957047</v>
      </c>
      <c r="BF178">
        <f t="shared" si="134"/>
        <v>-4.5460528447354758</v>
      </c>
      <c r="BG178">
        <f t="shared" si="135"/>
        <v>-132.01058049053754</v>
      </c>
      <c r="BH178">
        <f t="shared" si="150"/>
        <v>47.989419509462465</v>
      </c>
      <c r="BI178">
        <f t="shared" si="151"/>
        <v>47.989419509462465</v>
      </c>
      <c r="BJ178">
        <f t="shared" si="136"/>
        <v>0</v>
      </c>
      <c r="BK178">
        <f t="shared" si="152"/>
        <v>0</v>
      </c>
      <c r="BM178">
        <f t="shared" si="153"/>
        <v>-24.8225111766445</v>
      </c>
      <c r="BN178">
        <f t="shared" si="137"/>
        <v>-175.11759231096704</v>
      </c>
      <c r="BQ178" s="56">
        <f t="shared" si="154"/>
        <v>37.178419132194158</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1.0018891361694013</v>
      </c>
      <c r="D179">
        <f t="shared" si="108"/>
        <v>6.1419328005070092E-2</v>
      </c>
      <c r="F179">
        <f t="shared" si="109"/>
        <v>3.766536340356199E-3</v>
      </c>
      <c r="G179">
        <f t="shared" si="110"/>
        <v>2.4049046297004946E-2</v>
      </c>
      <c r="H179">
        <f t="shared" si="111"/>
        <v>-3.1175436037029951</v>
      </c>
      <c r="J179">
        <f t="shared" si="112"/>
        <v>15</v>
      </c>
      <c r="M179">
        <f t="shared" si="113"/>
        <v>3.6437947695770648E-2</v>
      </c>
      <c r="N179">
        <f t="shared" si="114"/>
        <v>-1.5707963250000001</v>
      </c>
      <c r="O179">
        <f t="shared" si="115"/>
        <v>22.570944500657816</v>
      </c>
      <c r="P179">
        <f t="shared" si="116"/>
        <v>1.5264770719643119</v>
      </c>
      <c r="Q179">
        <f t="shared" si="117"/>
        <v>12.564680342661719</v>
      </c>
      <c r="R179">
        <f t="shared" si="118"/>
        <v>1.4911238873610964</v>
      </c>
      <c r="S179">
        <f t="shared" si="119"/>
        <v>0.97550774058522227</v>
      </c>
      <c r="T179">
        <f t="shared" si="120"/>
        <v>-0.22177870072991943</v>
      </c>
      <c r="U179">
        <f t="shared" si="121"/>
        <v>0.95334965346842915</v>
      </c>
      <c r="V179">
        <f t="shared" si="122"/>
        <v>-0.30665171320622137</v>
      </c>
      <c r="X179">
        <f t="shared" si="139"/>
        <v>-5.2881778696139401</v>
      </c>
      <c r="Y179">
        <f t="shared" si="123"/>
        <v>-122.48405596300285</v>
      </c>
      <c r="Z179">
        <f t="shared" si="140"/>
        <v>57.515944036997155</v>
      </c>
      <c r="AC179">
        <v>1</v>
      </c>
      <c r="AD179">
        <f t="shared" si="124"/>
        <v>22.548781245375</v>
      </c>
      <c r="AE179">
        <f t="shared" si="125"/>
        <v>-4.8276836718451398E-4</v>
      </c>
      <c r="AF179">
        <f t="shared" si="126"/>
        <v>1.5246620369347499E-3</v>
      </c>
      <c r="AG179">
        <f t="shared" si="141"/>
        <v>13252.937204387368</v>
      </c>
      <c r="AH179">
        <f t="shared" si="142"/>
        <v>-4852.2877039914119</v>
      </c>
      <c r="AJ179">
        <f t="shared" si="127"/>
        <v>18000</v>
      </c>
      <c r="AK179">
        <f t="shared" si="128"/>
        <v>4058.7806241674998</v>
      </c>
      <c r="AL179">
        <v>1</v>
      </c>
      <c r="AM179">
        <f t="shared" si="129"/>
        <v>12.524823037203751</v>
      </c>
      <c r="AN179">
        <f t="shared" si="143"/>
        <v>436.02324238573595</v>
      </c>
      <c r="AO179">
        <f t="shared" si="144"/>
        <v>-1402.3333268216409</v>
      </c>
      <c r="AQ179">
        <f t="shared" si="130"/>
        <v>0.47560163606962808</v>
      </c>
      <c r="AR179">
        <f t="shared" si="131"/>
        <v>-68.962237230096065</v>
      </c>
      <c r="AT179">
        <f t="shared" si="156"/>
        <v>-328321.49713419919</v>
      </c>
      <c r="AU179">
        <f t="shared" si="157"/>
        <v>-916259.95545522671</v>
      </c>
      <c r="AV179">
        <f t="shared" si="145"/>
        <v>-1.914870852443354</v>
      </c>
      <c r="AW179">
        <f t="shared" si="146"/>
        <v>-83118.065666759823</v>
      </c>
      <c r="AX179">
        <f t="shared" si="147"/>
        <v>-43172.184020159308</v>
      </c>
      <c r="AY179">
        <f t="shared" si="155"/>
        <v>-2.6625395095664488</v>
      </c>
      <c r="BA179">
        <f t="shared" si="132"/>
        <v>10.391771066903475</v>
      </c>
      <c r="BB179">
        <f t="shared" si="148"/>
        <v>20.333791411269196</v>
      </c>
      <c r="BC179">
        <f t="shared" si="149"/>
        <v>0.74766865712309483</v>
      </c>
      <c r="BD179">
        <f t="shared" si="133"/>
        <v>-137.16174142368297</v>
      </c>
      <c r="BF179">
        <f t="shared" si="134"/>
        <v>-4.6091468199856935</v>
      </c>
      <c r="BG179">
        <f t="shared" si="135"/>
        <v>-132.26476428873403</v>
      </c>
      <c r="BH179">
        <f t="shared" si="150"/>
        <v>47.735235711265972</v>
      </c>
      <c r="BI179">
        <f t="shared" si="151"/>
        <v>47.735235711265972</v>
      </c>
      <c r="BJ179">
        <f t="shared" si="136"/>
        <v>0</v>
      </c>
      <c r="BK179">
        <f t="shared" si="152"/>
        <v>0</v>
      </c>
      <c r="BM179">
        <f t="shared" si="153"/>
        <v>-24.942938231254889</v>
      </c>
      <c r="BN179">
        <f t="shared" si="137"/>
        <v>-175.10302286505109</v>
      </c>
      <c r="BQ179" s="56">
        <f t="shared" si="154"/>
        <v>37.235752211554335</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1.001915258080418</v>
      </c>
      <c r="D180">
        <f t="shared" si="108"/>
        <v>6.1841834116911354E-2</v>
      </c>
      <c r="F180">
        <f t="shared" si="109"/>
        <v>3.7149358551760913E-3</v>
      </c>
      <c r="G180">
        <f t="shared" si="110"/>
        <v>2.3883132809431794E-2</v>
      </c>
      <c r="H180">
        <f t="shared" si="111"/>
        <v>-3.1177095171905682</v>
      </c>
      <c r="J180">
        <f t="shared" si="112"/>
        <v>15</v>
      </c>
      <c r="M180">
        <f t="shared" si="113"/>
        <v>3.6188372711553035E-2</v>
      </c>
      <c r="N180">
        <f t="shared" si="114"/>
        <v>-1.5707963250000001</v>
      </c>
      <c r="O180">
        <f t="shared" si="115"/>
        <v>22.726301681249627</v>
      </c>
      <c r="P180">
        <f t="shared" si="116"/>
        <v>1.5267802352305582</v>
      </c>
      <c r="Q180">
        <f t="shared" si="117"/>
        <v>12.650786294478271</v>
      </c>
      <c r="R180">
        <f t="shared" si="118"/>
        <v>1.4916673061546883</v>
      </c>
      <c r="S180">
        <f t="shared" si="119"/>
        <v>0.9751812676118089</v>
      </c>
      <c r="T180">
        <f t="shared" si="120"/>
        <v>-0.22325805196843462</v>
      </c>
      <c r="U180">
        <f t="shared" si="121"/>
        <v>0.95274902834184783</v>
      </c>
      <c r="V180">
        <f t="shared" si="122"/>
        <v>-0.30863519504830089</v>
      </c>
      <c r="X180">
        <f t="shared" si="139"/>
        <v>-5.3569444988354409</v>
      </c>
      <c r="Y180">
        <f t="shared" si="123"/>
        <v>-122.61925443036871</v>
      </c>
      <c r="Z180">
        <f t="shared" si="140"/>
        <v>57.380745569631287</v>
      </c>
      <c r="AC180">
        <v>1</v>
      </c>
      <c r="AD180">
        <f t="shared" si="124"/>
        <v>22.704290081549999</v>
      </c>
      <c r="AE180">
        <f t="shared" si="125"/>
        <v>-4.8945020284923188E-4</v>
      </c>
      <c r="AF180">
        <f t="shared" si="126"/>
        <v>1.5351769475343E-3</v>
      </c>
      <c r="AG180">
        <f t="shared" si="141"/>
        <v>13236.243351129642</v>
      </c>
      <c r="AH180">
        <f t="shared" si="142"/>
        <v>-4871.4136863399654</v>
      </c>
      <c r="AJ180">
        <f t="shared" si="127"/>
        <v>18000</v>
      </c>
      <c r="AK180">
        <f t="shared" si="128"/>
        <v>4086.7722146790002</v>
      </c>
      <c r="AL180">
        <v>1</v>
      </c>
      <c r="AM180">
        <f t="shared" si="129"/>
        <v>12.6112011271155</v>
      </c>
      <c r="AN180">
        <f t="shared" si="143"/>
        <v>434.50428776475115</v>
      </c>
      <c r="AO180">
        <f t="shared" si="144"/>
        <v>-1392.8487489163469</v>
      </c>
      <c r="AQ180">
        <f t="shared" si="130"/>
        <v>0.46910916170192801</v>
      </c>
      <c r="AR180">
        <f t="shared" si="131"/>
        <v>-68.489937608481497</v>
      </c>
      <c r="AT180">
        <f t="shared" si="156"/>
        <v>-327433.57641999592</v>
      </c>
      <c r="AU180">
        <f t="shared" si="157"/>
        <v>-908834.70608024951</v>
      </c>
      <c r="AV180">
        <f t="shared" si="145"/>
        <v>-1.9165984054436007</v>
      </c>
      <c r="AW180">
        <f t="shared" si="146"/>
        <v>-81830.291695844964</v>
      </c>
      <c r="AX180">
        <f t="shared" si="147"/>
        <v>-42814.107176259684</v>
      </c>
      <c r="AY180">
        <f t="shared" si="155"/>
        <v>-2.6595529869557852</v>
      </c>
      <c r="BA180">
        <f t="shared" si="132"/>
        <v>10.459971933211785</v>
      </c>
      <c r="BB180">
        <f t="shared" si="148"/>
        <v>20.390610384186104</v>
      </c>
      <c r="BC180">
        <f t="shared" si="149"/>
        <v>0.74295458151218452</v>
      </c>
      <c r="BD180">
        <f t="shared" si="133"/>
        <v>-137.43183806080231</v>
      </c>
      <c r="BF180">
        <f t="shared" si="134"/>
        <v>-4.671918238675838</v>
      </c>
      <c r="BG180">
        <f t="shared" si="135"/>
        <v>-132.52015925141183</v>
      </c>
      <c r="BH180">
        <f t="shared" si="150"/>
        <v>47.479840748588174</v>
      </c>
      <c r="BI180">
        <f t="shared" si="151"/>
        <v>47.479840748588174</v>
      </c>
      <c r="BJ180">
        <f t="shared" si="136"/>
        <v>0</v>
      </c>
      <c r="BK180">
        <f t="shared" si="152"/>
        <v>0</v>
      </c>
      <c r="BM180">
        <f t="shared" si="153"/>
        <v>-25.06252862286194</v>
      </c>
      <c r="BN180">
        <f t="shared" si="137"/>
        <v>-175.08832119060955</v>
      </c>
      <c r="BQ180" s="56">
        <f t="shared" si="154"/>
        <v>37.292571184471235</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1.0019415588354004</v>
      </c>
      <c r="D181">
        <f t="shared" si="108"/>
        <v>6.2264318122774574E-2</v>
      </c>
      <c r="F181">
        <f t="shared" si="109"/>
        <v>3.6643897236015421E-3</v>
      </c>
      <c r="G181">
        <f t="shared" si="110"/>
        <v>2.3719500876065714E-2</v>
      </c>
      <c r="H181">
        <f t="shared" si="111"/>
        <v>-3.1178731491239344</v>
      </c>
      <c r="J181">
        <f t="shared" si="112"/>
        <v>15</v>
      </c>
      <c r="M181">
        <f t="shared" si="113"/>
        <v>3.5942193305351998E-2</v>
      </c>
      <c r="N181">
        <f t="shared" si="114"/>
        <v>-1.5707963250000001</v>
      </c>
      <c r="O181">
        <f t="shared" si="115"/>
        <v>22.881660922206258</v>
      </c>
      <c r="P181">
        <f t="shared" si="116"/>
        <v>1.5270792817585841</v>
      </c>
      <c r="Q181">
        <f t="shared" si="117"/>
        <v>12.736895931610746</v>
      </c>
      <c r="R181">
        <f t="shared" si="118"/>
        <v>1.4922033773812502</v>
      </c>
      <c r="S181">
        <f t="shared" si="119"/>
        <v>0.974852881783977</v>
      </c>
      <c r="T181">
        <f t="shared" si="120"/>
        <v>-0.22473641011704967</v>
      </c>
      <c r="U181">
        <f t="shared" si="121"/>
        <v>0.9521454206955331</v>
      </c>
      <c r="V181">
        <f t="shared" si="122"/>
        <v>-0.31061617143295839</v>
      </c>
      <c r="X181">
        <f t="shared" si="139"/>
        <v>-5.4253321835567583</v>
      </c>
      <c r="Y181">
        <f t="shared" si="123"/>
        <v>-122.75477984519731</v>
      </c>
      <c r="Z181">
        <f t="shared" si="140"/>
        <v>57.245220154802695</v>
      </c>
      <c r="AC181">
        <v>1</v>
      </c>
      <c r="AD181">
        <f t="shared" si="124"/>
        <v>22.859798917725001</v>
      </c>
      <c r="AE181">
        <f t="shared" si="125"/>
        <v>-4.9617796178312308E-4</v>
      </c>
      <c r="AF181">
        <f t="shared" si="126"/>
        <v>1.5456918581338499E-3</v>
      </c>
      <c r="AG181">
        <f t="shared" si="141"/>
        <v>13219.477200523856</v>
      </c>
      <c r="AH181">
        <f t="shared" si="142"/>
        <v>-4890.5046716884499</v>
      </c>
      <c r="AJ181">
        <f t="shared" si="127"/>
        <v>18000</v>
      </c>
      <c r="AK181">
        <f t="shared" si="128"/>
        <v>4114.7638051905005</v>
      </c>
      <c r="AL181">
        <v>1</v>
      </c>
      <c r="AM181">
        <f t="shared" si="129"/>
        <v>12.697579217027251</v>
      </c>
      <c r="AN181">
        <f t="shared" si="143"/>
        <v>433.01597187488227</v>
      </c>
      <c r="AO181">
        <f t="shared" si="144"/>
        <v>-1383.4907999288614</v>
      </c>
      <c r="AQ181">
        <f t="shared" si="130"/>
        <v>0.46274872744099954</v>
      </c>
      <c r="AR181">
        <f t="shared" si="131"/>
        <v>-68.024062933826926</v>
      </c>
      <c r="AT181">
        <f t="shared" si="156"/>
        <v>-326554.70131313195</v>
      </c>
      <c r="AU181">
        <f t="shared" si="157"/>
        <v>-901505.62385409314</v>
      </c>
      <c r="AV181">
        <f t="shared" si="145"/>
        <v>-1.9183269271093584</v>
      </c>
      <c r="AW181">
        <f t="shared" si="146"/>
        <v>-80568.864678045531</v>
      </c>
      <c r="AX181">
        <f t="shared" si="147"/>
        <v>-42463.374689540004</v>
      </c>
      <c r="AY181">
        <f t="shared" si="155"/>
        <v>-2.6565442795589842</v>
      </c>
      <c r="BA181">
        <f t="shared" si="132"/>
        <v>10.528001543368875</v>
      </c>
      <c r="BB181">
        <f t="shared" si="148"/>
        <v>20.446918798719295</v>
      </c>
      <c r="BC181">
        <f t="shared" si="149"/>
        <v>0.73821735244962583</v>
      </c>
      <c r="BD181">
        <f t="shared" si="133"/>
        <v>-137.70326129298377</v>
      </c>
      <c r="BF181">
        <f t="shared" si="134"/>
        <v>-4.7343750738717771</v>
      </c>
      <c r="BG181">
        <f t="shared" si="135"/>
        <v>-132.7767513523041</v>
      </c>
      <c r="BH181">
        <f t="shared" si="150"/>
        <v>47.223248647695897</v>
      </c>
      <c r="BI181">
        <f t="shared" si="151"/>
        <v>47.223248647695897</v>
      </c>
      <c r="BJ181">
        <f t="shared" si="136"/>
        <v>0</v>
      </c>
      <c r="BK181">
        <f t="shared" si="152"/>
        <v>0</v>
      </c>
      <c r="BM181">
        <f t="shared" si="153"/>
        <v>-25.18129387259107</v>
      </c>
      <c r="BN181">
        <f t="shared" si="137"/>
        <v>-175.07349005932031</v>
      </c>
      <c r="BQ181" s="56">
        <f t="shared" si="154"/>
        <v>37.348879599004434</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1.0019680384202645</v>
      </c>
      <c r="D182">
        <f t="shared" si="108"/>
        <v>6.2686779873585854E-2</v>
      </c>
      <c r="F182">
        <f t="shared" si="109"/>
        <v>3.6148693832054675E-3</v>
      </c>
      <c r="G182">
        <f t="shared" si="110"/>
        <v>2.3558103597390041E-2</v>
      </c>
      <c r="H182">
        <f t="shared" si="111"/>
        <v>-3.11803454640261</v>
      </c>
      <c r="J182">
        <f t="shared" si="112"/>
        <v>15</v>
      </c>
      <c r="M182">
        <f t="shared" si="113"/>
        <v>3.5699340647883403E-2</v>
      </c>
      <c r="N182">
        <f t="shared" si="114"/>
        <v>-1.5707963250000001</v>
      </c>
      <c r="O182">
        <f t="shared" si="115"/>
        <v>23.037022181843067</v>
      </c>
      <c r="P182">
        <f t="shared" si="116"/>
        <v>1.5273742947839783</v>
      </c>
      <c r="Q182">
        <f t="shared" si="117"/>
        <v>12.823009179815754</v>
      </c>
      <c r="R182">
        <f t="shared" si="118"/>
        <v>1.4927322487578583</v>
      </c>
      <c r="S182">
        <f t="shared" si="119"/>
        <v>0.97452258933750568</v>
      </c>
      <c r="T182">
        <f t="shared" si="120"/>
        <v>-0.22621376971992235</v>
      </c>
      <c r="U182">
        <f t="shared" si="121"/>
        <v>0.95153885039322106</v>
      </c>
      <c r="V182">
        <f t="shared" si="122"/>
        <v>-0.31259463158616757</v>
      </c>
      <c r="X182">
        <f t="shared" si="139"/>
        <v>-5.4933467865154064</v>
      </c>
      <c r="Y182">
        <f t="shared" si="123"/>
        <v>-122.89062074065836</v>
      </c>
      <c r="Z182">
        <f t="shared" si="140"/>
        <v>57.109379259341637</v>
      </c>
      <c r="AC182">
        <v>1</v>
      </c>
      <c r="AD182">
        <f t="shared" si="124"/>
        <v>23.0153077539</v>
      </c>
      <c r="AE182">
        <f t="shared" si="125"/>
        <v>-5.0295164398618758E-4</v>
      </c>
      <c r="AF182">
        <f t="shared" si="126"/>
        <v>1.5562067687333999E-3</v>
      </c>
      <c r="AG182">
        <f t="shared" si="141"/>
        <v>13202.639461296238</v>
      </c>
      <c r="AH182">
        <f t="shared" si="142"/>
        <v>-4909.5591765317313</v>
      </c>
      <c r="AJ182">
        <f t="shared" si="127"/>
        <v>18000</v>
      </c>
      <c r="AK182">
        <f t="shared" si="128"/>
        <v>4142.755395702</v>
      </c>
      <c r="AL182">
        <v>1</v>
      </c>
      <c r="AM182">
        <f t="shared" si="129"/>
        <v>12.783957306939001</v>
      </c>
      <c r="AN182">
        <f t="shared" si="143"/>
        <v>431.55747787580236</v>
      </c>
      <c r="AO182">
        <f t="shared" si="144"/>
        <v>-1374.2569769525301</v>
      </c>
      <c r="AQ182">
        <f t="shared" si="130"/>
        <v>0.45651677699155446</v>
      </c>
      <c r="AR182">
        <f t="shared" si="131"/>
        <v>-67.564482994750051</v>
      </c>
      <c r="AT182">
        <f t="shared" si="156"/>
        <v>-325684.60107984475</v>
      </c>
      <c r="AU182">
        <f t="shared" si="157"/>
        <v>-894270.80550028523</v>
      </c>
      <c r="AV182">
        <f t="shared" si="145"/>
        <v>-1.9200563364561971</v>
      </c>
      <c r="AW182">
        <f t="shared" si="146"/>
        <v>-79333.08407257183</v>
      </c>
      <c r="AX182">
        <f t="shared" si="147"/>
        <v>-42119.775838252041</v>
      </c>
      <c r="AY182">
        <f t="shared" si="155"/>
        <v>-2.6535135965933181</v>
      </c>
      <c r="BA182">
        <f t="shared" si="132"/>
        <v>10.595854959054698</v>
      </c>
      <c r="BB182">
        <f t="shared" si="148"/>
        <v>20.50272009685775</v>
      </c>
      <c r="BC182">
        <f t="shared" si="149"/>
        <v>0.73345726013712098</v>
      </c>
      <c r="BD182">
        <f t="shared" si="133"/>
        <v>-137.97599449289464</v>
      </c>
      <c r="BF182">
        <f t="shared" si="134"/>
        <v>-4.7965251671531108</v>
      </c>
      <c r="BG182">
        <f t="shared" si="135"/>
        <v>-133.03452665976366</v>
      </c>
      <c r="BH182">
        <f t="shared" si="150"/>
        <v>46.965473340236343</v>
      </c>
      <c r="BI182">
        <f t="shared" si="151"/>
        <v>46.965473340236343</v>
      </c>
      <c r="BJ182">
        <f t="shared" si="136"/>
        <v>0</v>
      </c>
      <c r="BK182">
        <f t="shared" si="152"/>
        <v>0</v>
      </c>
      <c r="BM182">
        <f t="shared" si="153"/>
        <v>-25.29924526401086</v>
      </c>
      <c r="BN182">
        <f t="shared" si="137"/>
        <v>-175.05853216686901</v>
      </c>
      <c r="BQ182" s="56">
        <f t="shared" si="154"/>
        <v>37.404680897142889</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1.0019946968208329</v>
      </c>
      <c r="D183">
        <f t="shared" si="108"/>
        <v>6.3109219220318785E-2</v>
      </c>
      <c r="F183">
        <f t="shared" si="109"/>
        <v>3.5663472333033138E-3</v>
      </c>
      <c r="G183">
        <f t="shared" si="110"/>
        <v>2.3398895354731265E-2</v>
      </c>
      <c r="H183">
        <f t="shared" si="111"/>
        <v>-3.1181937546452692</v>
      </c>
      <c r="J183">
        <f t="shared" si="112"/>
        <v>15</v>
      </c>
      <c r="M183">
        <f t="shared" si="113"/>
        <v>3.5459747757629154E-2</v>
      </c>
      <c r="N183">
        <f t="shared" si="114"/>
        <v>-1.5707963250000001</v>
      </c>
      <c r="O183">
        <f t="shared" si="115"/>
        <v>23.192385419591808</v>
      </c>
      <c r="P183">
        <f t="shared" si="116"/>
        <v>1.5276653553148365</v>
      </c>
      <c r="Q183">
        <f t="shared" si="117"/>
        <v>12.909125966827862</v>
      </c>
      <c r="R183">
        <f t="shared" si="118"/>
        <v>1.4932540640762657</v>
      </c>
      <c r="S183">
        <f t="shared" si="119"/>
        <v>0.97419039653283368</v>
      </c>
      <c r="T183">
        <f t="shared" si="120"/>
        <v>-0.22769012534601335</v>
      </c>
      <c r="U183">
        <f t="shared" si="121"/>
        <v>0.95092933732549623</v>
      </c>
      <c r="V183">
        <f t="shared" si="122"/>
        <v>-0.31457056484004869</v>
      </c>
      <c r="X183">
        <f t="shared" si="139"/>
        <v>-5.560994041640738</v>
      </c>
      <c r="Y183">
        <f t="shared" si="123"/>
        <v>-123.02676593656527</v>
      </c>
      <c r="Z183">
        <f t="shared" si="140"/>
        <v>56.973234063434731</v>
      </c>
      <c r="AC183">
        <v>1</v>
      </c>
      <c r="AD183">
        <f t="shared" si="124"/>
        <v>23.170816590074999</v>
      </c>
      <c r="AE183">
        <f t="shared" si="125"/>
        <v>-5.097712494584255E-4</v>
      </c>
      <c r="AF183">
        <f t="shared" si="126"/>
        <v>1.56672167933295E-3</v>
      </c>
      <c r="AG183">
        <f t="shared" si="141"/>
        <v>13185.730842283416</v>
      </c>
      <c r="AH183">
        <f t="shared" si="142"/>
        <v>-4928.5757568510307</v>
      </c>
      <c r="AJ183">
        <f t="shared" si="127"/>
        <v>18000</v>
      </c>
      <c r="AK183">
        <f t="shared" si="128"/>
        <v>4170.7469862135003</v>
      </c>
      <c r="AL183">
        <v>1</v>
      </c>
      <c r="AM183">
        <f t="shared" si="129"/>
        <v>12.87033539685075</v>
      </c>
      <c r="AN183">
        <f t="shared" si="143"/>
        <v>430.12801591356464</v>
      </c>
      <c r="AO183">
        <f t="shared" si="144"/>
        <v>-1365.1448421760335</v>
      </c>
      <c r="AQ183">
        <f t="shared" si="130"/>
        <v>0.45040987298441582</v>
      </c>
      <c r="AR183">
        <f t="shared" si="131"/>
        <v>-67.111071074677952</v>
      </c>
      <c r="AT183">
        <f t="shared" si="156"/>
        <v>-324823.01456108462</v>
      </c>
      <c r="AU183">
        <f t="shared" si="157"/>
        <v>-887128.39890869276</v>
      </c>
      <c r="AV183">
        <f t="shared" si="145"/>
        <v>-1.9217865544836825</v>
      </c>
      <c r="AW183">
        <f t="shared" si="146"/>
        <v>-78122.272431958219</v>
      </c>
      <c r="AX183">
        <f t="shared" si="147"/>
        <v>-41783.107517663346</v>
      </c>
      <c r="AY183">
        <f t="shared" si="155"/>
        <v>-2.6504611465157812</v>
      </c>
      <c r="BA183">
        <f t="shared" si="132"/>
        <v>10.663527195707431</v>
      </c>
      <c r="BB183">
        <f t="shared" si="148"/>
        <v>20.558017617749659</v>
      </c>
      <c r="BC183">
        <f t="shared" si="149"/>
        <v>0.72867459203209872</v>
      </c>
      <c r="BD183">
        <f t="shared" si="133"/>
        <v>-138.25002119043737</v>
      </c>
      <c r="BF183">
        <f t="shared" si="134"/>
        <v>-4.8583762318907038</v>
      </c>
      <c r="BG183">
        <f t="shared" si="135"/>
        <v>-133.29347132598915</v>
      </c>
      <c r="BH183">
        <f t="shared" si="150"/>
        <v>46.706528674010855</v>
      </c>
      <c r="BI183">
        <f t="shared" si="151"/>
        <v>46.706528674010855</v>
      </c>
      <c r="BJ183">
        <f t="shared" si="136"/>
        <v>0</v>
      </c>
      <c r="BK183">
        <f t="shared" si="152"/>
        <v>0</v>
      </c>
      <c r="BM183">
        <f t="shared" si="153"/>
        <v>-25.416393849640361</v>
      </c>
      <c r="BN183">
        <f t="shared" si="137"/>
        <v>-175.04345013555181</v>
      </c>
      <c r="BQ183" s="56">
        <f t="shared" si="154"/>
        <v>37.459978418034801</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1.0020215340228336</v>
      </c>
      <c r="D184">
        <f t="shared" si="108"/>
        <v>6.3531636013994738E-2</v>
      </c>
      <c r="F184">
        <f t="shared" si="109"/>
        <v>3.5187965963114332E-3</v>
      </c>
      <c r="G184">
        <f t="shared" si="110"/>
        <v>2.3241831766694563E-2</v>
      </c>
      <c r="H184">
        <f t="shared" si="111"/>
        <v>-3.1183508182333055</v>
      </c>
      <c r="J184">
        <f t="shared" si="112"/>
        <v>15</v>
      </c>
      <c r="M184">
        <f t="shared" si="113"/>
        <v>3.5223349439244961E-2</v>
      </c>
      <c r="N184">
        <f t="shared" si="114"/>
        <v>-1.5707963250000001</v>
      </c>
      <c r="O184">
        <f t="shared" si="115"/>
        <v>23.347750595963568</v>
      </c>
      <c r="P184">
        <f t="shared" si="116"/>
        <v>1.5279525422057354</v>
      </c>
      <c r="Q184">
        <f t="shared" si="117"/>
        <v>12.995246222294261</v>
      </c>
      <c r="R184">
        <f t="shared" si="118"/>
        <v>1.4937689633321669</v>
      </c>
      <c r="S184">
        <f t="shared" si="119"/>
        <v>0.97385630965475523</v>
      </c>
      <c r="T184">
        <f t="shared" si="120"/>
        <v>-0.22916547158916867</v>
      </c>
      <c r="U184">
        <f t="shared" si="121"/>
        <v>0.95031690140826575</v>
      </c>
      <c r="V184">
        <f t="shared" si="122"/>
        <v>-0.31654396063288004</v>
      </c>
      <c r="X184">
        <f t="shared" si="139"/>
        <v>-5.6282795577149063</v>
      </c>
      <c r="Y184">
        <f t="shared" si="123"/>
        <v>-123.16320453023158</v>
      </c>
      <c r="Z184">
        <f t="shared" si="140"/>
        <v>56.836795469768418</v>
      </c>
      <c r="AC184">
        <v>1</v>
      </c>
      <c r="AD184">
        <f t="shared" si="124"/>
        <v>23.326325426250001</v>
      </c>
      <c r="AE184">
        <f t="shared" si="125"/>
        <v>-5.1663677819983661E-4</v>
      </c>
      <c r="AF184">
        <f t="shared" si="126"/>
        <v>1.5772365899325001E-3</v>
      </c>
      <c r="AG184">
        <f t="shared" si="141"/>
        <v>13168.752052370661</v>
      </c>
      <c r="AH184">
        <f t="shared" si="142"/>
        <v>-4947.5530069862407</v>
      </c>
      <c r="AJ184">
        <f t="shared" si="127"/>
        <v>18000</v>
      </c>
      <c r="AK184">
        <f t="shared" si="128"/>
        <v>4198.7385767250007</v>
      </c>
      <c r="AL184">
        <v>1</v>
      </c>
      <c r="AM184">
        <f t="shared" si="129"/>
        <v>12.956713486762501</v>
      </c>
      <c r="AN184">
        <f t="shared" si="143"/>
        <v>428.72682205990588</v>
      </c>
      <c r="AO184">
        <f t="shared" si="144"/>
        <v>-1356.1520207954088</v>
      </c>
      <c r="AQ184">
        <f t="shared" si="130"/>
        <v>0.44442469223590064</v>
      </c>
      <c r="AR184">
        <f t="shared" si="131"/>
        <v>-66.663703835385093</v>
      </c>
      <c r="AT184">
        <f t="shared" si="156"/>
        <v>-323969.68978959398</v>
      </c>
      <c r="AU184">
        <f t="shared" si="157"/>
        <v>-880076.60142330802</v>
      </c>
      <c r="AV184">
        <f t="shared" si="145"/>
        <v>-1.9235175041130694</v>
      </c>
      <c r="AW184">
        <f t="shared" si="146"/>
        <v>-76935.774495741105</v>
      </c>
      <c r="AX184">
        <f t="shared" si="147"/>
        <v>-41453.173909807505</v>
      </c>
      <c r="AY184">
        <f t="shared" si="155"/>
        <v>-2.6473871371847988</v>
      </c>
      <c r="BA184">
        <f t="shared" si="132"/>
        <v>10.731013223646791</v>
      </c>
      <c r="BB184">
        <f t="shared" si="148"/>
        <v>20.612814600854691</v>
      </c>
      <c r="BC184">
        <f t="shared" si="149"/>
        <v>0.72386963307172936</v>
      </c>
      <c r="BD184">
        <f t="shared" si="133"/>
        <v>-138.52532505991468</v>
      </c>
      <c r="BF184">
        <f t="shared" si="134"/>
        <v>-4.919935856379805</v>
      </c>
      <c r="BG184">
        <f t="shared" si="135"/>
        <v>-133.55357157668567</v>
      </c>
      <c r="BH184">
        <f t="shared" si="150"/>
        <v>46.44642842331433</v>
      </c>
      <c r="BI184">
        <f t="shared" si="151"/>
        <v>46.44642842331433</v>
      </c>
      <c r="BJ184">
        <f t="shared" si="136"/>
        <v>0</v>
      </c>
      <c r="BK184">
        <f t="shared" si="152"/>
        <v>0</v>
      </c>
      <c r="BM184">
        <f t="shared" si="153"/>
        <v>-25.532750457234492</v>
      </c>
      <c r="BN184">
        <f t="shared" si="137"/>
        <v>-175.02824651677099</v>
      </c>
      <c r="BQ184" s="56">
        <f t="shared" si="154"/>
        <v>37.514775401139829</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1.0020485500119005</v>
      </c>
      <c r="D185">
        <f t="shared" si="108"/>
        <v>6.3954030105683193E-2</v>
      </c>
      <c r="F185">
        <f t="shared" si="109"/>
        <v>3.4721916809066391E-3</v>
      </c>
      <c r="G185">
        <f t="shared" si="110"/>
        <v>2.3086869647370632E-2</v>
      </c>
      <c r="H185">
        <f t="shared" si="111"/>
        <v>-3.1185057803526295</v>
      </c>
      <c r="J185">
        <f t="shared" si="112"/>
        <v>15</v>
      </c>
      <c r="M185">
        <f t="shared" si="113"/>
        <v>3.499008222441552E-2</v>
      </c>
      <c r="N185">
        <f t="shared" si="114"/>
        <v>-1.5707963250000001</v>
      </c>
      <c r="O185">
        <f t="shared" si="115"/>
        <v>23.503117672513078</v>
      </c>
      <c r="P185">
        <f t="shared" si="116"/>
        <v>1.5282359322287775</v>
      </c>
      <c r="Q185">
        <f t="shared" si="117"/>
        <v>13.081369877711996</v>
      </c>
      <c r="R185">
        <f t="shared" si="118"/>
        <v>1.4942770828493968</v>
      </c>
      <c r="S185">
        <f t="shared" si="119"/>
        <v>0.9735203350121151</v>
      </c>
      <c r="T185">
        <f t="shared" si="120"/>
        <v>-0.23063980306820053</v>
      </c>
      <c r="U185">
        <f t="shared" si="121"/>
        <v>0.94970156258124383</v>
      </c>
      <c r="V185">
        <f t="shared" si="122"/>
        <v>-0.31851480850910097</v>
      </c>
      <c r="X185">
        <f t="shared" si="139"/>
        <v>-5.6952088219039156</v>
      </c>
      <c r="Y185">
        <f t="shared" si="123"/>
        <v>-123.29992588768414</v>
      </c>
      <c r="Z185">
        <f t="shared" si="140"/>
        <v>56.70007411231586</v>
      </c>
      <c r="AC185">
        <v>1</v>
      </c>
      <c r="AD185">
        <f t="shared" si="124"/>
        <v>23.481834262425</v>
      </c>
      <c r="AE185">
        <f t="shared" si="125"/>
        <v>-5.2354823021042113E-4</v>
      </c>
      <c r="AF185">
        <f t="shared" si="126"/>
        <v>1.5877515005320501E-3</v>
      </c>
      <c r="AG185">
        <f t="shared" si="141"/>
        <v>13151.703800430603</v>
      </c>
      <c r="AH185">
        <f t="shared" si="142"/>
        <v>-4966.4895585516306</v>
      </c>
      <c r="AJ185">
        <f t="shared" si="127"/>
        <v>18000</v>
      </c>
      <c r="AK185">
        <f t="shared" si="128"/>
        <v>4226.7301672365002</v>
      </c>
      <c r="AL185">
        <v>1</v>
      </c>
      <c r="AM185">
        <f t="shared" si="129"/>
        <v>13.04309157667425</v>
      </c>
      <c r="AN185">
        <f t="shared" si="143"/>
        <v>427.35315729977481</v>
      </c>
      <c r="AO185">
        <f t="shared" si="144"/>
        <v>-1347.276199005338</v>
      </c>
      <c r="AQ185">
        <f t="shared" si="130"/>
        <v>0.43855802122620824</v>
      </c>
      <c r="AR185">
        <f t="shared" si="131"/>
        <v>-66.222261205157437</v>
      </c>
      <c r="AT185">
        <f t="shared" si="156"/>
        <v>-323124.38362462312</v>
      </c>
      <c r="AU185">
        <f t="shared" si="157"/>
        <v>-873113.65819821623</v>
      </c>
      <c r="AV185">
        <f t="shared" si="145"/>
        <v>-1.9252491101274487</v>
      </c>
      <c r="AW185">
        <f t="shared" si="146"/>
        <v>-75772.956325276275</v>
      </c>
      <c r="AX185">
        <f t="shared" si="147"/>
        <v>-41129.786169811501</v>
      </c>
      <c r="AY185">
        <f t="shared" si="155"/>
        <v>-2.6442917760152818</v>
      </c>
      <c r="BA185">
        <f t="shared" si="132"/>
        <v>10.798307969250377</v>
      </c>
      <c r="BB185">
        <f t="shared" si="148"/>
        <v>20.667114189021834</v>
      </c>
      <c r="BC185">
        <f t="shared" si="149"/>
        <v>0.71904266588783305</v>
      </c>
      <c r="BD185">
        <f t="shared" si="133"/>
        <v>-138.80188990771609</v>
      </c>
      <c r="BF185">
        <f t="shared" si="134"/>
        <v>-4.9812115068346152</v>
      </c>
      <c r="BG185">
        <f t="shared" si="135"/>
        <v>-133.81481370114625</v>
      </c>
      <c r="BH185">
        <f t="shared" si="150"/>
        <v>46.18518629885375</v>
      </c>
      <c r="BI185">
        <f t="shared" si="151"/>
        <v>46.18518629885375</v>
      </c>
      <c r="BJ185">
        <f t="shared" si="136"/>
        <v>0</v>
      </c>
      <c r="BK185">
        <f t="shared" si="152"/>
        <v>0</v>
      </c>
      <c r="BM185">
        <f t="shared" si="153"/>
        <v>-25.64832569585645</v>
      </c>
      <c r="BN185">
        <f t="shared" si="137"/>
        <v>-175.01292379343016</v>
      </c>
      <c r="BQ185" s="56">
        <f t="shared" si="154"/>
        <v>37.569074989306969</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1.0020757447735731</v>
      </c>
      <c r="D186">
        <f t="shared" si="108"/>
        <v>6.4376401346502035E-2</v>
      </c>
      <c r="F186">
        <f t="shared" si="109"/>
        <v>3.4265075468915265E-3</v>
      </c>
      <c r="G186">
        <f t="shared" si="110"/>
        <v>2.2933966966230106E-2</v>
      </c>
      <c r="H186">
        <f t="shared" si="111"/>
        <v>-3.1186586830337699</v>
      </c>
      <c r="J186">
        <f t="shared" si="112"/>
        <v>15</v>
      </c>
      <c r="M186">
        <f t="shared" si="113"/>
        <v>3.4759884315044363E-2</v>
      </c>
      <c r="N186">
        <f t="shared" si="114"/>
        <v>-1.5707963250000001</v>
      </c>
      <c r="O186">
        <f t="shared" si="115"/>
        <v>23.658486611804506</v>
      </c>
      <c r="P186">
        <f t="shared" si="116"/>
        <v>1.5285156001418452</v>
      </c>
      <c r="Q186">
        <f t="shared" si="117"/>
        <v>13.167496866367651</v>
      </c>
      <c r="R186">
        <f t="shared" si="118"/>
        <v>1.4947785553992963</v>
      </c>
      <c r="S186">
        <f t="shared" si="119"/>
        <v>0.97318247893750243</v>
      </c>
      <c r="T186">
        <f t="shared" si="120"/>
        <v>-0.23211311442696703</v>
      </c>
      <c r="U186">
        <f t="shared" si="121"/>
        <v>0.94908334080644308</v>
      </c>
      <c r="V186">
        <f t="shared" si="122"/>
        <v>-0.32048309811930525</v>
      </c>
      <c r="X186">
        <f t="shared" si="139"/>
        <v>-5.761787203164265</v>
      </c>
      <c r="Y186">
        <f t="shared" si="123"/>
        <v>-123.43691963521486</v>
      </c>
      <c r="Z186">
        <f t="shared" si="140"/>
        <v>56.563080364785137</v>
      </c>
      <c r="AC186">
        <v>1</v>
      </c>
      <c r="AD186">
        <f t="shared" si="124"/>
        <v>23.637343098599999</v>
      </c>
      <c r="AE186">
        <f t="shared" si="125"/>
        <v>-5.3050560549017885E-4</v>
      </c>
      <c r="AF186">
        <f t="shared" si="126"/>
        <v>1.5982664111316E-3</v>
      </c>
      <c r="AG186">
        <f t="shared" si="141"/>
        <v>13134.586795262403</v>
      </c>
      <c r="AH186">
        <f t="shared" si="142"/>
        <v>-4985.3840793929512</v>
      </c>
      <c r="AJ186">
        <f t="shared" si="127"/>
        <v>18000</v>
      </c>
      <c r="AK186">
        <f t="shared" si="128"/>
        <v>4254.7217577480005</v>
      </c>
      <c r="AL186">
        <v>1</v>
      </c>
      <c r="AM186">
        <f t="shared" si="129"/>
        <v>13.129469666586001</v>
      </c>
      <c r="AN186">
        <f t="shared" si="143"/>
        <v>426.0063065645993</v>
      </c>
      <c r="AO186">
        <f t="shared" si="144"/>
        <v>-1338.5151220662433</v>
      </c>
      <c r="AQ186">
        <f t="shared" si="130"/>
        <v>0.43280675178532785</v>
      </c>
      <c r="AR186">
        <f t="shared" si="131"/>
        <v>-65.78662627136984</v>
      </c>
      <c r="AT186">
        <f t="shared" si="156"/>
        <v>-322286.86140336131</v>
      </c>
      <c r="AU186">
        <f t="shared" si="157"/>
        <v>-866237.86061860144</v>
      </c>
      <c r="AV186">
        <f t="shared" si="145"/>
        <v>-1.9269812991142365</v>
      </c>
      <c r="AW186">
        <f t="shared" si="146"/>
        <v>-74633.204477580526</v>
      </c>
      <c r="AX186">
        <f t="shared" si="147"/>
        <v>-40812.762127859751</v>
      </c>
      <c r="AY186">
        <f t="shared" si="155"/>
        <v>-2.6411752701272526</v>
      </c>
      <c r="BA186">
        <f t="shared" si="132"/>
        <v>10.865406316183018</v>
      </c>
      <c r="BB186">
        <f t="shared" si="148"/>
        <v>20.72091943149578</v>
      </c>
      <c r="BC186">
        <f t="shared" si="149"/>
        <v>0.71419397101301607</v>
      </c>
      <c r="BD186">
        <f t="shared" si="133"/>
        <v>-139.07969966050726</v>
      </c>
      <c r="BF186">
        <f t="shared" si="134"/>
        <v>-5.0422105302500686</v>
      </c>
      <c r="BG186">
        <f t="shared" si="135"/>
        <v>-134.07718404273874</v>
      </c>
      <c r="BH186">
        <f t="shared" si="150"/>
        <v>45.922815957261264</v>
      </c>
      <c r="BI186">
        <f t="shared" si="151"/>
        <v>45.922815957261264</v>
      </c>
      <c r="BJ186">
        <f t="shared" si="136"/>
        <v>0</v>
      </c>
      <c r="BK186">
        <f t="shared" si="152"/>
        <v>0</v>
      </c>
      <c r="BM186">
        <f t="shared" si="153"/>
        <v>-25.763129961745847</v>
      </c>
      <c r="BN186">
        <f t="shared" si="137"/>
        <v>-174.99748438223148</v>
      </c>
      <c r="BQ186" s="56">
        <f t="shared" si="154"/>
        <v>37.622880231780918</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1.0021031182932971</v>
      </c>
      <c r="D187">
        <f t="shared" si="108"/>
        <v>6.4798749587617888E-2</v>
      </c>
      <c r="F187">
        <f t="shared" si="109"/>
        <v>3.3817200716757868E-3</v>
      </c>
      <c r="G187">
        <f t="shared" si="110"/>
        <v>2.2783082809626411E-2</v>
      </c>
      <c r="H187">
        <f t="shared" si="111"/>
        <v>-3.1188095671903739</v>
      </c>
      <c r="J187">
        <f t="shared" si="112"/>
        <v>15</v>
      </c>
      <c r="M187">
        <f t="shared" si="113"/>
        <v>3.4532695528671525E-2</v>
      </c>
      <c r="N187">
        <f t="shared" si="114"/>
        <v>-1.5707963250000001</v>
      </c>
      <c r="O187">
        <f t="shared" si="115"/>
        <v>23.81385737737854</v>
      </c>
      <c r="P187">
        <f t="shared" si="116"/>
        <v>1.5287916187541879</v>
      </c>
      <c r="Q187">
        <f t="shared" si="117"/>
        <v>13.253627123279371</v>
      </c>
      <c r="R187">
        <f t="shared" si="118"/>
        <v>1.4952735103154591</v>
      </c>
      <c r="S187">
        <f t="shared" si="119"/>
        <v>0.97284274778694557</v>
      </c>
      <c r="T187">
        <f t="shared" si="120"/>
        <v>-0.23358540033445011</v>
      </c>
      <c r="U187">
        <f t="shared" si="121"/>
        <v>0.94846225606667378</v>
      </c>
      <c r="V187">
        <f t="shared" si="122"/>
        <v>-0.32244881922022561</v>
      </c>
      <c r="X187">
        <f t="shared" si="139"/>
        <v>-5.8280199555305456</v>
      </c>
      <c r="Y187">
        <f t="shared" si="123"/>
        <v>-123.57417565125805</v>
      </c>
      <c r="Z187">
        <f t="shared" si="140"/>
        <v>56.425824348741955</v>
      </c>
      <c r="AC187">
        <v>1</v>
      </c>
      <c r="AD187">
        <f t="shared" si="124"/>
        <v>23.792851934774998</v>
      </c>
      <c r="AE187">
        <f t="shared" si="125"/>
        <v>-5.3750890403910997E-4</v>
      </c>
      <c r="AF187">
        <f t="shared" si="126"/>
        <v>1.6087813217311501E-3</v>
      </c>
      <c r="AG187">
        <f t="shared" si="141"/>
        <v>13117.401745531413</v>
      </c>
      <c r="AH187">
        <f t="shared" si="142"/>
        <v>-5004.235272583981</v>
      </c>
      <c r="AJ187">
        <f t="shared" si="127"/>
        <v>18000</v>
      </c>
      <c r="AK187">
        <f t="shared" si="128"/>
        <v>4282.7133482595</v>
      </c>
      <c r="AL187">
        <v>1</v>
      </c>
      <c r="AM187">
        <f t="shared" si="129"/>
        <v>13.215847756497752</v>
      </c>
      <c r="AN187">
        <f t="shared" si="143"/>
        <v>424.68557780895293</v>
      </c>
      <c r="AO187">
        <f t="shared" si="144"/>
        <v>-1329.8665924439017</v>
      </c>
      <c r="AQ187">
        <f t="shared" si="130"/>
        <v>0.42716787697565145</v>
      </c>
      <c r="AR187">
        <f t="shared" si="131"/>
        <v>-65.35668517727467</v>
      </c>
      <c r="AT187">
        <f t="shared" si="156"/>
        <v>-321456.89660820918</v>
      </c>
      <c r="AU187">
        <f t="shared" si="157"/>
        <v>-859447.5447838062</v>
      </c>
      <c r="AV187">
        <f t="shared" si="145"/>
        <v>-1.9287139994098996</v>
      </c>
      <c r="AW187">
        <f t="shared" si="146"/>
        <v>-73515.925216203177</v>
      </c>
      <c r="AX187">
        <f t="shared" si="147"/>
        <v>-40501.926005914094</v>
      </c>
      <c r="AY187">
        <f t="shared" si="155"/>
        <v>-2.6380378264882225</v>
      </c>
      <c r="BA187">
        <f t="shared" si="132"/>
        <v>10.932303106679031</v>
      </c>
      <c r="BB187">
        <f t="shared" si="148"/>
        <v>20.774233286854535</v>
      </c>
      <c r="BC187">
        <f t="shared" si="149"/>
        <v>0.70932382707832287</v>
      </c>
      <c r="BD187">
        <f t="shared" si="133"/>
        <v>-139.35873835390527</v>
      </c>
      <c r="BF187">
        <f t="shared" si="134"/>
        <v>-5.1029401571362509</v>
      </c>
      <c r="BG187">
        <f t="shared" si="135"/>
        <v>-134.34066898978708</v>
      </c>
      <c r="BH187">
        <f t="shared" si="150"/>
        <v>45.659331010212924</v>
      </c>
      <c r="BI187">
        <f t="shared" si="151"/>
        <v>45.659331010212924</v>
      </c>
      <c r="BJ187">
        <f t="shared" si="136"/>
        <v>0</v>
      </c>
      <c r="BK187">
        <f t="shared" si="152"/>
        <v>0</v>
      </c>
      <c r="BM187">
        <f t="shared" si="153"/>
        <v>-25.877173443990785</v>
      </c>
      <c r="BN187">
        <f t="shared" si="137"/>
        <v>-174.98193063588178</v>
      </c>
      <c r="BQ187" s="56">
        <f t="shared" si="154"/>
        <v>37.67619408713967</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1.0021306705564239</v>
      </c>
      <c r="D188">
        <f t="shared" si="108"/>
        <v>6.5221074680246391E-2</v>
      </c>
      <c r="F188">
        <f t="shared" si="109"/>
        <v>3.3378059182890612E-3</v>
      </c>
      <c r="G188">
        <f t="shared" si="110"/>
        <v>2.2634177343832062E-2</v>
      </c>
      <c r="H188">
        <f t="shared" si="111"/>
        <v>-3.1189584726561681</v>
      </c>
      <c r="J188">
        <f t="shared" si="112"/>
        <v>15</v>
      </c>
      <c r="M188">
        <f t="shared" si="113"/>
        <v>3.4308457246017811E-2</v>
      </c>
      <c r="N188">
        <f t="shared" si="114"/>
        <v>-1.5707963250000001</v>
      </c>
      <c r="O188">
        <f t="shared" si="115"/>
        <v>23.969229933720793</v>
      </c>
      <c r="P188">
        <f t="shared" si="116"/>
        <v>1.5290640589894664</v>
      </c>
      <c r="Q188">
        <f t="shared" si="117"/>
        <v>13.339760585141136</v>
      </c>
      <c r="R188">
        <f t="shared" si="118"/>
        <v>1.4957620736040684</v>
      </c>
      <c r="S188">
        <f t="shared" si="119"/>
        <v>0.9725011479396064</v>
      </c>
      <c r="T188">
        <f t="shared" si="120"/>
        <v>-0.23505665548483237</v>
      </c>
      <c r="U188">
        <f t="shared" si="121"/>
        <v>0.94783832836405246</v>
      </c>
      <c r="V188">
        <f t="shared" si="122"/>
        <v>-0.32441196167470926</v>
      </c>
      <c r="X188">
        <f t="shared" si="139"/>
        <v>-5.8939122212888595</v>
      </c>
      <c r="Y188">
        <f t="shared" si="123"/>
        <v>-123.71168405857684</v>
      </c>
      <c r="Z188">
        <f t="shared" si="140"/>
        <v>56.288315941423164</v>
      </c>
      <c r="AC188">
        <v>1</v>
      </c>
      <c r="AD188">
        <f t="shared" si="124"/>
        <v>23.94836077095</v>
      </c>
      <c r="AE188">
        <f t="shared" si="125"/>
        <v>-5.4455812585721452E-4</v>
      </c>
      <c r="AF188">
        <f t="shared" si="126"/>
        <v>1.6192962323307001E-3</v>
      </c>
      <c r="AG188">
        <f t="shared" si="141"/>
        <v>13100.149359709352</v>
      </c>
      <c r="AH188">
        <f t="shared" si="142"/>
        <v>-5023.0418754607417</v>
      </c>
      <c r="AJ188">
        <f t="shared" si="127"/>
        <v>18000</v>
      </c>
      <c r="AK188">
        <f t="shared" si="128"/>
        <v>4310.7049387709994</v>
      </c>
      <c r="AL188">
        <v>1</v>
      </c>
      <c r="AM188">
        <f t="shared" si="129"/>
        <v>13.302225846409501</v>
      </c>
      <c r="AN188">
        <f t="shared" si="143"/>
        <v>423.39030112841033</v>
      </c>
      <c r="AO188">
        <f t="shared" si="144"/>
        <v>-1321.3284680184422</v>
      </c>
      <c r="AQ188">
        <f t="shared" si="130"/>
        <v>0.42163848716110808</v>
      </c>
      <c r="AR188">
        <f t="shared" si="131"/>
        <v>-64.93232702281064</v>
      </c>
      <c r="AT188">
        <f t="shared" si="156"/>
        <v>-320634.27054907649</v>
      </c>
      <c r="AU188">
        <f t="shared" si="157"/>
        <v>-852741.09004962724</v>
      </c>
      <c r="AV188">
        <f t="shared" si="145"/>
        <v>-1.9304471410468105</v>
      </c>
      <c r="AW188">
        <f t="shared" si="146"/>
        <v>-72420.543757246996</v>
      </c>
      <c r="AX188">
        <f t="shared" si="147"/>
        <v>-40197.108148363506</v>
      </c>
      <c r="AY188">
        <f t="shared" si="155"/>
        <v>-2.6348796520495208</v>
      </c>
      <c r="BA188">
        <f t="shared" si="132"/>
        <v>10.998993142877405</v>
      </c>
      <c r="BB188">
        <f t="shared" si="148"/>
        <v>20.827058625880966</v>
      </c>
      <c r="BC188">
        <f t="shared" si="149"/>
        <v>0.70443251100271032</v>
      </c>
      <c r="BD188">
        <f t="shared" si="133"/>
        <v>-139.63899012162258</v>
      </c>
      <c r="BF188">
        <f t="shared" si="134"/>
        <v>-5.1634075041306629</v>
      </c>
      <c r="BG188">
        <f t="shared" si="135"/>
        <v>-134.60525496683283</v>
      </c>
      <c r="BH188">
        <f t="shared" si="150"/>
        <v>45.394745033167169</v>
      </c>
      <c r="BI188">
        <f t="shared" si="151"/>
        <v>45.394745033167169</v>
      </c>
      <c r="BJ188">
        <f t="shared" si="136"/>
        <v>0</v>
      </c>
      <c r="BK188">
        <f t="shared" si="152"/>
        <v>0</v>
      </c>
      <c r="BM188">
        <f t="shared" si="153"/>
        <v>-25.990466130011626</v>
      </c>
      <c r="BN188">
        <f t="shared" si="137"/>
        <v>-174.96626484521025</v>
      </c>
      <c r="BQ188" s="56">
        <f t="shared" si="154"/>
        <v>37.729019426166104</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1.0021584015482112</v>
      </c>
      <c r="D189">
        <f t="shared" si="108"/>
        <v>6.5643376475652507E-2</v>
      </c>
      <c r="F189">
        <f t="shared" si="109"/>
        <v>3.2947425048457809E-3</v>
      </c>
      <c r="G189">
        <f t="shared" si="110"/>
        <v>2.2487211779537466E-2</v>
      </c>
      <c r="H189">
        <f t="shared" si="111"/>
        <v>-3.1191054382204628</v>
      </c>
      <c r="J189">
        <f t="shared" si="112"/>
        <v>15</v>
      </c>
      <c r="M189">
        <f t="shared" si="113"/>
        <v>3.4087112360559634E-2</v>
      </c>
      <c r="N189">
        <f t="shared" si="114"/>
        <v>-1.5707963250000001</v>
      </c>
      <c r="O189">
        <f t="shared" si="115"/>
        <v>24.124604246231364</v>
      </c>
      <c r="P189">
        <f t="shared" si="116"/>
        <v>1.5293329899463644</v>
      </c>
      <c r="Q189">
        <f t="shared" si="117"/>
        <v>13.425897190269144</v>
      </c>
      <c r="R189">
        <f t="shared" si="118"/>
        <v>1.4962443680500199</v>
      </c>
      <c r="S189">
        <f t="shared" si="119"/>
        <v>0.97215768579747452</v>
      </c>
      <c r="T189">
        <f t="shared" si="120"/>
        <v>-0.2365268745975723</v>
      </c>
      <c r="U189">
        <f t="shared" si="121"/>
        <v>0.9472115777185196</v>
      </c>
      <c r="V189">
        <f t="shared" si="122"/>
        <v>-0.32637251545168428</v>
      </c>
      <c r="X189">
        <f t="shared" si="139"/>
        <v>-5.9594690340408976</v>
      </c>
      <c r="Y189">
        <f t="shared" si="123"/>
        <v>-123.8494352167468</v>
      </c>
      <c r="Z189">
        <f t="shared" si="140"/>
        <v>56.150564783253202</v>
      </c>
      <c r="AC189">
        <v>1</v>
      </c>
      <c r="AD189">
        <f t="shared" si="124"/>
        <v>24.103869607124999</v>
      </c>
      <c r="AE189">
        <f t="shared" si="125"/>
        <v>-5.5165327094449225E-4</v>
      </c>
      <c r="AF189">
        <f t="shared" si="126"/>
        <v>1.6298111429302498E-3</v>
      </c>
      <c r="AG189">
        <f t="shared" si="141"/>
        <v>13082.830346014911</v>
      </c>
      <c r="AH189">
        <f t="shared" si="142"/>
        <v>-5041.8026586916376</v>
      </c>
      <c r="AJ189">
        <f t="shared" si="127"/>
        <v>18000</v>
      </c>
      <c r="AK189">
        <f t="shared" si="128"/>
        <v>4338.6965292824998</v>
      </c>
      <c r="AL189">
        <v>1</v>
      </c>
      <c r="AM189">
        <f t="shared" si="129"/>
        <v>13.388603936321251</v>
      </c>
      <c r="AN189">
        <f t="shared" si="143"/>
        <v>422.11982791651133</v>
      </c>
      <c r="AO189">
        <f t="shared" si="144"/>
        <v>-1312.898660359753</v>
      </c>
      <c r="AQ189">
        <f t="shared" si="130"/>
        <v>0.41621576625322565</v>
      </c>
      <c r="AR189">
        <f t="shared" si="131"/>
        <v>-64.513443769249974</v>
      </c>
      <c r="AT189">
        <f t="shared" si="156"/>
        <v>-319818.77205993043</v>
      </c>
      <c r="AU189">
        <f t="shared" si="157"/>
        <v>-846116.91762715497</v>
      </c>
      <c r="AV189">
        <f t="shared" si="145"/>
        <v>-1.9321806557021446</v>
      </c>
      <c r="AW189">
        <f t="shared" si="146"/>
        <v>-71346.503548764536</v>
      </c>
      <c r="AX189">
        <f t="shared" si="147"/>
        <v>-39898.144765829376</v>
      </c>
      <c r="AY189">
        <f t="shared" si="155"/>
        <v>-2.6317009538767469</v>
      </c>
      <c r="BA189">
        <f t="shared" si="132"/>
        <v>11.065471188209614</v>
      </c>
      <c r="BB189">
        <f t="shared" si="148"/>
        <v>20.87939823437074</v>
      </c>
      <c r="BC189">
        <f t="shared" si="149"/>
        <v>0.69952029817460226</v>
      </c>
      <c r="BD189">
        <f t="shared" si="133"/>
        <v>-139.92043918506482</v>
      </c>
      <c r="BF189">
        <f t="shared" si="134"/>
        <v>-5.2236195764932827</v>
      </c>
      <c r="BG189">
        <f t="shared" si="135"/>
        <v>-134.87092842626728</v>
      </c>
      <c r="BH189">
        <f t="shared" si="150"/>
        <v>45.129071573732716</v>
      </c>
      <c r="BI189">
        <f t="shared" si="151"/>
        <v>45.129071573732716</v>
      </c>
      <c r="BJ189">
        <f t="shared" si="136"/>
        <v>0</v>
      </c>
      <c r="BK189">
        <f t="shared" si="152"/>
        <v>0</v>
      </c>
      <c r="BM189">
        <f t="shared" si="153"/>
        <v>-26.103017810864024</v>
      </c>
      <c r="BN189">
        <f t="shared" si="137"/>
        <v>-174.95048924120249</v>
      </c>
      <c r="BQ189" s="56">
        <f t="shared" si="154"/>
        <v>37.781359034655878</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1.0021863112538223</v>
      </c>
      <c r="D190">
        <f t="shared" si="108"/>
        <v>6.6065654825150866E-2</v>
      </c>
      <c r="F190">
        <f t="shared" si="109"/>
        <v>3.2525079753870849E-3</v>
      </c>
      <c r="G190">
        <f t="shared" si="110"/>
        <v>2.2342148337744911E-2</v>
      </c>
      <c r="H190">
        <f t="shared" si="111"/>
        <v>-3.1192505016622554</v>
      </c>
      <c r="J190">
        <f t="shared" si="112"/>
        <v>15</v>
      </c>
      <c r="M190">
        <f t="shared" si="113"/>
        <v>3.3868605230043231E-2</v>
      </c>
      <c r="N190">
        <f t="shared" si="114"/>
        <v>-1.5707963250000001</v>
      </c>
      <c r="O190">
        <f t="shared" si="115"/>
        <v>24.279980281195627</v>
      </c>
      <c r="P190">
        <f t="shared" si="116"/>
        <v>1.5295984789568806</v>
      </c>
      <c r="Q190">
        <f t="shared" si="117"/>
        <v>13.512036878550266</v>
      </c>
      <c r="R190">
        <f t="shared" si="118"/>
        <v>1.4967205133190156</v>
      </c>
      <c r="S190">
        <f t="shared" si="119"/>
        <v>0.97181236778506119</v>
      </c>
      <c r="T190">
        <f t="shared" si="120"/>
        <v>-0.23799605241747804</v>
      </c>
      <c r="U190">
        <f t="shared" si="121"/>
        <v>0.94658202416636361</v>
      </c>
      <c r="V190">
        <f t="shared" si="122"/>
        <v>-0.32833047062611742</v>
      </c>
      <c r="X190">
        <f t="shared" si="139"/>
        <v>-6.0246953216632466</v>
      </c>
      <c r="Y190">
        <f t="shared" si="123"/>
        <v>-123.98741971492217</v>
      </c>
      <c r="Z190">
        <f t="shared" si="140"/>
        <v>56.012580285077831</v>
      </c>
      <c r="AC190">
        <v>1</v>
      </c>
      <c r="AD190">
        <f t="shared" si="124"/>
        <v>24.259378443300001</v>
      </c>
      <c r="AE190">
        <f t="shared" si="125"/>
        <v>-5.5879433930094329E-4</v>
      </c>
      <c r="AF190">
        <f t="shared" si="126"/>
        <v>1.6403260535297998E-3</v>
      </c>
      <c r="AG190">
        <f t="shared" si="141"/>
        <v>13065.445412354909</v>
      </c>
      <c r="AH190">
        <f t="shared" si="142"/>
        <v>-5060.5164253818875</v>
      </c>
      <c r="AJ190">
        <f t="shared" si="127"/>
        <v>18000</v>
      </c>
      <c r="AK190">
        <f t="shared" si="128"/>
        <v>4366.6881197940002</v>
      </c>
      <c r="AL190">
        <v>1</v>
      </c>
      <c r="AM190">
        <f t="shared" si="129"/>
        <v>13.474982026233002</v>
      </c>
      <c r="AN190">
        <f t="shared" si="143"/>
        <v>420.87353005886672</v>
      </c>
      <c r="AO190">
        <f t="shared" si="144"/>
        <v>-1304.5751330664641</v>
      </c>
      <c r="AQ190">
        <f t="shared" si="130"/>
        <v>0.41089698812507702</v>
      </c>
      <c r="AR190">
        <f t="shared" si="131"/>
        <v>-64.099930147512012</v>
      </c>
      <c r="AT190">
        <f t="shared" si="156"/>
        <v>-319010.19720886694</v>
      </c>
      <c r="AU190">
        <f t="shared" si="157"/>
        <v>-839573.48923562781</v>
      </c>
      <c r="AV190">
        <f t="shared" si="145"/>
        <v>-1.9339144766487184</v>
      </c>
      <c r="AW190">
        <f t="shared" si="146"/>
        <v>-70293.265581855769</v>
      </c>
      <c r="AX190">
        <f t="shared" si="147"/>
        <v>-39604.877691399466</v>
      </c>
      <c r="AY190">
        <f t="shared" si="155"/>
        <v>-2.6285019392745106</v>
      </c>
      <c r="BA190">
        <f t="shared" si="132"/>
        <v>11.131731968839986</v>
      </c>
      <c r="BB190">
        <f t="shared" si="148"/>
        <v>20.931254815879058</v>
      </c>
      <c r="BC190">
        <f t="shared" si="149"/>
        <v>0.69458746262579218</v>
      </c>
      <c r="BD190">
        <f t="shared" si="133"/>
        <v>-140.20306984336668</v>
      </c>
      <c r="BF190">
        <f t="shared" si="134"/>
        <v>-5.2835832704892045</v>
      </c>
      <c r="BG190">
        <f t="shared" si="135"/>
        <v>-135.13767584032135</v>
      </c>
      <c r="BH190">
        <f t="shared" si="150"/>
        <v>44.86232415967865</v>
      </c>
      <c r="BI190">
        <f t="shared" si="151"/>
        <v>44.86232415967865</v>
      </c>
      <c r="BJ190">
        <f t="shared" si="136"/>
        <v>0</v>
      </c>
      <c r="BK190">
        <f t="shared" si="152"/>
        <v>0</v>
      </c>
      <c r="BM190">
        <f t="shared" si="153"/>
        <v>-26.21483808636826</v>
      </c>
      <c r="BN190">
        <f t="shared" si="137"/>
        <v>-174.93460599695467</v>
      </c>
      <c r="BQ190" s="56">
        <f t="shared" si="154"/>
        <v>37.833215616164189</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1.0022143996583266</v>
      </c>
      <c r="D191">
        <f t="shared" si="108"/>
        <v>6.6487909580106058E-2</v>
      </c>
      <c r="F191">
        <f t="shared" si="109"/>
        <v>3.2110811720292326E-3</v>
      </c>
      <c r="G191">
        <f t="shared" si="110"/>
        <v>2.2198950216994074E-2</v>
      </c>
      <c r="H191">
        <f t="shared" si="111"/>
        <v>-3.1193936997830063</v>
      </c>
      <c r="J191">
        <f t="shared" si="112"/>
        <v>15</v>
      </c>
      <c r="M191">
        <f t="shared" si="113"/>
        <v>3.3652881629851868E-2</v>
      </c>
      <c r="N191">
        <f t="shared" si="114"/>
        <v>-1.5707963250000001</v>
      </c>
      <c r="O191">
        <f t="shared" si="115"/>
        <v>24.435358005756129</v>
      </c>
      <c r="P191">
        <f t="shared" si="116"/>
        <v>1.5298605916424002</v>
      </c>
      <c r="Q191">
        <f t="shared" si="117"/>
        <v>13.598179591392428</v>
      </c>
      <c r="R191">
        <f t="shared" si="118"/>
        <v>1.4971906260558068</v>
      </c>
      <c r="S191">
        <f t="shared" si="119"/>
        <v>0.97146520034909278</v>
      </c>
      <c r="T191">
        <f t="shared" si="120"/>
        <v>-0.23946418371478007</v>
      </c>
      <c r="U191">
        <f t="shared" si="121"/>
        <v>0.94594968775875699</v>
      </c>
      <c r="V191">
        <f t="shared" si="122"/>
        <v>-0.33028581737896312</v>
      </c>
      <c r="X191">
        <f t="shared" si="139"/>
        <v>-6.0895959091660767</v>
      </c>
      <c r="Y191">
        <f t="shared" si="123"/>
        <v>-124.12562836487363</v>
      </c>
      <c r="Z191">
        <f t="shared" si="140"/>
        <v>55.874371635126366</v>
      </c>
      <c r="AC191">
        <v>1</v>
      </c>
      <c r="AD191">
        <f t="shared" si="124"/>
        <v>24.414887279475</v>
      </c>
      <c r="AE191">
        <f t="shared" si="125"/>
        <v>-5.6598133092656763E-4</v>
      </c>
      <c r="AF191">
        <f t="shared" si="126"/>
        <v>1.6508409641293499E-3</v>
      </c>
      <c r="AG191">
        <f t="shared" si="141"/>
        <v>13047.995266265934</v>
      </c>
      <c r="AH191">
        <f t="shared" si="142"/>
        <v>-5079.1820102107395</v>
      </c>
      <c r="AJ191">
        <f t="shared" si="127"/>
        <v>18000</v>
      </c>
      <c r="AK191">
        <f t="shared" si="128"/>
        <v>4394.6797103054996</v>
      </c>
      <c r="AL191">
        <v>1</v>
      </c>
      <c r="AM191">
        <f t="shared" si="129"/>
        <v>13.561360116144751</v>
      </c>
      <c r="AN191">
        <f t="shared" si="143"/>
        <v>419.65079916255195</v>
      </c>
      <c r="AO191">
        <f t="shared" si="144"/>
        <v>-1296.355900165803</v>
      </c>
      <c r="AQ191">
        <f t="shared" si="130"/>
        <v>0.40567951318458417</v>
      </c>
      <c r="AR191">
        <f t="shared" si="131"/>
        <v>-63.691683569979716</v>
      </c>
      <c r="AT191">
        <f t="shared" si="156"/>
        <v>-318208.34902102238</v>
      </c>
      <c r="AU191">
        <f t="shared" si="157"/>
        <v>-833109.30580688128</v>
      </c>
      <c r="AV191">
        <f t="shared" si="145"/>
        <v>-1.9356485387076927</v>
      </c>
      <c r="AW191">
        <f t="shared" si="146"/>
        <v>-69260.307731886438</v>
      </c>
      <c r="AX191">
        <f t="shared" si="147"/>
        <v>-39317.154148608752</v>
      </c>
      <c r="AY191">
        <f t="shared" si="155"/>
        <v>-2.6252828159056154</v>
      </c>
      <c r="BA191">
        <f t="shared" si="132"/>
        <v>11.197770175158311</v>
      </c>
      <c r="BB191">
        <f t="shared" si="148"/>
        <v>20.982630994408417</v>
      </c>
      <c r="BC191">
        <f t="shared" si="149"/>
        <v>0.6896342771979227</v>
      </c>
      <c r="BD191">
        <f t="shared" si="133"/>
        <v>-140.48686646385357</v>
      </c>
      <c r="BF191">
        <f t="shared" si="134"/>
        <v>-5.3433053756633377</v>
      </c>
      <c r="BG191">
        <f t="shared" si="135"/>
        <v>-135.40548369340499</v>
      </c>
      <c r="BH191">
        <f t="shared" si="150"/>
        <v>44.594516306595011</v>
      </c>
      <c r="BI191">
        <f t="shared" si="151"/>
        <v>44.594516306595011</v>
      </c>
      <c r="BJ191">
        <f t="shared" si="136"/>
        <v>0</v>
      </c>
      <c r="BK191">
        <f t="shared" si="152"/>
        <v>0</v>
      </c>
      <c r="BM191">
        <f t="shared" si="153"/>
        <v>-26.325936370071755</v>
      </c>
      <c r="BN191">
        <f t="shared" si="137"/>
        <v>-174.91861722955142</v>
      </c>
      <c r="BQ191" s="56">
        <f t="shared" si="154"/>
        <v>37.884591794693556</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1.0022426667466999</v>
      </c>
      <c r="D192">
        <f t="shared" si="108"/>
        <v>6.6910140591932926E-2</v>
      </c>
      <c r="F192">
        <f t="shared" si="109"/>
        <v>3.1704416083519556E-3</v>
      </c>
      <c r="G192">
        <f t="shared" si="110"/>
        <v>2.2057581561858629E-2</v>
      </c>
      <c r="H192">
        <f t="shared" si="111"/>
        <v>-3.1195350684381418</v>
      </c>
      <c r="J192">
        <f t="shared" si="112"/>
        <v>15</v>
      </c>
      <c r="M192">
        <f t="shared" si="113"/>
        <v>3.3439888708143947E-2</v>
      </c>
      <c r="N192">
        <f t="shared" si="114"/>
        <v>-1.5707963250000001</v>
      </c>
      <c r="O192">
        <f t="shared" si="115"/>
        <v>24.590737387885476</v>
      </c>
      <c r="P192">
        <f t="shared" si="116"/>
        <v>1.530119391967647</v>
      </c>
      <c r="Q192">
        <f t="shared" si="117"/>
        <v>13.684325271676872</v>
      </c>
      <c r="R192">
        <f t="shared" si="118"/>
        <v>1.4976548199787538</v>
      </c>
      <c r="S192">
        <f t="shared" si="119"/>
        <v>0.97111618995820492</v>
      </c>
      <c r="T192">
        <f t="shared" si="120"/>
        <v>-0.24093126328520195</v>
      </c>
      <c r="U192">
        <f t="shared" si="121"/>
        <v>0.94531458856029893</v>
      </c>
      <c r="V192">
        <f t="shared" si="122"/>
        <v>-0.33223854599710351</v>
      </c>
      <c r="X192">
        <f t="shared" si="139"/>
        <v>-6.1541755214555192</v>
      </c>
      <c r="Y192">
        <f t="shared" si="123"/>
        <v>-124.26405219428447</v>
      </c>
      <c r="Z192">
        <f t="shared" si="140"/>
        <v>55.735947805715526</v>
      </c>
      <c r="AC192">
        <v>1</v>
      </c>
      <c r="AD192">
        <f t="shared" si="124"/>
        <v>24.570396115650002</v>
      </c>
      <c r="AE192">
        <f t="shared" si="125"/>
        <v>-5.7321424582136538E-4</v>
      </c>
      <c r="AF192">
        <f t="shared" si="126"/>
        <v>1.6613558747289E-3</v>
      </c>
      <c r="AG192">
        <f t="shared" si="141"/>
        <v>13030.480614856493</v>
      </c>
      <c r="AH192">
        <f t="shared" si="142"/>
        <v>-5097.7982785999411</v>
      </c>
      <c r="AJ192">
        <f t="shared" si="127"/>
        <v>18000</v>
      </c>
      <c r="AK192">
        <f t="shared" si="128"/>
        <v>4422.671300817</v>
      </c>
      <c r="AL192">
        <v>1</v>
      </c>
      <c r="AM192">
        <f t="shared" si="129"/>
        <v>13.647738206056502</v>
      </c>
      <c r="AN192">
        <f t="shared" si="143"/>
        <v>418.45104581903615</v>
      </c>
      <c r="AO192">
        <f t="shared" si="144"/>
        <v>-1288.2390245717595</v>
      </c>
      <c r="AQ192">
        <f t="shared" si="130"/>
        <v>0.40056078509913878</v>
      </c>
      <c r="AR192">
        <f t="shared" si="131"/>
        <v>-63.288604045663931</v>
      </c>
      <c r="AT192">
        <f t="shared" si="156"/>
        <v>-317413.03721367283</v>
      </c>
      <c r="AU192">
        <f t="shared" si="157"/>
        <v>-826722.90623910504</v>
      </c>
      <c r="AV192">
        <f t="shared" si="145"/>
        <v>-1.9373827782030477</v>
      </c>
      <c r="AW192">
        <f t="shared" si="146"/>
        <v>-68247.124128334646</v>
      </c>
      <c r="AX192">
        <f t="shared" si="147"/>
        <v>-39034.826530526538</v>
      </c>
      <c r="AY192">
        <f t="shared" si="155"/>
        <v>-2.6220437919048325</v>
      </c>
      <c r="BA192">
        <f t="shared" si="132"/>
        <v>11.263580463324393</v>
      </c>
      <c r="BB192">
        <f t="shared" si="148"/>
        <v>21.033529317039587</v>
      </c>
      <c r="BC192">
        <f t="shared" si="149"/>
        <v>0.68466101370178478</v>
      </c>
      <c r="BD192">
        <f t="shared" si="133"/>
        <v>-140.77181347291437</v>
      </c>
      <c r="BF192">
        <f t="shared" si="134"/>
        <v>-5.4027925770115806</v>
      </c>
      <c r="BG192">
        <f t="shared" si="135"/>
        <v>-135.67433847478486</v>
      </c>
      <c r="BH192">
        <f t="shared" si="150"/>
        <v>44.325661525215139</v>
      </c>
      <c r="BI192">
        <f t="shared" si="151"/>
        <v>44.325661525215139</v>
      </c>
      <c r="BJ192">
        <f t="shared" si="136"/>
        <v>0</v>
      </c>
      <c r="BK192">
        <f t="shared" si="152"/>
        <v>0</v>
      </c>
      <c r="BM192">
        <f t="shared" si="153"/>
        <v>-26.436321894051169</v>
      </c>
      <c r="BN192">
        <f t="shared" si="137"/>
        <v>-174.90252500187049</v>
      </c>
      <c r="BQ192" s="56">
        <f t="shared" si="154"/>
        <v>37.935490117324726</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1.0022711125038239</v>
      </c>
      <c r="D193">
        <f t="shared" si="108"/>
        <v>6.7332347712096882E-2</v>
      </c>
      <c r="F193">
        <f t="shared" si="109"/>
        <v>3.1305694439640219E-3</v>
      </c>
      <c r="G193">
        <f t="shared" si="110"/>
        <v>2.1918007432656664E-2</v>
      </c>
      <c r="H193">
        <f t="shared" si="111"/>
        <v>-3.1196746425673436</v>
      </c>
      <c r="J193">
        <f t="shared" si="112"/>
        <v>15</v>
      </c>
      <c r="M193">
        <f t="shared" si="113"/>
        <v>3.3229574942683922E-2</v>
      </c>
      <c r="N193">
        <f t="shared" si="114"/>
        <v>-1.5707963250000001</v>
      </c>
      <c r="O193">
        <f t="shared" si="115"/>
        <v>24.746118396360345</v>
      </c>
      <c r="P193">
        <f t="shared" si="116"/>
        <v>1.5303749422926054</v>
      </c>
      <c r="Q193">
        <f t="shared" si="117"/>
        <v>13.770473863712196</v>
      </c>
      <c r="R193">
        <f t="shared" si="118"/>
        <v>1.4981132059708631</v>
      </c>
      <c r="S193">
        <f t="shared" si="119"/>
        <v>0.97076534310263662</v>
      </c>
      <c r="T193">
        <f t="shared" si="120"/>
        <v>-0.24239728595003016</v>
      </c>
      <c r="U193">
        <f t="shared" si="121"/>
        <v>0.94467674664756873</v>
      </c>
      <c r="V193">
        <f t="shared" si="122"/>
        <v>-0.33418864687328015</v>
      </c>
      <c r="X193">
        <f t="shared" si="139"/>
        <v>-6.2184387860034285</v>
      </c>
      <c r="Y193">
        <f t="shared" si="123"/>
        <v>-124.40268244029535</v>
      </c>
      <c r="Z193">
        <f t="shared" si="140"/>
        <v>55.597317559704649</v>
      </c>
      <c r="AC193">
        <v>1</v>
      </c>
      <c r="AD193">
        <f t="shared" si="124"/>
        <v>24.725904951825001</v>
      </c>
      <c r="AE193">
        <f t="shared" si="125"/>
        <v>-5.8049308398533633E-4</v>
      </c>
      <c r="AF193">
        <f t="shared" si="126"/>
        <v>1.6718707853284498E-3</v>
      </c>
      <c r="AG193">
        <f t="shared" si="141"/>
        <v>13012.902164749683</v>
      </c>
      <c r="AH193">
        <f t="shared" si="142"/>
        <v>-5116.3641259121187</v>
      </c>
      <c r="AJ193">
        <f t="shared" si="127"/>
        <v>18000</v>
      </c>
      <c r="AK193">
        <f t="shared" si="128"/>
        <v>4450.6628913284994</v>
      </c>
      <c r="AL193">
        <v>1</v>
      </c>
      <c r="AM193">
        <f t="shared" si="129"/>
        <v>13.734116295968253</v>
      </c>
      <c r="AN193">
        <f t="shared" si="143"/>
        <v>417.2736988989933</v>
      </c>
      <c r="AO193">
        <f t="shared" si="144"/>
        <v>-1280.2226165991142</v>
      </c>
      <c r="AQ193">
        <f t="shared" si="130"/>
        <v>0.39553832766395064</v>
      </c>
      <c r="AR193">
        <f t="shared" si="131"/>
        <v>-62.890594098568151</v>
      </c>
      <c r="AT193">
        <f t="shared" si="156"/>
        <v>-316624.0779429148</v>
      </c>
      <c r="AU193">
        <f t="shared" si="157"/>
        <v>-820412.86619773426</v>
      </c>
      <c r="AV193">
        <f t="shared" si="145"/>
        <v>-1.9391171329177606</v>
      </c>
      <c r="AW193">
        <f t="shared" si="146"/>
        <v>-67253.22455185579</v>
      </c>
      <c r="AX193">
        <f t="shared" si="147"/>
        <v>-38757.752189348539</v>
      </c>
      <c r="AY193">
        <f t="shared" si="155"/>
        <v>-2.6187850759874034</v>
      </c>
      <c r="BA193">
        <f t="shared" si="132"/>
        <v>11.329157456864133</v>
      </c>
      <c r="BB193">
        <f t="shared" si="148"/>
        <v>21.083952256507725</v>
      </c>
      <c r="BC193">
        <f t="shared" si="149"/>
        <v>0.67966794306964284</v>
      </c>
      <c r="BD193">
        <f t="shared" si="133"/>
        <v>-141.0578953472737</v>
      </c>
      <c r="BF193">
        <f t="shared" si="134"/>
        <v>-5.4620514570526302</v>
      </c>
      <c r="BG193">
        <f t="shared" si="135"/>
        <v>-135.94422667159242</v>
      </c>
      <c r="BH193">
        <f t="shared" si="150"/>
        <v>44.055773328407582</v>
      </c>
      <c r="BI193">
        <f t="shared" si="151"/>
        <v>44.055773328407582</v>
      </c>
      <c r="BJ193">
        <f t="shared" si="136"/>
        <v>0</v>
      </c>
      <c r="BK193">
        <f t="shared" si="152"/>
        <v>0</v>
      </c>
      <c r="BM193">
        <f t="shared" si="153"/>
        <v>-26.546003713560356</v>
      </c>
      <c r="BN193">
        <f t="shared" si="137"/>
        <v>-174.88633132431869</v>
      </c>
      <c r="BQ193" s="56">
        <f t="shared" si="154"/>
        <v>37.98591305679286</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1.0022997369144864</v>
      </c>
      <c r="D194">
        <f t="shared" si="108"/>
        <v>6.7754530792114229E-2</v>
      </c>
      <c r="F194">
        <f t="shared" si="109"/>
        <v>3.0914454601867979E-3</v>
      </c>
      <c r="G194">
        <f t="shared" si="110"/>
        <v>2.1780193776320504E-2</v>
      </c>
      <c r="H194">
        <f t="shared" si="111"/>
        <v>-3.1198124562236798</v>
      </c>
      <c r="J194">
        <f t="shared" si="112"/>
        <v>15</v>
      </c>
      <c r="M194">
        <f t="shared" si="113"/>
        <v>3.3021890099292149E-2</v>
      </c>
      <c r="N194">
        <f t="shared" si="114"/>
        <v>-1.5707963250000001</v>
      </c>
      <c r="O194">
        <f t="shared" si="115"/>
        <v>24.90150100073641</v>
      </c>
      <c r="P194">
        <f t="shared" si="116"/>
        <v>1.5306273034225049</v>
      </c>
      <c r="Q194">
        <f t="shared" si="117"/>
        <v>13.856625313190099</v>
      </c>
      <c r="R194">
        <f t="shared" si="118"/>
        <v>1.498565892167451</v>
      </c>
      <c r="S194">
        <f t="shared" si="119"/>
        <v>0.97041266629392309</v>
      </c>
      <c r="T194">
        <f t="shared" si="120"/>
        <v>-0.24386224655618213</v>
      </c>
      <c r="U194">
        <f t="shared" si="121"/>
        <v>0.94403618210768769</v>
      </c>
      <c r="V194">
        <f t="shared" si="122"/>
        <v>-0.33613611050601699</v>
      </c>
      <c r="X194">
        <f t="shared" si="139"/>
        <v>-6.2823902354284229</v>
      </c>
      <c r="Y194">
        <f t="shared" si="123"/>
        <v>-124.54151054328622</v>
      </c>
      <c r="Z194">
        <f t="shared" si="140"/>
        <v>55.458489456713778</v>
      </c>
      <c r="AC194">
        <v>1</v>
      </c>
      <c r="AD194">
        <f t="shared" si="124"/>
        <v>24.881413788</v>
      </c>
      <c r="AE194">
        <f t="shared" si="125"/>
        <v>-5.878178454184808E-4</v>
      </c>
      <c r="AF194">
        <f t="shared" si="126"/>
        <v>1.6823856959279999E-3</v>
      </c>
      <c r="AG194">
        <f t="shared" si="141"/>
        <v>12995.260622026368</v>
      </c>
      <c r="AH194">
        <f t="shared" si="142"/>
        <v>-5134.878476677728</v>
      </c>
      <c r="AJ194">
        <f t="shared" si="127"/>
        <v>18000</v>
      </c>
      <c r="AK194">
        <f t="shared" si="128"/>
        <v>4478.6544818399998</v>
      </c>
      <c r="AL194">
        <v>1</v>
      </c>
      <c r="AM194">
        <f t="shared" si="129"/>
        <v>13.820494385880002</v>
      </c>
      <c r="AN194">
        <f t="shared" si="143"/>
        <v>416.11820487743046</v>
      </c>
      <c r="AO194">
        <f t="shared" si="144"/>
        <v>-1272.3048325309921</v>
      </c>
      <c r="AQ194">
        <f t="shared" si="130"/>
        <v>0.39060974180696068</v>
      </c>
      <c r="AR194">
        <f t="shared" si="131"/>
        <v>-62.49755868911371</v>
      </c>
      <c r="AT194">
        <f t="shared" si="156"/>
        <v>-315841.29356134922</v>
      </c>
      <c r="AU194">
        <f t="shared" si="157"/>
        <v>-814177.79696140636</v>
      </c>
      <c r="AV194">
        <f t="shared" si="145"/>
        <v>-1.9408515420516064</v>
      </c>
      <c r="AW194">
        <f t="shared" si="146"/>
        <v>-66278.133857233013</v>
      </c>
      <c r="AX194">
        <f t="shared" si="147"/>
        <v>-38485.793235928264</v>
      </c>
      <c r="AY194">
        <f t="shared" si="155"/>
        <v>-2.6155068775523973</v>
      </c>
      <c r="BA194">
        <f t="shared" si="132"/>
        <v>11.394495748316785</v>
      </c>
      <c r="BB194">
        <f t="shared" si="148"/>
        <v>21.133902213725676</v>
      </c>
      <c r="BC194">
        <f t="shared" si="149"/>
        <v>0.67465533550079093</v>
      </c>
      <c r="BD194">
        <f t="shared" si="133"/>
        <v>-141.34509660565243</v>
      </c>
      <c r="BF194">
        <f t="shared" si="134"/>
        <v>-5.5210884978043619</v>
      </c>
      <c r="BG194">
        <f t="shared" si="135"/>
        <v>-136.21513476215299</v>
      </c>
      <c r="BH194">
        <f t="shared" si="150"/>
        <v>43.784865237847015</v>
      </c>
      <c r="BI194">
        <f t="shared" si="151"/>
        <v>43.784865237847015</v>
      </c>
      <c r="BJ194">
        <f t="shared" si="136"/>
        <v>0</v>
      </c>
      <c r="BK194">
        <f t="shared" si="152"/>
        <v>0</v>
      </c>
      <c r="BM194">
        <f t="shared" si="153"/>
        <v>-26.654990711530036</v>
      </c>
      <c r="BN194">
        <f t="shared" si="137"/>
        <v>-174.87003815650056</v>
      </c>
      <c r="BQ194" s="56">
        <f t="shared" si="154"/>
        <v>38.035863014010815</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1.0023285399633817</v>
      </c>
      <c r="D195">
        <f t="shared" si="108"/>
        <v>6.8176689683552449E-2</v>
      </c>
      <c r="F195">
        <f t="shared" si="109"/>
        <v>3.0530510367999431E-3</v>
      </c>
      <c r="G195">
        <f t="shared" si="110"/>
        <v>2.1644107398374451E-2</v>
      </c>
      <c r="H195">
        <f t="shared" si="111"/>
        <v>-3.1199485426016258</v>
      </c>
      <c r="J195">
        <f t="shared" si="112"/>
        <v>15</v>
      </c>
      <c r="M195">
        <f t="shared" si="113"/>
        <v>3.2816785191843133E-2</v>
      </c>
      <c r="N195">
        <f t="shared" si="114"/>
        <v>-1.5707963250000001</v>
      </c>
      <c r="O195">
        <f t="shared" si="115"/>
        <v>25.056885171324186</v>
      </c>
      <c r="P195">
        <f t="shared" si="116"/>
        <v>1.5308765346559485</v>
      </c>
      <c r="Q195">
        <f t="shared" si="117"/>
        <v>13.942779567142779</v>
      </c>
      <c r="R195">
        <f t="shared" si="118"/>
        <v>1.4990129840405835</v>
      </c>
      <c r="S195">
        <f t="shared" si="119"/>
        <v>0.9700581660645905</v>
      </c>
      <c r="T195">
        <f t="shared" si="120"/>
        <v>-0.24532613997627314</v>
      </c>
      <c r="U195">
        <f t="shared" si="121"/>
        <v>0.94339291503689049</v>
      </c>
      <c r="V195">
        <f t="shared" si="122"/>
        <v>-0.33808092749953517</v>
      </c>
      <c r="X195">
        <f t="shared" si="139"/>
        <v>-6.346034309991663</v>
      </c>
      <c r="Y195">
        <f t="shared" si="123"/>
        <v>-124.68052814088514</v>
      </c>
      <c r="Z195">
        <f t="shared" si="140"/>
        <v>55.319471859114856</v>
      </c>
      <c r="AC195">
        <v>1</v>
      </c>
      <c r="AD195">
        <f t="shared" si="124"/>
        <v>25.036922624174998</v>
      </c>
      <c r="AE195">
        <f t="shared" si="125"/>
        <v>-5.9518853012079846E-4</v>
      </c>
      <c r="AF195">
        <f t="shared" si="126"/>
        <v>1.69290060652755E-3</v>
      </c>
      <c r="AG195">
        <f t="shared" si="141"/>
        <v>12977.556692168917</v>
      </c>
      <c r="AH195">
        <f t="shared" si="142"/>
        <v>-5153.3402838493084</v>
      </c>
      <c r="AJ195">
        <f t="shared" si="127"/>
        <v>18000</v>
      </c>
      <c r="AK195">
        <f t="shared" si="128"/>
        <v>4506.6460723515002</v>
      </c>
      <c r="AL195">
        <v>1</v>
      </c>
      <c r="AM195">
        <f t="shared" si="129"/>
        <v>13.906872475791749</v>
      </c>
      <c r="AN195">
        <f t="shared" si="143"/>
        <v>414.98402718765618</v>
      </c>
      <c r="AO195">
        <f t="shared" si="144"/>
        <v>-1264.4838732377309</v>
      </c>
      <c r="AQ195">
        <f t="shared" si="130"/>
        <v>0.38577270272355529</v>
      </c>
      <c r="AR195">
        <f t="shared" si="131"/>
        <v>-62.109405138492399</v>
      </c>
      <c r="AT195">
        <f t="shared" si="156"/>
        <v>-315064.51238622394</v>
      </c>
      <c r="AU195">
        <f t="shared" si="157"/>
        <v>-808016.34431102721</v>
      </c>
      <c r="AV195">
        <f t="shared" si="145"/>
        <v>-1.9425859461805137</v>
      </c>
      <c r="AW195">
        <f t="shared" si="146"/>
        <v>-65321.3914209535</v>
      </c>
      <c r="AX195">
        <f t="shared" si="147"/>
        <v>-38218.81634871658</v>
      </c>
      <c r="AY195">
        <f t="shared" si="155"/>
        <v>-2.6122094067810502</v>
      </c>
      <c r="BA195">
        <f t="shared" si="132"/>
        <v>11.459589900932835</v>
      </c>
      <c r="BB195">
        <f t="shared" si="148"/>
        <v>21.18338152025618</v>
      </c>
      <c r="BC195">
        <f t="shared" si="149"/>
        <v>0.66962346060053646</v>
      </c>
      <c r="BD195">
        <f t="shared" si="133"/>
        <v>-141.63340180080428</v>
      </c>
      <c r="BF195">
        <f t="shared" si="134"/>
        <v>-5.5799100826687154</v>
      </c>
      <c r="BG195">
        <f t="shared" si="135"/>
        <v>-136.48704920962831</v>
      </c>
      <c r="BH195">
        <f t="shared" si="150"/>
        <v>43.51295079037169</v>
      </c>
      <c r="BI195">
        <f t="shared" si="151"/>
        <v>43.51295079037169</v>
      </c>
      <c r="BJ195">
        <f t="shared" si="136"/>
        <v>0</v>
      </c>
      <c r="BK195">
        <f t="shared" si="152"/>
        <v>0</v>
      </c>
      <c r="BM195">
        <f t="shared" si="153"/>
        <v>-26.763291602924895</v>
      </c>
      <c r="BN195">
        <f t="shared" si="137"/>
        <v>-174.85364740882406</v>
      </c>
      <c r="BQ195" s="56">
        <f t="shared" si="154"/>
        <v>38.085342320541315</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1.0023575216351097</v>
      </c>
      <c r="D196">
        <f t="shared" si="108"/>
        <v>6.8598824238030556E-2</v>
      </c>
      <c r="F196">
        <f t="shared" si="109"/>
        <v>3.0153681297965186E-3</v>
      </c>
      <c r="G196">
        <f t="shared" si="110"/>
        <v>2.1509715935971382E-2</v>
      </c>
      <c r="H196">
        <f t="shared" si="111"/>
        <v>-3.1200829340640288</v>
      </c>
      <c r="J196">
        <f t="shared" si="112"/>
        <v>15</v>
      </c>
      <c r="M196">
        <f t="shared" si="113"/>
        <v>3.2614212443745329E-2</v>
      </c>
      <c r="N196">
        <f t="shared" si="114"/>
        <v>-1.5707963250000001</v>
      </c>
      <c r="O196">
        <f t="shared" si="115"/>
        <v>25.212270879165811</v>
      </c>
      <c r="P196">
        <f t="shared" si="116"/>
        <v>1.5311226938312634</v>
      </c>
      <c r="Q196">
        <f t="shared" si="117"/>
        <v>14.028936573901861</v>
      </c>
      <c r="R196">
        <f t="shared" si="118"/>
        <v>1.4994545844804241</v>
      </c>
      <c r="S196">
        <f t="shared" si="119"/>
        <v>0.96970184896784895</v>
      </c>
      <c r="T196">
        <f t="shared" si="120"/>
        <v>-0.24678896110868168</v>
      </c>
      <c r="U196">
        <f t="shared" si="121"/>
        <v>0.94274696553910797</v>
      </c>
      <c r="V196">
        <f t="shared" si="122"/>
        <v>-0.34002308856365882</v>
      </c>
      <c r="X196">
        <f t="shared" si="139"/>
        <v>-6.4093753600107641</v>
      </c>
      <c r="Y196">
        <f t="shared" si="123"/>
        <v>-124.81972706219477</v>
      </c>
      <c r="Z196">
        <f t="shared" si="140"/>
        <v>55.180272937805228</v>
      </c>
      <c r="AC196">
        <v>1</v>
      </c>
      <c r="AD196">
        <f t="shared" si="124"/>
        <v>25.192431460350001</v>
      </c>
      <c r="AE196">
        <f t="shared" si="125"/>
        <v>-6.0260513809228943E-4</v>
      </c>
      <c r="AF196">
        <f t="shared" si="126"/>
        <v>1.7034155171271E-3</v>
      </c>
      <c r="AG196">
        <f t="shared" si="141"/>
        <v>12959.791080005432</v>
      </c>
      <c r="AH196">
        <f t="shared" si="142"/>
        <v>-5171.7485280818682</v>
      </c>
      <c r="AJ196">
        <f t="shared" si="127"/>
        <v>18000</v>
      </c>
      <c r="AK196">
        <f t="shared" si="128"/>
        <v>4534.6376628629996</v>
      </c>
      <c r="AL196">
        <v>1</v>
      </c>
      <c r="AM196">
        <f t="shared" si="129"/>
        <v>13.9932505657035</v>
      </c>
      <c r="AN196">
        <f t="shared" si="143"/>
        <v>413.87064560269164</v>
      </c>
      <c r="AO196">
        <f t="shared" si="144"/>
        <v>-1256.7579828449373</v>
      </c>
      <c r="AQ196">
        <f t="shared" si="130"/>
        <v>0.38102495713469231</v>
      </c>
      <c r="AR196">
        <f t="shared" si="131"/>
        <v>-61.726043055820156</v>
      </c>
      <c r="AT196">
        <f t="shared" si="156"/>
        <v>-314293.56847752229</v>
      </c>
      <c r="AU196">
        <f t="shared" si="157"/>
        <v>-801927.18746007315</v>
      </c>
      <c r="AV196">
        <f t="shared" si="145"/>
        <v>-1.9443202872174075</v>
      </c>
      <c r="AW196">
        <f t="shared" si="146"/>
        <v>-64382.550612219573</v>
      </c>
      <c r="AX196">
        <f t="shared" si="147"/>
        <v>-37956.69259160923</v>
      </c>
      <c r="AY196">
        <f t="shared" si="155"/>
        <v>-2.6088928747301985</v>
      </c>
      <c r="BA196">
        <f t="shared" si="132"/>
        <v>11.52443445042192</v>
      </c>
      <c r="BB196">
        <f t="shared" si="148"/>
        <v>21.232392440734703</v>
      </c>
      <c r="BC196">
        <f t="shared" si="149"/>
        <v>0.66457258751279102</v>
      </c>
      <c r="BD196">
        <f t="shared" si="133"/>
        <v>-141.92279551191896</v>
      </c>
      <c r="BF196">
        <f t="shared" si="134"/>
        <v>-5.6385224982287108</v>
      </c>
      <c r="BG196">
        <f t="shared" si="135"/>
        <v>-136.75995645596424</v>
      </c>
      <c r="BH196">
        <f t="shared" si="150"/>
        <v>43.240043544035757</v>
      </c>
      <c r="BI196">
        <f t="shared" si="151"/>
        <v>43.240043544035757</v>
      </c>
      <c r="BJ196">
        <f t="shared" si="136"/>
        <v>0</v>
      </c>
      <c r="BK196">
        <f t="shared" si="152"/>
        <v>0</v>
      </c>
      <c r="BM196">
        <f t="shared" si="153"/>
        <v>-26.870914938963413</v>
      </c>
      <c r="BN196">
        <f t="shared" si="137"/>
        <v>-174.83716094404528</v>
      </c>
      <c r="BQ196" s="56">
        <f t="shared" si="154"/>
        <v>38.134353241019838</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1.0023866819141773</v>
      </c>
      <c r="D197">
        <f t="shared" si="108"/>
        <v>6.9020934307219284E-2</v>
      </c>
      <c r="F197">
        <f t="shared" si="109"/>
        <v>2.9783792500976737E-3</v>
      </c>
      <c r="G197">
        <f t="shared" si="110"/>
        <v>2.1376987831941752E-2</v>
      </c>
      <c r="H197">
        <f t="shared" si="111"/>
        <v>-3.1202156621680586</v>
      </c>
      <c r="J197">
        <f t="shared" si="112"/>
        <v>15</v>
      </c>
      <c r="M197">
        <f t="shared" si="113"/>
        <v>3.2414125250838921E-2</v>
      </c>
      <c r="N197">
        <f t="shared" si="114"/>
        <v>-1.5707963250000001</v>
      </c>
      <c r="O197">
        <f t="shared" si="115"/>
        <v>25.367658096012644</v>
      </c>
      <c r="P197">
        <f t="shared" si="116"/>
        <v>1.5313658373711547</v>
      </c>
      <c r="Q197">
        <f t="shared" si="117"/>
        <v>14.115096283058863</v>
      </c>
      <c r="R197">
        <f t="shared" si="118"/>
        <v>1.4998907938736243</v>
      </c>
      <c r="S197">
        <f t="shared" si="119"/>
        <v>0.96934372157728621</v>
      </c>
      <c r="T197">
        <f t="shared" si="120"/>
        <v>-0.24825070487761328</v>
      </c>
      <c r="U197">
        <f t="shared" si="121"/>
        <v>0.94209835372455597</v>
      </c>
      <c r="V197">
        <f t="shared" si="122"/>
        <v>-0.3419625845137132</v>
      </c>
      <c r="X197">
        <f t="shared" si="139"/>
        <v>-6.4724176481950755</v>
      </c>
      <c r="Y197">
        <f t="shared" si="123"/>
        <v>-124.9590993222274</v>
      </c>
      <c r="Z197">
        <f t="shared" si="140"/>
        <v>55.040900677772598</v>
      </c>
      <c r="AC197">
        <v>1</v>
      </c>
      <c r="AD197">
        <f t="shared" si="124"/>
        <v>25.347940296525003</v>
      </c>
      <c r="AE197">
        <f t="shared" si="125"/>
        <v>-6.100676693329537E-4</v>
      </c>
      <c r="AF197">
        <f t="shared" si="126"/>
        <v>1.7139304277266499E-3</v>
      </c>
      <c r="AG197">
        <f t="shared" si="141"/>
        <v>12941.96448965452</v>
      </c>
      <c r="AH197">
        <f t="shared" si="142"/>
        <v>-5190.1022170382394</v>
      </c>
      <c r="AJ197">
        <f t="shared" si="127"/>
        <v>18000</v>
      </c>
      <c r="AK197">
        <f t="shared" si="128"/>
        <v>4562.6292533745</v>
      </c>
      <c r="AL197">
        <v>1</v>
      </c>
      <c r="AM197">
        <f t="shared" si="129"/>
        <v>14.079628655615251</v>
      </c>
      <c r="AN197">
        <f t="shared" si="143"/>
        <v>412.77755564280233</v>
      </c>
      <c r="AO197">
        <f t="shared" si="144"/>
        <v>-1249.1254474487184</v>
      </c>
      <c r="AQ197">
        <f t="shared" si="130"/>
        <v>0.37636432066240122</v>
      </c>
      <c r="AR197">
        <f t="shared" si="131"/>
        <v>-61.3473842679714</v>
      </c>
      <c r="AT197">
        <f t="shared" si="156"/>
        <v>-313528.30142550945</v>
      </c>
      <c r="AU197">
        <f t="shared" si="157"/>
        <v>-795909.0380243602</v>
      </c>
      <c r="AV197">
        <f t="shared" si="145"/>
        <v>-1.9460545083744756</v>
      </c>
      <c r="AW197">
        <f t="shared" si="146"/>
        <v>-63461.178286267008</v>
      </c>
      <c r="AX197">
        <f t="shared" si="147"/>
        <v>-37699.297240232227</v>
      </c>
      <c r="AY197">
        <f t="shared" si="155"/>
        <v>-2.605557493420914</v>
      </c>
      <c r="BA197">
        <f t="shared" si="132"/>
        <v>11.589023906750215</v>
      </c>
      <c r="BB197">
        <f t="shared" si="148"/>
        <v>21.280937175244595</v>
      </c>
      <c r="BC197">
        <f t="shared" si="149"/>
        <v>0.65950298504643845</v>
      </c>
      <c r="BD197">
        <f t="shared" si="133"/>
        <v>-142.21326233738199</v>
      </c>
      <c r="BF197">
        <f t="shared" si="134"/>
        <v>-5.6969319359611532</v>
      </c>
      <c r="BG197">
        <f t="shared" si="135"/>
        <v>-137.0338429161375</v>
      </c>
      <c r="BH197">
        <f t="shared" si="150"/>
        <v>42.966157083862498</v>
      </c>
      <c r="BI197">
        <f t="shared" si="151"/>
        <v>42.966157083862498</v>
      </c>
      <c r="BJ197">
        <f t="shared" si="136"/>
        <v>0</v>
      </c>
      <c r="BK197">
        <f t="shared" si="152"/>
        <v>0</v>
      </c>
      <c r="BM197">
        <f t="shared" si="153"/>
        <v>-26.977869111205752</v>
      </c>
      <c r="BN197">
        <f t="shared" si="137"/>
        <v>-174.82058057875551</v>
      </c>
      <c r="BQ197" s="56">
        <f t="shared" si="154"/>
        <v>38.182897975529727</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1.0024160207849973</v>
      </c>
      <c r="D198">
        <f t="shared" si="108"/>
        <v>6.9443019742841561E-2</v>
      </c>
      <c r="F198">
        <f t="shared" si="109"/>
        <v>2.94206744317986E-3</v>
      </c>
      <c r="G198">
        <f t="shared" si="110"/>
        <v>2.1245892309810808E-2</v>
      </c>
      <c r="H198">
        <f t="shared" si="111"/>
        <v>-3.1203467576901893</v>
      </c>
      <c r="J198">
        <f t="shared" si="112"/>
        <v>15</v>
      </c>
      <c r="M198">
        <f t="shared" si="113"/>
        <v>3.2216478145650873E-2</v>
      </c>
      <c r="N198">
        <f t="shared" si="114"/>
        <v>-1.5707963250000001</v>
      </c>
      <c r="O198">
        <f t="shared" si="115"/>
        <v>25.523046794303699</v>
      </c>
      <c r="P198">
        <f t="shared" si="116"/>
        <v>1.5316060203257293</v>
      </c>
      <c r="Q198">
        <f t="shared" si="117"/>
        <v>14.201258645427048</v>
      </c>
      <c r="R198">
        <f t="shared" si="118"/>
        <v>1.5003217101788797</v>
      </c>
      <c r="S198">
        <f t="shared" si="119"/>
        <v>0.96898379048656236</v>
      </c>
      <c r="T198">
        <f t="shared" si="120"/>
        <v>-0.24971136623316328</v>
      </c>
      <c r="U198">
        <f t="shared" si="121"/>
        <v>0.94144709970833773</v>
      </c>
      <c r="V198">
        <f t="shared" si="122"/>
        <v>-0.34389940627041443</v>
      </c>
      <c r="X198">
        <f t="shared" si="139"/>
        <v>-6.53516535190544</v>
      </c>
      <c r="Y198">
        <f t="shared" si="123"/>
        <v>-125.09863711653924</v>
      </c>
      <c r="Z198">
        <f t="shared" si="140"/>
        <v>54.901362883460763</v>
      </c>
      <c r="AC198">
        <v>1</v>
      </c>
      <c r="AD198">
        <f t="shared" si="124"/>
        <v>25.503449132700002</v>
      </c>
      <c r="AE198">
        <f t="shared" si="125"/>
        <v>-6.1757612384279138E-4</v>
      </c>
      <c r="AF198">
        <f t="shared" si="126"/>
        <v>1.7244453383262E-3</v>
      </c>
      <c r="AG198">
        <f t="shared" si="141"/>
        <v>12924.077624470641</v>
      </c>
      <c r="AH198">
        <f t="shared" si="142"/>
        <v>-5208.4003847183412</v>
      </c>
      <c r="AJ198">
        <f t="shared" si="127"/>
        <v>18000</v>
      </c>
      <c r="AK198">
        <f t="shared" si="128"/>
        <v>4590.6208438860003</v>
      </c>
      <c r="AL198">
        <v>1</v>
      </c>
      <c r="AM198">
        <f t="shared" si="129"/>
        <v>14.166006745527</v>
      </c>
      <c r="AN198">
        <f t="shared" si="143"/>
        <v>411.7042680078996</v>
      </c>
      <c r="AO198">
        <f t="shared" si="144"/>
        <v>-1241.5845938761611</v>
      </c>
      <c r="AQ198">
        <f t="shared" si="130"/>
        <v>0.37178867531694987</v>
      </c>
      <c r="AR198">
        <f t="shared" si="131"/>
        <v>-60.973342751979771</v>
      </c>
      <c r="AT198">
        <f t="shared" si="156"/>
        <v>-312768.55614727933</v>
      </c>
      <c r="AU198">
        <f t="shared" si="157"/>
        <v>-789960.63902959565</v>
      </c>
      <c r="AV198">
        <f t="shared" si="145"/>
        <v>-1.9477885541267961</v>
      </c>
      <c r="AW198">
        <f t="shared" si="146"/>
        <v>-62556.854298924372</v>
      </c>
      <c r="AX198">
        <f t="shared" si="147"/>
        <v>-37446.509616222385</v>
      </c>
      <c r="AY198">
        <f t="shared" si="155"/>
        <v>-2.6022034759224457</v>
      </c>
      <c r="BA198">
        <f t="shared" si="132"/>
        <v>11.653352755986646</v>
      </c>
      <c r="BB198">
        <f t="shared" si="148"/>
        <v>21.32901786164604</v>
      </c>
      <c r="BC198">
        <f t="shared" si="149"/>
        <v>0.65441492179564964</v>
      </c>
      <c r="BD198">
        <f t="shared" si="133"/>
        <v>-142.50478688788093</v>
      </c>
      <c r="BF198">
        <f t="shared" si="134"/>
        <v>-5.7551444938684062</v>
      </c>
      <c r="BG198">
        <f t="shared" si="135"/>
        <v>-137.30869497269342</v>
      </c>
      <c r="BH198">
        <f t="shared" si="150"/>
        <v>42.691305027306583</v>
      </c>
      <c r="BI198">
        <f t="shared" si="151"/>
        <v>42.691305027306583</v>
      </c>
      <c r="BJ198">
        <f t="shared" si="136"/>
        <v>0</v>
      </c>
      <c r="BK198">
        <f t="shared" si="152"/>
        <v>0</v>
      </c>
      <c r="BM198">
        <f t="shared" si="153"/>
        <v>-27.084162355514447</v>
      </c>
      <c r="BN198">
        <f t="shared" si="137"/>
        <v>-174.80390808481249</v>
      </c>
      <c r="BQ198" s="56">
        <f t="shared" si="154"/>
        <v>38.230978661931175</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1.0024455382318891</v>
      </c>
      <c r="D199">
        <f t="shared" si="108"/>
        <v>6.9865080396672663E-2</v>
      </c>
      <c r="F199">
        <f t="shared" si="109"/>
        <v>2.9064162695701082E-3</v>
      </c>
      <c r="G199">
        <f t="shared" si="110"/>
        <v>2.1116399349742035E-2</v>
      </c>
      <c r="H199">
        <f t="shared" si="111"/>
        <v>-3.1204762506502584</v>
      </c>
      <c r="J199">
        <f t="shared" si="112"/>
        <v>15</v>
      </c>
      <c r="M199">
        <f t="shared" si="113"/>
        <v>3.202122676294996E-2</v>
      </c>
      <c r="N199">
        <f t="shared" si="114"/>
        <v>-1.5707963250000001</v>
      </c>
      <c r="O199">
        <f t="shared" si="115"/>
        <v>25.678436947144849</v>
      </c>
      <c r="P199">
        <f t="shared" si="116"/>
        <v>1.5318432964139612</v>
      </c>
      <c r="Q199">
        <f t="shared" si="117"/>
        <v>14.287423613004707</v>
      </c>
      <c r="R199">
        <f t="shared" si="118"/>
        <v>1.5007474289997713</v>
      </c>
      <c r="S199">
        <f t="shared" si="119"/>
        <v>0.96862206230910319</v>
      </c>
      <c r="T199">
        <f t="shared" si="120"/>
        <v>-0.25117094015137786</v>
      </c>
      <c r="U199">
        <f t="shared" si="121"/>
        <v>0.94079322360905526</v>
      </c>
      <c r="V199">
        <f t="shared" si="122"/>
        <v>-0.34583354485975065</v>
      </c>
      <c r="X199">
        <f t="shared" si="139"/>
        <v>-6.5976225653412657</v>
      </c>
      <c r="Y199">
        <f t="shared" si="123"/>
        <v>-125.23833281605643</v>
      </c>
      <c r="Z199">
        <f t="shared" si="140"/>
        <v>54.761667183943572</v>
      </c>
      <c r="AC199">
        <v>1</v>
      </c>
      <c r="AD199">
        <f t="shared" si="124"/>
        <v>25.658957968874997</v>
      </c>
      <c r="AE199">
        <f t="shared" si="125"/>
        <v>-6.2513050162180236E-4</v>
      </c>
      <c r="AF199">
        <f t="shared" si="126"/>
        <v>1.73496024892575E-3</v>
      </c>
      <c r="AG199">
        <f t="shared" si="141"/>
        <v>12906.13118698996</v>
      </c>
      <c r="AH199">
        <f t="shared" si="142"/>
        <v>-5226.6420908113259</v>
      </c>
      <c r="AJ199">
        <f t="shared" si="127"/>
        <v>18000</v>
      </c>
      <c r="AK199">
        <f t="shared" si="128"/>
        <v>4618.6124343974998</v>
      </c>
      <c r="AL199">
        <v>1</v>
      </c>
      <c r="AM199">
        <f t="shared" si="129"/>
        <v>14.25238483543875</v>
      </c>
      <c r="AN199">
        <f t="shared" si="143"/>
        <v>410.65030803362737</v>
      </c>
      <c r="AO199">
        <f t="shared" si="144"/>
        <v>-1234.133788489223</v>
      </c>
      <c r="AQ199">
        <f t="shared" si="130"/>
        <v>0.36729596709028134</v>
      </c>
      <c r="AR199">
        <f t="shared" si="131"/>
        <v>-60.603834569896421</v>
      </c>
      <c r="AT199">
        <f t="shared" si="156"/>
        <v>-312014.18269186764</v>
      </c>
      <c r="AU199">
        <f t="shared" si="157"/>
        <v>-784080.76395509974</v>
      </c>
      <c r="AV199">
        <f t="shared" si="145"/>
        <v>-1.9495223701772721</v>
      </c>
      <c r="AW199">
        <f t="shared" si="146"/>
        <v>-61669.171041404094</v>
      </c>
      <c r="AX199">
        <f t="shared" si="147"/>
        <v>-37198.212929085959</v>
      </c>
      <c r="AY199">
        <f t="shared" si="155"/>
        <v>-2.5988310364315659</v>
      </c>
      <c r="BA199">
        <f t="shared" si="132"/>
        <v>11.717415462196977</v>
      </c>
      <c r="BB199">
        <f t="shared" si="148"/>
        <v>21.376636577860218</v>
      </c>
      <c r="BC199">
        <f t="shared" si="149"/>
        <v>0.64930866625429373</v>
      </c>
      <c r="BD199">
        <f t="shared" si="133"/>
        <v>-142.7973537798502</v>
      </c>
      <c r="BF199">
        <f t="shared" si="134"/>
        <v>-5.8131661780325796</v>
      </c>
      <c r="BG199">
        <f t="shared" si="135"/>
        <v>-137.58449897056914</v>
      </c>
      <c r="BH199">
        <f t="shared" si="150"/>
        <v>42.415501029430857</v>
      </c>
      <c r="BI199">
        <f t="shared" si="151"/>
        <v>42.415501029430857</v>
      </c>
      <c r="BJ199">
        <f t="shared" si="136"/>
        <v>0</v>
      </c>
      <c r="BK199">
        <f t="shared" si="152"/>
        <v>0</v>
      </c>
      <c r="BM199">
        <f t="shared" si="153"/>
        <v>-27.189802755892799</v>
      </c>
      <c r="BN199">
        <f t="shared" si="137"/>
        <v>-174.78714519071895</v>
      </c>
      <c r="BQ199" s="56">
        <f t="shared" si="154"/>
        <v>38.278597378145356</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1.0024752342390786</v>
      </c>
      <c r="D200">
        <f t="shared" si="108"/>
        <v>7.0287116120540644E-2</v>
      </c>
      <c r="F200">
        <f t="shared" si="109"/>
        <v>2.8714097861672941E-3</v>
      </c>
      <c r="G200">
        <f t="shared" si="110"/>
        <v>2.0988479665366898E-2</v>
      </c>
      <c r="H200">
        <f t="shared" si="111"/>
        <v>-3.1206041703346332</v>
      </c>
      <c r="J200">
        <f t="shared" si="112"/>
        <v>15</v>
      </c>
      <c r="M200">
        <f t="shared" si="113"/>
        <v>3.1828327806546652E-2</v>
      </c>
      <c r="N200">
        <f t="shared" si="114"/>
        <v>-1.5707963250000001</v>
      </c>
      <c r="O200">
        <f t="shared" si="115"/>
        <v>25.833828528288802</v>
      </c>
      <c r="P200">
        <f t="shared" si="116"/>
        <v>1.5320777180636644</v>
      </c>
      <c r="Q200">
        <f t="shared" si="117"/>
        <v>14.373591138939707</v>
      </c>
      <c r="R200">
        <f t="shared" si="118"/>
        <v>1.5011680436550034</v>
      </c>
      <c r="S200">
        <f t="shared" si="119"/>
        <v>0.96825854367779418</v>
      </c>
      <c r="T200">
        <f t="shared" si="120"/>
        <v>-0.25262942163431373</v>
      </c>
      <c r="U200">
        <f t="shared" si="121"/>
        <v>0.94013674554742832</v>
      </c>
      <c r="V200">
        <f t="shared" si="122"/>
        <v>-0.34776499141285583</v>
      </c>
      <c r="X200">
        <f t="shared" si="139"/>
        <v>-6.6597933016578708</v>
      </c>
      <c r="Y200">
        <f t="shared" si="123"/>
        <v>-125.37817896208371</v>
      </c>
      <c r="Z200">
        <f t="shared" si="140"/>
        <v>54.621821037916291</v>
      </c>
      <c r="AC200">
        <v>1</v>
      </c>
      <c r="AD200">
        <f t="shared" si="124"/>
        <v>25.814466805049999</v>
      </c>
      <c r="AE200">
        <f t="shared" si="125"/>
        <v>-6.3273080266998654E-4</v>
      </c>
      <c r="AF200">
        <f t="shared" si="126"/>
        <v>1.7454751595253001E-3</v>
      </c>
      <c r="AG200">
        <f t="shared" si="141"/>
        <v>12888.125878876781</v>
      </c>
      <c r="AH200">
        <f t="shared" si="142"/>
        <v>-5244.8264200696212</v>
      </c>
      <c r="AJ200">
        <f t="shared" si="127"/>
        <v>18000</v>
      </c>
      <c r="AK200">
        <f t="shared" si="128"/>
        <v>4646.6040249090001</v>
      </c>
      <c r="AL200">
        <v>1</v>
      </c>
      <c r="AM200">
        <f t="shared" si="129"/>
        <v>14.338762925350501</v>
      </c>
      <c r="AN200">
        <f t="shared" si="143"/>
        <v>409.61521517001512</v>
      </c>
      <c r="AO200">
        <f t="shared" si="144"/>
        <v>-1226.7714360302809</v>
      </c>
      <c r="AQ200">
        <f t="shared" si="130"/>
        <v>0.36288420365061508</v>
      </c>
      <c r="AR200">
        <f t="shared" si="131"/>
        <v>-60.238777806002105</v>
      </c>
      <c r="AT200">
        <f t="shared" si="156"/>
        <v>-311265.03605351824</v>
      </c>
      <c r="AU200">
        <f t="shared" si="157"/>
        <v>-778268.2158121767</v>
      </c>
      <c r="AV200">
        <f t="shared" si="145"/>
        <v>-1.9512559034228139</v>
      </c>
      <c r="AW200">
        <f t="shared" si="146"/>
        <v>-60797.732994368162</v>
      </c>
      <c r="AX200">
        <f t="shared" si="147"/>
        <v>-36954.294125243112</v>
      </c>
      <c r="AY200">
        <f t="shared" si="155"/>
        <v>-2.595440390347409</v>
      </c>
      <c r="BA200">
        <f t="shared" si="132"/>
        <v>11.781206469385197</v>
      </c>
      <c r="BB200">
        <f t="shared" si="148"/>
        <v>21.423795344110133</v>
      </c>
      <c r="BC200">
        <f t="shared" si="149"/>
        <v>0.64418448692459518</v>
      </c>
      <c r="BD200">
        <f t="shared" si="133"/>
        <v>-143.09094762924559</v>
      </c>
      <c r="BF200">
        <f t="shared" si="134"/>
        <v>-5.8710029040952367</v>
      </c>
      <c r="BG200">
        <f t="shared" si="135"/>
        <v>-137.86124121219518</v>
      </c>
      <c r="BH200">
        <f t="shared" si="150"/>
        <v>42.138758787804818</v>
      </c>
      <c r="BI200">
        <f t="shared" si="151"/>
        <v>42.138758787804818</v>
      </c>
      <c r="BJ200">
        <f t="shared" si="136"/>
        <v>0</v>
      </c>
      <c r="BK200">
        <f t="shared" si="152"/>
        <v>0</v>
      </c>
      <c r="BM200">
        <f t="shared" si="153"/>
        <v>-27.294798248205371</v>
      </c>
      <c r="BN200">
        <f t="shared" si="137"/>
        <v>-174.77029358294959</v>
      </c>
      <c r="BQ200" s="56">
        <f t="shared" si="154"/>
        <v>38.325756144395271</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1.0025051087906975</v>
      </c>
      <c r="D201">
        <f t="shared" ref="D201:D264" si="160">ATAN(A201/Fesr)</f>
        <v>7.0709126766326555E-2</v>
      </c>
      <c r="F201">
        <f t="shared" ref="F201:F264" si="161">(Ro/(Ro+Rdcr))/SQRT((A201/(Q*Fo))^2+(1-(A201^2/Fo^2))^2)</f>
        <v>2.8370325283496411E-3</v>
      </c>
      <c r="G201">
        <f t="shared" ref="G201:G264" si="162">-ATAN(A201*Fo/(Q*(Fo^2-A201^2)))</f>
        <v>2.0862104681462955E-2</v>
      </c>
      <c r="H201">
        <f t="shared" ref="H201:H264" si="163">IF(G201&gt;0,G201-Pi,G201)</f>
        <v>-3.1207305453185374</v>
      </c>
      <c r="J201">
        <f t="shared" ref="J201:J264" si="164">Vin/Vramp</f>
        <v>15</v>
      </c>
      <c r="M201">
        <f t="shared" ref="M201:M264" si="165">1/(2*Pi*_Rfb1*(Cc1ea_u+Cc2ea_u)*A201)</f>
        <v>3.1637739017285886E-2</v>
      </c>
      <c r="N201">
        <f t="shared" ref="N201:N264" si="166">-Pi/2</f>
        <v>-1.5707963250000001</v>
      </c>
      <c r="O201">
        <f t="shared" ref="O201:O264" si="167">SQRT(1+(A201/Fz1_u)^2)</f>
        <v>25.989221512115744</v>
      </c>
      <c r="P201">
        <f t="shared" ref="P201:P264" si="168">ATAN2(Fz1_u,A201)</f>
        <v>1.532309336450034</v>
      </c>
      <c r="Q201">
        <f t="shared" ref="Q201:Q264" si="169">SQRT(1+(A201/Fz2_u)^2)</f>
        <v>14.459761177495334</v>
      </c>
      <c r="R201">
        <f t="shared" ref="R201:R264" si="170">ATAN2(Fz2_u,A201)</f>
        <v>1.5015836452461484</v>
      </c>
      <c r="S201">
        <f t="shared" ref="S201:S264" si="171">1/SQRT(1+(A201/Fp1_u)^2)</f>
        <v>0.96789324124467546</v>
      </c>
      <c r="T201">
        <f t="shared" ref="T201:T264" si="172">-ATAN2(Fp1_u,A201)</f>
        <v>-0.25408680571009662</v>
      </c>
      <c r="U201">
        <f t="shared" ref="U201:U264" si="173">1/SQRT(1+(A201/Fp2_u)^2)</f>
        <v>0.93947768564492873</v>
      </c>
      <c r="V201">
        <f t="shared" ref="V201:V264" si="174">-ATAN2(Fp2_u,A201)</f>
        <v>-0.34969373716587498</v>
      </c>
      <c r="X201">
        <f t="shared" si="139"/>
        <v>-6.7216814950166519</v>
      </c>
      <c r="Y201">
        <f t="shared" ref="Y201:Y264" si="175">(180/Pi)*(D201+H201+N201+P201+R201+T201+V201)</f>
        <v>-125.5181682614899</v>
      </c>
      <c r="Z201">
        <f t="shared" si="140"/>
        <v>54.481831738510095</v>
      </c>
      <c r="AC201">
        <v>1</v>
      </c>
      <c r="AD201">
        <f t="shared" ref="AD201:AD264" si="176">Rcea1_u*Cc1ea_u*A201*2*Pi</f>
        <v>25.969975641224998</v>
      </c>
      <c r="AE201">
        <f t="shared" ref="AE201:AE264" si="177">-Rcea1_u*Cc1ea_u*Cc2ea_u*(A201*2*Pi)^2</f>
        <v>-6.4037702698734424E-4</v>
      </c>
      <c r="AF201">
        <f t="shared" ref="AF201:AF264" si="178">(Cc2ea_u+Cc1ea_u)*A201*2*Pi</f>
        <v>1.7559900701248502E-3</v>
      </c>
      <c r="AG201">
        <f t="shared" si="141"/>
        <v>12870.062400870493</v>
      </c>
      <c r="AH201">
        <f t="shared" si="142"/>
        <v>-5262.9524817039346</v>
      </c>
      <c r="AJ201">
        <f t="shared" ref="AJ201:AJ264" si="179">_Rfb1</f>
        <v>18000</v>
      </c>
      <c r="AK201">
        <f t="shared" ref="AK201:AK264" si="180">_Rfb1*Rcea2_u*Cc3ea_u*A201*2*Pi</f>
        <v>4674.5956154205005</v>
      </c>
      <c r="AL201">
        <v>1</v>
      </c>
      <c r="AM201">
        <f t="shared" ref="AM201:AM264" si="181">(_Rfb1+Rcea2_u)*Cc3ea_u*A201*2*Pi</f>
        <v>14.42514101526225</v>
      </c>
      <c r="AN201">
        <f t="shared" si="143"/>
        <v>408.59854248163242</v>
      </c>
      <c r="AO201">
        <f t="shared" si="144"/>
        <v>-1219.4959785076703</v>
      </c>
      <c r="AQ201">
        <f t="shared" ref="AQ201:AQ264" si="182">Eadcg/(1+(Eadcg*A201/GBP)^2)</f>
        <v>0.35855145213338113</v>
      </c>
      <c r="AR201">
        <f t="shared" ref="AR201:AR264" si="183">-(A201*Eadcg*Eadcg/GBP)/(1+(Eadcg*A201/GBP)^2)</f>
        <v>-59.878092506274648</v>
      </c>
      <c r="AT201">
        <f t="shared" si="156"/>
        <v>-310520.97599271656</v>
      </c>
      <c r="AU201">
        <f t="shared" si="157"/>
        <v>-772521.82625567447</v>
      </c>
      <c r="AV201">
        <f t="shared" si="145"/>
        <v>-1.9529891019217207</v>
      </c>
      <c r="AW201">
        <f t="shared" si="146"/>
        <v>-59942.156300364251</v>
      </c>
      <c r="AX201">
        <f t="shared" si="147"/>
        <v>-36714.643743887762</v>
      </c>
      <c r="AY201">
        <f t="shared" si="155"/>
        <v>-2.5920317543418943</v>
      </c>
      <c r="BA201">
        <f t="shared" ref="BA201:BA264" si="184">SQRT(AT201^2+AU201^2)/SQRT(AW201^2+AX201^2)</f>
        <v>11.844720203481074</v>
      </c>
      <c r="BB201">
        <f t="shared" si="148"/>
        <v>21.470496125119251</v>
      </c>
      <c r="BC201">
        <f t="shared" si="149"/>
        <v>0.63904265242017355</v>
      </c>
      <c r="BD201">
        <f t="shared" ref="BD201:BD264" si="185">BC201*180/Pi-180</f>
        <v>-143.38555304564034</v>
      </c>
      <c r="BF201">
        <f t="shared" ref="BF201:BF264" si="186">20*LOG(BA201*J201*F201*C201)</f>
        <v>-5.9286604986657192</v>
      </c>
      <c r="BG201">
        <f t="shared" ref="BG201:BG264" si="187">(180/Pi)*(D201+H201+BC201)</f>
        <v>-138.13890795287116</v>
      </c>
      <c r="BH201">
        <f t="shared" si="150"/>
        <v>41.861092047128835</v>
      </c>
      <c r="BI201">
        <f t="shared" si="151"/>
        <v>41.861092047128835</v>
      </c>
      <c r="BJ201">
        <f t="shared" ref="BJ201:BJ264" si="188">SUM((BF202&lt;0)*(BF201&gt;0))*A201</f>
        <v>0</v>
      </c>
      <c r="BK201">
        <f t="shared" si="152"/>
        <v>0</v>
      </c>
      <c r="BM201">
        <f t="shared" si="153"/>
        <v>-27.399156623784968</v>
      </c>
      <c r="BN201">
        <f t="shared" ref="BN201:BN264" si="189">(H201+D201)*180/Pi</f>
        <v>-174.75335490723086</v>
      </c>
      <c r="BQ201" s="56">
        <f t="shared" si="154"/>
        <v>38.372456925404386</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1.002535161870785</v>
      </c>
      <c r="D202">
        <f t="shared" si="160"/>
        <v>7.1131112185964782E-2</v>
      </c>
      <c r="F202">
        <f t="shared" si="161"/>
        <v>2.8032694928308245E-3</v>
      </c>
      <c r="G202">
        <f t="shared" si="162"/>
        <v>2.0737246512444209E-2</v>
      </c>
      <c r="H202">
        <f t="shared" si="163"/>
        <v>-3.120855403487556</v>
      </c>
      <c r="J202">
        <f t="shared" si="164"/>
        <v>15</v>
      </c>
      <c r="M202">
        <f t="shared" si="165"/>
        <v>3.1449419142183001E-2</v>
      </c>
      <c r="N202">
        <f t="shared" si="166"/>
        <v>-1.5707963250000001</v>
      </c>
      <c r="O202">
        <f t="shared" si="167"/>
        <v>26.144615873614747</v>
      </c>
      <c r="P202">
        <f t="shared" si="168"/>
        <v>1.5325382015328157</v>
      </c>
      <c r="Q202">
        <f t="shared" si="169"/>
        <v>14.545933684017333</v>
      </c>
      <c r="R202">
        <f t="shared" si="170"/>
        <v>1.501994322722997</v>
      </c>
      <c r="S202">
        <f t="shared" si="171"/>
        <v>0.96752616168063521</v>
      </c>
      <c r="T202">
        <f t="shared" si="172"/>
        <v>-0.25554308743297821</v>
      </c>
      <c r="U202">
        <f t="shared" si="173"/>
        <v>0.93881606402241957</v>
      </c>
      <c r="V202">
        <f t="shared" si="174"/>
        <v>-0.35161977345982182</v>
      </c>
      <c r="X202">
        <f t="shared" ref="X202:X265" si="192">20*LOG(C202*J202*O202*Q202*F202*M202*S202*U202)</f>
        <v>-6.7832910025706514</v>
      </c>
      <c r="Y202">
        <f t="shared" si="175"/>
        <v>-125.65829358206068</v>
      </c>
      <c r="Z202">
        <f t="shared" ref="Z202:Z265" si="193">Y202+180</f>
        <v>54.341706417939321</v>
      </c>
      <c r="AC202">
        <v>1</v>
      </c>
      <c r="AD202">
        <f t="shared" si="176"/>
        <v>26.125484477399997</v>
      </c>
      <c r="AE202">
        <f t="shared" si="177"/>
        <v>-6.4806917457387514E-4</v>
      </c>
      <c r="AF202">
        <f t="shared" si="178"/>
        <v>1.7665049807244E-3</v>
      </c>
      <c r="AG202">
        <f t="shared" ref="AG202:AG265" si="194">AC202*AE202/(AE202^2+AF202^2)+AD202*AF202/(AE202^2+AF202^2)</f>
        <v>12851.941452733117</v>
      </c>
      <c r="AH202">
        <f t="shared" ref="AH202:AH265" si="195">AD202*AE202/(AE202^2+AF202^2)-AC202*AF202/(AE202^2+AF202^2)</f>
        <v>-5281.0194087983555</v>
      </c>
      <c r="AJ202">
        <f t="shared" si="179"/>
        <v>18000</v>
      </c>
      <c r="AK202">
        <f t="shared" si="180"/>
        <v>4702.587205932</v>
      </c>
      <c r="AL202">
        <v>1</v>
      </c>
      <c r="AM202">
        <f t="shared" si="181"/>
        <v>14.511519105174001</v>
      </c>
      <c r="AN202">
        <f t="shared" ref="AN202:AN265" si="196">AJ202*AL202/(AL202^2+AM202^2)+AK202*AM202/(AL202^2+AM202^2)</f>
        <v>407.59985616824133</v>
      </c>
      <c r="AO202">
        <f t="shared" ref="AO202:AO265" si="197">AK202*AL202/(AL202^2+AM202^2)-AJ202*AM202/(AL202^2+AM202^2)</f>
        <v>-1212.3058941196093</v>
      </c>
      <c r="AQ202">
        <f t="shared" si="182"/>
        <v>0.35429583702391498</v>
      </c>
      <c r="AR202">
        <f t="shared" si="183"/>
        <v>-59.521700620017718</v>
      </c>
      <c r="AT202">
        <f t="shared" si="156"/>
        <v>-309781.86686462024</v>
      </c>
      <c r="AU202">
        <f t="shared" si="157"/>
        <v>-766840.45472735597</v>
      </c>
      <c r="AV202">
        <f t="shared" ref="AV202:AV265" si="198">ATAN2(AT202,AU202)</f>
        <v>-1.9547219148622077</v>
      </c>
      <c r="AW202">
        <f t="shared" ref="AW202:AW265" si="199">AG202-AH202*AO202/_Rfb2+AG202*AN202/_Rfb2+AN202-AO202*AR202+AQ202*AN202</f>
        <v>-59102.068353772767</v>
      </c>
      <c r="AX202">
        <f t="shared" ref="AX202:AX265" si="200">AH202+AH202*AN202/_Rfb2+AG202*AO202/_Rfb2+AO202+AO202*AQ202+AN202*AR202</f>
        <v>-36479.155779314417</v>
      </c>
      <c r="AY202">
        <f t="shared" si="155"/>
        <v>-2.5886053464258092</v>
      </c>
      <c r="BA202">
        <f t="shared" si="184"/>
        <v>11.907951074373111</v>
      </c>
      <c r="BB202">
        <f t="shared" ref="BB202:BB265" si="201">20*LOG(BA202)</f>
        <v>21.516740832269299</v>
      </c>
      <c r="BC202">
        <f t="shared" ref="BC202:BC265" si="202">AV202-AY202</f>
        <v>0.6338834315636015</v>
      </c>
      <c r="BD202">
        <f t="shared" si="185"/>
        <v>-143.68115462663553</v>
      </c>
      <c r="BF202">
        <f t="shared" si="186"/>
        <v>-5.9861447006609305</v>
      </c>
      <c r="BG202">
        <f t="shared" si="187"/>
        <v>-138.4174853964081</v>
      </c>
      <c r="BH202">
        <f t="shared" ref="BH202:BH265" si="203">IF(BG202&gt;180,BG202-180,BG202+180)</f>
        <v>41.582514603591903</v>
      </c>
      <c r="BI202">
        <f t="shared" ref="BI202:BI265" si="204">IF(BH202&gt;180,BH202-360,BH202)</f>
        <v>41.582514603591903</v>
      </c>
      <c r="BJ202">
        <f t="shared" si="188"/>
        <v>0</v>
      </c>
      <c r="BK202">
        <f t="shared" ref="BK202:BK265" si="205">IF(BJ202&gt;0,BI202,0)</f>
        <v>0</v>
      </c>
      <c r="BM202">
        <f t="shared" ref="BM202:BM265" si="206">20*LOG(J202*F202*C202)</f>
        <v>-27.502885532930232</v>
      </c>
      <c r="BN202">
        <f t="shared" si="189"/>
        <v>-174.73633076977259</v>
      </c>
      <c r="BQ202" s="56">
        <f t="shared" ref="BQ202:BQ265" si="207">20*LOG(BA202*7)</f>
        <v>38.418701632554438</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1.0025653934632857</v>
      </c>
      <c r="D203">
        <f t="shared" si="160"/>
        <v>7.1553072231443318E-2</v>
      </c>
      <c r="F203">
        <f t="shared" si="161"/>
        <v>2.770106121229065E-3</v>
      </c>
      <c r="G203">
        <f t="shared" si="162"/>
        <v>2.0613877941629371E-2</v>
      </c>
      <c r="H203">
        <f t="shared" si="163"/>
        <v>-3.120978772058371</v>
      </c>
      <c r="J203">
        <f t="shared" si="164"/>
        <v>15</v>
      </c>
      <c r="M203">
        <f t="shared" si="165"/>
        <v>3.1263327904655289E-2</v>
      </c>
      <c r="N203">
        <f t="shared" si="166"/>
        <v>-1.5707963250000001</v>
      </c>
      <c r="O203">
        <f t="shared" si="167"/>
        <v>26.30001158836577</v>
      </c>
      <c r="P203">
        <f t="shared" si="168"/>
        <v>1.5327643620921596</v>
      </c>
      <c r="Q203">
        <f t="shared" si="169"/>
        <v>14.632108614902105</v>
      </c>
      <c r="R203">
        <f t="shared" si="170"/>
        <v>1.5024001629466166</v>
      </c>
      <c r="S203">
        <f t="shared" si="171"/>
        <v>0.9671573116751051</v>
      </c>
      <c r="T203">
        <f t="shared" si="172"/>
        <v>-0.25699826188339148</v>
      </c>
      <c r="U203">
        <f t="shared" si="173"/>
        <v>0.93815190079880806</v>
      </c>
      <c r="V203">
        <f t="shared" si="174"/>
        <v>-0.35354309174042842</v>
      </c>
      <c r="X203">
        <f t="shared" si="192"/>
        <v>-6.8446256063880897</v>
      </c>
      <c r="Y203">
        <f t="shared" si="175"/>
        <v>-125.79854794801447</v>
      </c>
      <c r="Z203">
        <f t="shared" si="193"/>
        <v>54.201452051985527</v>
      </c>
      <c r="AC203">
        <v>1</v>
      </c>
      <c r="AD203">
        <f t="shared" si="176"/>
        <v>26.280993313574999</v>
      </c>
      <c r="AE203">
        <f t="shared" si="177"/>
        <v>-6.5580724542957933E-4</v>
      </c>
      <c r="AF203">
        <f t="shared" si="178"/>
        <v>1.7770198913239501E-3</v>
      </c>
      <c r="AG203">
        <f t="shared" si="194"/>
        <v>12833.763733197409</v>
      </c>
      <c r="AH203">
        <f t="shared" si="195"/>
        <v>-5299.0263577446967</v>
      </c>
      <c r="AJ203">
        <f t="shared" si="179"/>
        <v>18000</v>
      </c>
      <c r="AK203">
        <f t="shared" si="180"/>
        <v>4730.5787964435003</v>
      </c>
      <c r="AL203">
        <v>1</v>
      </c>
      <c r="AM203">
        <f t="shared" si="181"/>
        <v>14.597897195085752</v>
      </c>
      <c r="AN203">
        <f t="shared" si="196"/>
        <v>406.61873510499282</v>
      </c>
      <c r="AO203">
        <f t="shared" si="197"/>
        <v>-1205.1996962149901</v>
      </c>
      <c r="AQ203">
        <f t="shared" si="182"/>
        <v>0.35011553812758212</v>
      </c>
      <c r="AR203">
        <f t="shared" si="183"/>
        <v>-59.169525943561375</v>
      </c>
      <c r="AT203">
        <f t="shared" si="156"/>
        <v>-309047.57745453971</v>
      </c>
      <c r="AU203">
        <f t="shared" si="157"/>
        <v>-761222.98762975528</v>
      </c>
      <c r="AV203">
        <f t="shared" si="198"/>
        <v>-1.9564542925320345</v>
      </c>
      <c r="AW203">
        <f t="shared" si="199"/>
        <v>-58277.107407452335</v>
      </c>
      <c r="AX203">
        <f t="shared" si="200"/>
        <v>-36247.727549382806</v>
      </c>
      <c r="AY203">
        <f t="shared" ref="AY203:AY266" si="208">ATAN2(AW203,AX203)</f>
        <v>-2.5851613860106419</v>
      </c>
      <c r="BA203">
        <f t="shared" si="184"/>
        <v>11.970893477985721</v>
      </c>
      <c r="BB203">
        <f t="shared" si="201"/>
        <v>21.562531325718261</v>
      </c>
      <c r="BC203">
        <f t="shared" si="202"/>
        <v>0.62870709347860743</v>
      </c>
      <c r="BD203">
        <f t="shared" si="185"/>
        <v>-143.97773695257743</v>
      </c>
      <c r="BF203">
        <f t="shared" si="186"/>
        <v>-6.0434611625795664</v>
      </c>
      <c r="BG203">
        <f t="shared" si="187"/>
        <v>-138.69695969103367</v>
      </c>
      <c r="BH203">
        <f t="shared" si="203"/>
        <v>41.303040308966331</v>
      </c>
      <c r="BI203">
        <f t="shared" si="204"/>
        <v>41.303040308966331</v>
      </c>
      <c r="BJ203">
        <f t="shared" si="188"/>
        <v>0</v>
      </c>
      <c r="BK203">
        <f t="shared" si="205"/>
        <v>0</v>
      </c>
      <c r="BM203">
        <f t="shared" si="206"/>
        <v>-27.605992488297826</v>
      </c>
      <c r="BN203">
        <f t="shared" si="189"/>
        <v>-174.71922273845624</v>
      </c>
      <c r="BQ203" s="56">
        <f t="shared" si="207"/>
        <v>38.4644921260034</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1.0025958035520521</v>
      </c>
      <c r="D204">
        <f t="shared" si="160"/>
        <v>7.1975006754804172E-2</v>
      </c>
      <c r="F204">
        <f t="shared" si="161"/>
        <v>2.7375282843154973E-3</v>
      </c>
      <c r="G204">
        <f t="shared" si="162"/>
        <v>2.0491972401255349E-2</v>
      </c>
      <c r="H204">
        <f t="shared" si="163"/>
        <v>-3.1211006775987449</v>
      </c>
      <c r="J204">
        <f t="shared" si="164"/>
        <v>15</v>
      </c>
      <c r="M204">
        <f t="shared" si="165"/>
        <v>3.1079425975804372E-2</v>
      </c>
      <c r="N204">
        <f t="shared" si="166"/>
        <v>-1.5707963250000001</v>
      </c>
      <c r="O204">
        <f t="shared" si="167"/>
        <v>26.455408632522314</v>
      </c>
      <c r="P204">
        <f t="shared" si="168"/>
        <v>1.5329878657632148</v>
      </c>
      <c r="Q204">
        <f t="shared" si="169"/>
        <v>14.718285927566036</v>
      </c>
      <c r="R204">
        <f t="shared" si="170"/>
        <v>1.5028012507502071</v>
      </c>
      <c r="S204">
        <f t="shared" si="171"/>
        <v>0.96678669793575478</v>
      </c>
      <c r="T204">
        <f t="shared" si="172"/>
        <v>-0.25845232416800523</v>
      </c>
      <c r="U204">
        <f t="shared" si="173"/>
        <v>0.93748521608970947</v>
      </c>
      <c r="V204">
        <f t="shared" si="174"/>
        <v>-0.3554636835579873</v>
      </c>
      <c r="X204">
        <f t="shared" si="192"/>
        <v>-6.9056890153159873</v>
      </c>
      <c r="Y204">
        <f t="shared" si="175"/>
        <v>-125.93892453567203</v>
      </c>
      <c r="Z204">
        <f t="shared" si="193"/>
        <v>54.061075464327971</v>
      </c>
      <c r="AC204">
        <v>1</v>
      </c>
      <c r="AD204">
        <f t="shared" si="176"/>
        <v>26.436502149749998</v>
      </c>
      <c r="AE204">
        <f t="shared" si="177"/>
        <v>-6.6359123955445694E-4</v>
      </c>
      <c r="AF204">
        <f t="shared" si="178"/>
        <v>1.7875348019234997E-3</v>
      </c>
      <c r="AG204">
        <f t="shared" si="194"/>
        <v>12815.52993991549</v>
      </c>
      <c r="AH204">
        <f t="shared" si="195"/>
        <v>-5316.9725076952791</v>
      </c>
      <c r="AJ204">
        <f t="shared" si="179"/>
        <v>18000</v>
      </c>
      <c r="AK204">
        <f t="shared" si="180"/>
        <v>4758.5703869549998</v>
      </c>
      <c r="AL204">
        <v>1</v>
      </c>
      <c r="AM204">
        <f t="shared" si="181"/>
        <v>14.684275284997501</v>
      </c>
      <c r="AN204">
        <f t="shared" si="196"/>
        <v>405.6547704012616</v>
      </c>
      <c r="AO204">
        <f t="shared" si="197"/>
        <v>-1198.1759322895814</v>
      </c>
      <c r="AQ204">
        <f t="shared" si="182"/>
        <v>0.34600878862323103</v>
      </c>
      <c r="AR204">
        <f t="shared" si="183"/>
        <v>-58.821494065949274</v>
      </c>
      <c r="AT204">
        <f t="shared" si="156"/>
        <v>-308317.98082013836</v>
      </c>
      <c r="AU204">
        <f t="shared" si="157"/>
        <v>-755668.33752926497</v>
      </c>
      <c r="AV204">
        <f t="shared" si="198"/>
        <v>-1.9581861862891885</v>
      </c>
      <c r="AW204">
        <f t="shared" si="199"/>
        <v>-57466.922195312429</v>
      </c>
      <c r="AX204">
        <f t="shared" si="200"/>
        <v>-36020.259569810129</v>
      </c>
      <c r="AY204">
        <f t="shared" si="208"/>
        <v>-2.5817000939662278</v>
      </c>
      <c r="BA204">
        <f t="shared" si="184"/>
        <v>12.033541798399559</v>
      </c>
      <c r="BB204">
        <f t="shared" si="201"/>
        <v>21.607869416479563</v>
      </c>
      <c r="BC204">
        <f t="shared" si="202"/>
        <v>0.62351390767703929</v>
      </c>
      <c r="BD204">
        <f t="shared" si="185"/>
        <v>-144.27528458157457</v>
      </c>
      <c r="BF204">
        <f t="shared" si="186"/>
        <v>-6.1006154517134039</v>
      </c>
      <c r="BG204">
        <f t="shared" si="187"/>
        <v>-138.97731692555436</v>
      </c>
      <c r="BH204">
        <f t="shared" si="203"/>
        <v>41.022683074445638</v>
      </c>
      <c r="BI204">
        <f t="shared" si="204"/>
        <v>41.022683074445638</v>
      </c>
      <c r="BJ204">
        <f t="shared" si="188"/>
        <v>0</v>
      </c>
      <c r="BK204">
        <f t="shared" si="205"/>
        <v>0</v>
      </c>
      <c r="BM204">
        <f t="shared" si="206"/>
        <v>-27.708484868192969</v>
      </c>
      <c r="BN204">
        <f t="shared" si="189"/>
        <v>-174.70203234397982</v>
      </c>
      <c r="BQ204" s="56">
        <f t="shared" si="207"/>
        <v>38.509830216764705</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1.0026263921208418</v>
      </c>
      <c r="D205">
        <f t="shared" si="160"/>
        <v>7.2396915608143528E-2</v>
      </c>
      <c r="F205">
        <f t="shared" si="161"/>
        <v>2.7055222669098793E-3</v>
      </c>
      <c r="G205">
        <f t="shared" si="162"/>
        <v>2.0371503953204716E-2</v>
      </c>
      <c r="H205">
        <f t="shared" si="163"/>
        <v>-3.1212211460467953</v>
      </c>
      <c r="J205">
        <f t="shared" si="164"/>
        <v>15</v>
      </c>
      <c r="M205">
        <f t="shared" si="165"/>
        <v>3.0897674946706106E-2</v>
      </c>
      <c r="N205">
        <f t="shared" si="166"/>
        <v>-1.5707963250000001</v>
      </c>
      <c r="O205">
        <f t="shared" si="167"/>
        <v>26.61080698279471</v>
      </c>
      <c r="P205">
        <f t="shared" si="168"/>
        <v>1.5332087590695118</v>
      </c>
      <c r="Q205">
        <f t="shared" si="169"/>
        <v>14.804465580415865</v>
      </c>
      <c r="R205">
        <f t="shared" si="170"/>
        <v>1.503197668997845</v>
      </c>
      <c r="S205">
        <f t="shared" si="171"/>
        <v>0.96641432718818643</v>
      </c>
      <c r="T205">
        <f t="shared" si="172"/>
        <v>-0.25990526941977649</v>
      </c>
      <c r="U205">
        <f t="shared" si="173"/>
        <v>0.93681603000611902</v>
      </c>
      <c r="V205">
        <f t="shared" si="174"/>
        <v>-0.35738154056718568</v>
      </c>
      <c r="X205">
        <f t="shared" si="192"/>
        <v>-6.9664848667863559</v>
      </c>
      <c r="Y205">
        <f t="shared" si="175"/>
        <v>-126.07941666927641</v>
      </c>
      <c r="Z205">
        <f t="shared" si="193"/>
        <v>53.920583330723588</v>
      </c>
      <c r="AC205">
        <v>1</v>
      </c>
      <c r="AD205">
        <f t="shared" si="176"/>
        <v>26.592010985925</v>
      </c>
      <c r="AE205">
        <f t="shared" si="177"/>
        <v>-6.7142115694850775E-4</v>
      </c>
      <c r="AF205">
        <f t="shared" si="178"/>
        <v>1.7980497125230498E-3</v>
      </c>
      <c r="AG205">
        <f t="shared" si="194"/>
        <v>12797.240769408094</v>
      </c>
      <c r="AH205">
        <f t="shared" si="195"/>
        <v>-5334.8570600333851</v>
      </c>
      <c r="AJ205">
        <f t="shared" si="179"/>
        <v>18000</v>
      </c>
      <c r="AK205">
        <f t="shared" si="180"/>
        <v>4786.5619774665001</v>
      </c>
      <c r="AL205">
        <v>1</v>
      </c>
      <c r="AM205">
        <f t="shared" si="181"/>
        <v>14.770653374909251</v>
      </c>
      <c r="AN205">
        <f t="shared" si="196"/>
        <v>404.70756497726484</v>
      </c>
      <c r="AO205">
        <f t="shared" si="197"/>
        <v>-1191.2331830162416</v>
      </c>
      <c r="AQ205">
        <f t="shared" si="182"/>
        <v>0.3419738731960878</v>
      </c>
      <c r="AR205">
        <f t="shared" si="183"/>
        <v>-58.477532316531018</v>
      </c>
      <c r="AT205">
        <f t="shared" si="156"/>
        <v>-307592.95414003858</v>
      </c>
      <c r="AU205">
        <f t="shared" si="157"/>
        <v>-750175.44238725712</v>
      </c>
      <c r="AV205">
        <f t="shared" si="198"/>
        <v>-1.9599175485335785</v>
      </c>
      <c r="AW205">
        <f t="shared" si="199"/>
        <v>-56671.17157008098</v>
      </c>
      <c r="AX205">
        <f t="shared" si="200"/>
        <v>-35796.655433998181</v>
      </c>
      <c r="AY205">
        <f t="shared" si="208"/>
        <v>-2.5782216926742847</v>
      </c>
      <c r="BA205">
        <f t="shared" si="184"/>
        <v>12.095890410013899</v>
      </c>
      <c r="BB205">
        <f t="shared" si="201"/>
        <v>21.652756868463658</v>
      </c>
      <c r="BC205">
        <f t="shared" si="202"/>
        <v>0.61830414414070622</v>
      </c>
      <c r="BD205">
        <f t="shared" si="185"/>
        <v>-144.57378204480867</v>
      </c>
      <c r="BF205">
        <f t="shared" si="186"/>
        <v>-6.1576130512983784</v>
      </c>
      <c r="BG205">
        <f t="shared" si="187"/>
        <v>-139.25854312577098</v>
      </c>
      <c r="BH205">
        <f t="shared" si="203"/>
        <v>40.741456874229016</v>
      </c>
      <c r="BI205">
        <f t="shared" si="204"/>
        <v>40.741456874229016</v>
      </c>
      <c r="BJ205">
        <f t="shared" si="188"/>
        <v>0</v>
      </c>
      <c r="BK205">
        <f t="shared" si="205"/>
        <v>0</v>
      </c>
      <c r="BM205">
        <f t="shared" si="206"/>
        <v>-27.810369919762039</v>
      </c>
      <c r="BN205">
        <f t="shared" si="189"/>
        <v>-174.68476108096232</v>
      </c>
      <c r="BQ205" s="56">
        <f t="shared" si="207"/>
        <v>38.554717668748793</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1.0026571591533207</v>
      </c>
      <c r="D206">
        <f t="shared" si="160"/>
        <v>7.2818798643612168E-2</v>
      </c>
      <c r="F206">
        <f t="shared" si="161"/>
        <v>2.6740747533933991E-3</v>
      </c>
      <c r="G206">
        <f t="shared" si="162"/>
        <v>2.0252447270417688E-2</v>
      </c>
      <c r="H206">
        <f t="shared" si="163"/>
        <v>-3.1213402027295825</v>
      </c>
      <c r="J206">
        <f t="shared" si="164"/>
        <v>15</v>
      </c>
      <c r="M206">
        <f t="shared" si="165"/>
        <v>3.0718037301667112E-2</v>
      </c>
      <c r="N206">
        <f t="shared" si="166"/>
        <v>-1.5707963250000001</v>
      </c>
      <c r="O206">
        <f t="shared" si="167"/>
        <v>26.766206616433948</v>
      </c>
      <c r="P206">
        <f t="shared" si="168"/>
        <v>1.5334270874551854</v>
      </c>
      <c r="Q206">
        <f t="shared" si="169"/>
        <v>14.890647532820097</v>
      </c>
      <c r="R206">
        <f t="shared" si="170"/>
        <v>1.5035894986412008</v>
      </c>
      <c r="S206">
        <f t="shared" si="171"/>
        <v>0.9660402061756318</v>
      </c>
      <c r="T206">
        <f t="shared" si="172"/>
        <v>-0.26135709279800207</v>
      </c>
      <c r="U206">
        <f t="shared" si="173"/>
        <v>0.93614436265309675</v>
      </c>
      <c r="V206">
        <f t="shared" si="174"/>
        <v>-0.3592966545269326</v>
      </c>
      <c r="X206">
        <f t="shared" si="192"/>
        <v>-7.0270167285668519</v>
      </c>
      <c r="Y206">
        <f t="shared" si="175"/>
        <v>-126.22001781695452</v>
      </c>
      <c r="Z206">
        <f t="shared" si="193"/>
        <v>53.779982183045476</v>
      </c>
      <c r="AC206">
        <v>1</v>
      </c>
      <c r="AD206">
        <f t="shared" si="176"/>
        <v>26.747519822099999</v>
      </c>
      <c r="AE206">
        <f t="shared" si="177"/>
        <v>-6.7929699761173196E-4</v>
      </c>
      <c r="AF206">
        <f t="shared" si="178"/>
        <v>1.8085646231225999E-3</v>
      </c>
      <c r="AG206">
        <f t="shared" si="194"/>
        <v>12778.896917014337</v>
      </c>
      <c r="AH206">
        <f t="shared" si="195"/>
        <v>-5352.6792378606751</v>
      </c>
      <c r="AJ206">
        <f t="shared" si="179"/>
        <v>18000</v>
      </c>
      <c r="AK206">
        <f t="shared" si="180"/>
        <v>4814.5535679780005</v>
      </c>
      <c r="AL206">
        <v>1</v>
      </c>
      <c r="AM206">
        <f t="shared" si="181"/>
        <v>14.857031464821002</v>
      </c>
      <c r="AN206">
        <f t="shared" si="196"/>
        <v>403.77673315764912</v>
      </c>
      <c r="AO206">
        <f t="shared" si="197"/>
        <v>-1184.3700613078263</v>
      </c>
      <c r="AQ206">
        <f t="shared" si="182"/>
        <v>0.33800912624640866</v>
      </c>
      <c r="AR206">
        <f t="shared" si="183"/>
        <v>-58.137569714382288</v>
      </c>
      <c r="AT206">
        <f t="shared" si="156"/>
        <v>-306872.3785685387</v>
      </c>
      <c r="AU206">
        <f t="shared" si="157"/>
        <v>-744743.26481809246</v>
      </c>
      <c r="AV206">
        <f t="shared" si="198"/>
        <v>-1.9616483326796985</v>
      </c>
      <c r="AW206">
        <f t="shared" si="199"/>
        <v>-55889.52415557421</v>
      </c>
      <c r="AX206">
        <f t="shared" si="200"/>
        <v>-35576.821698118714</v>
      </c>
      <c r="AY206">
        <f t="shared" si="208"/>
        <v>-2.5747264060779109</v>
      </c>
      <c r="BA206">
        <f t="shared" si="184"/>
        <v>12.157933679749673</v>
      </c>
      <c r="BB206">
        <f t="shared" si="201"/>
        <v>21.697195400482656</v>
      </c>
      <c r="BC206">
        <f t="shared" si="202"/>
        <v>0.61307807339821241</v>
      </c>
      <c r="BD206">
        <f t="shared" si="185"/>
        <v>-144.87321384213251</v>
      </c>
      <c r="BF206">
        <f t="shared" si="186"/>
        <v>-6.2144593616079469</v>
      </c>
      <c r="BG206">
        <f t="shared" si="187"/>
        <v>-139.54062425114103</v>
      </c>
      <c r="BH206">
        <f t="shared" si="203"/>
        <v>40.459375748858974</v>
      </c>
      <c r="BI206">
        <f t="shared" si="204"/>
        <v>40.459375748858974</v>
      </c>
      <c r="BJ206">
        <f t="shared" si="188"/>
        <v>0</v>
      </c>
      <c r="BK206">
        <f t="shared" si="205"/>
        <v>0</v>
      </c>
      <c r="BM206">
        <f t="shared" si="206"/>
        <v>-27.911654762090599</v>
      </c>
      <c r="BN206">
        <f t="shared" si="189"/>
        <v>-174.66741040900851</v>
      </c>
      <c r="BQ206" s="56">
        <f t="shared" si="207"/>
        <v>38.599156200767794</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1.0026881046330598</v>
      </c>
      <c r="D207">
        <f t="shared" si="160"/>
        <v>7.3240655713415703E-2</v>
      </c>
      <c r="F207">
        <f t="shared" si="161"/>
        <v>2.6431728138098945E-3</v>
      </c>
      <c r="G207">
        <f t="shared" si="162"/>
        <v>2.0134777618960174E-2</v>
      </c>
      <c r="H207">
        <f t="shared" si="163"/>
        <v>-3.1214578723810402</v>
      </c>
      <c r="J207">
        <f t="shared" si="164"/>
        <v>15</v>
      </c>
      <c r="M207">
        <f t="shared" si="165"/>
        <v>3.0540476392408918E-2</v>
      </c>
      <c r="N207">
        <f t="shared" si="166"/>
        <v>-1.5707963250000001</v>
      </c>
      <c r="O207">
        <f t="shared" si="167"/>
        <v>26.921607511216077</v>
      </c>
      <c r="P207">
        <f t="shared" si="168"/>
        <v>1.533642895316085</v>
      </c>
      <c r="Q207">
        <f t="shared" si="169"/>
        <v>14.976831745081403</v>
      </c>
      <c r="R207">
        <f t="shared" si="170"/>
        <v>1.5039768187743097</v>
      </c>
      <c r="S207">
        <f t="shared" si="171"/>
        <v>0.96566434165864601</v>
      </c>
      <c r="T207">
        <f t="shared" si="172"/>
        <v>-0.26280778948836864</v>
      </c>
      <c r="U207">
        <f t="shared" si="173"/>
        <v>0.93547023412846331</v>
      </c>
      <c r="V207">
        <f t="shared" si="174"/>
        <v>-0.36120901730017768</v>
      </c>
      <c r="X207">
        <f t="shared" si="192"/>
        <v>-7.0872881004581618</v>
      </c>
      <c r="Y207">
        <f t="shared" si="175"/>
        <v>-126.36072158681671</v>
      </c>
      <c r="Z207">
        <f t="shared" si="193"/>
        <v>53.639278413183291</v>
      </c>
      <c r="AC207">
        <v>1</v>
      </c>
      <c r="AD207">
        <f t="shared" si="176"/>
        <v>26.903028658275002</v>
      </c>
      <c r="AE207">
        <f t="shared" si="177"/>
        <v>-6.8721876154412915E-4</v>
      </c>
      <c r="AF207">
        <f t="shared" si="178"/>
        <v>1.8190795337221499E-3</v>
      </c>
      <c r="AG207">
        <f t="shared" si="194"/>
        <v>12760.499076842145</v>
      </c>
      <c r="AH207">
        <f t="shared" si="195"/>
        <v>-5370.4382855008471</v>
      </c>
      <c r="AJ207">
        <f t="shared" si="179"/>
        <v>18000</v>
      </c>
      <c r="AK207">
        <f t="shared" si="180"/>
        <v>4842.5451584895</v>
      </c>
      <c r="AL207">
        <v>1</v>
      </c>
      <c r="AM207">
        <f t="shared" si="181"/>
        <v>14.943409554732751</v>
      </c>
      <c r="AN207">
        <f t="shared" si="196"/>
        <v>402.86190028127572</v>
      </c>
      <c r="AO207">
        <f t="shared" si="197"/>
        <v>-1177.5852114115085</v>
      </c>
      <c r="AQ207">
        <f t="shared" si="182"/>
        <v>0.33411293017039762</v>
      </c>
      <c r="AR207">
        <f t="shared" si="183"/>
        <v>-57.801536919478785</v>
      </c>
      <c r="AT207">
        <f t="shared" si="156"/>
        <v>-306156.1390961592</v>
      </c>
      <c r="AU207">
        <f t="shared" si="157"/>
        <v>-739370.79137293412</v>
      </c>
      <c r="AV207">
        <f t="shared" si="198"/>
        <v>-1.9633784931302241</v>
      </c>
      <c r="AW207">
        <f t="shared" si="199"/>
        <v>-55121.658012809021</v>
      </c>
      <c r="AX207">
        <f t="shared" si="200"/>
        <v>-35360.667771196277</v>
      </c>
      <c r="AY207">
        <f t="shared" si="208"/>
        <v>-2.5712144597271007</v>
      </c>
      <c r="BA207">
        <f t="shared" si="184"/>
        <v>12.219665969291979</v>
      </c>
      <c r="BB207">
        <f t="shared" si="201"/>
        <v>21.741186688219074</v>
      </c>
      <c r="BC207">
        <f t="shared" si="202"/>
        <v>0.60783596659687666</v>
      </c>
      <c r="BD207">
        <f t="shared" si="185"/>
        <v>-145.1735644379491</v>
      </c>
      <c r="BF207">
        <f t="shared" si="186"/>
        <v>-6.2711597009913342</v>
      </c>
      <c r="BG207">
        <f t="shared" si="187"/>
        <v>-139.82354619168547</v>
      </c>
      <c r="BH207">
        <f t="shared" si="203"/>
        <v>40.176453808314534</v>
      </c>
      <c r="BI207">
        <f t="shared" si="204"/>
        <v>40.176453808314534</v>
      </c>
      <c r="BJ207">
        <f t="shared" si="188"/>
        <v>0</v>
      </c>
      <c r="BK207">
        <f t="shared" si="205"/>
        <v>0</v>
      </c>
      <c r="BM207">
        <f t="shared" si="206"/>
        <v>-28.012346389210407</v>
      </c>
      <c r="BN207">
        <f t="shared" si="189"/>
        <v>-174.6499817537364</v>
      </c>
      <c r="BQ207" s="56">
        <f t="shared" si="207"/>
        <v>38.643147488504205</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1.002719228543538</v>
      </c>
      <c r="D208">
        <f t="shared" si="160"/>
        <v>7.3662486669814939E-2</v>
      </c>
      <c r="F208">
        <f t="shared" si="161"/>
        <v>2.6128038905283263E-3</v>
      </c>
      <c r="G208">
        <f t="shared" si="162"/>
        <v>2.0018470840721125E-2</v>
      </c>
      <c r="H208">
        <f t="shared" si="163"/>
        <v>-3.1215741791592793</v>
      </c>
      <c r="J208">
        <f t="shared" si="164"/>
        <v>15</v>
      </c>
      <c r="M208">
        <f t="shared" si="165"/>
        <v>3.0364956413142206E-2</v>
      </c>
      <c r="N208">
        <f t="shared" si="166"/>
        <v>-1.5707963250000001</v>
      </c>
      <c r="O208">
        <f t="shared" si="167"/>
        <v>27.077009645427175</v>
      </c>
      <c r="P208">
        <f t="shared" si="168"/>
        <v>1.5338562260298123</v>
      </c>
      <c r="Q208">
        <f t="shared" si="169"/>
        <v>15.063018178409946</v>
      </c>
      <c r="R208">
        <f t="shared" si="170"/>
        <v>1.5043597066864727</v>
      </c>
      <c r="S208">
        <f t="shared" si="171"/>
        <v>0.96528674041480411</v>
      </c>
      <c r="T208">
        <f t="shared" si="172"/>
        <v>-0.2642573547030011</v>
      </c>
      <c r="U208">
        <f t="shared" si="173"/>
        <v>0.9347936645215047</v>
      </c>
      <c r="V208">
        <f t="shared" si="174"/>
        <v>-0.36311862085372348</v>
      </c>
      <c r="X208">
        <f t="shared" si="192"/>
        <v>-7.1473024159399055</v>
      </c>
      <c r="Y208">
        <f t="shared" si="175"/>
        <v>-126.50152172318801</v>
      </c>
      <c r="Z208">
        <f t="shared" si="193"/>
        <v>53.498478276811994</v>
      </c>
      <c r="AC208">
        <v>1</v>
      </c>
      <c r="AD208">
        <f t="shared" si="176"/>
        <v>27.05853749445</v>
      </c>
      <c r="AE208">
        <f t="shared" si="177"/>
        <v>-6.9518644874569998E-4</v>
      </c>
      <c r="AF208">
        <f t="shared" si="178"/>
        <v>1.8295944443216998E-3</v>
      </c>
      <c r="AG208">
        <f t="shared" si="194"/>
        <v>12742.047941719144</v>
      </c>
      <c r="AH208">
        <f t="shared" si="195"/>
        <v>-5388.1334680188957</v>
      </c>
      <c r="AJ208">
        <f t="shared" si="179"/>
        <v>18000</v>
      </c>
      <c r="AK208">
        <f t="shared" si="180"/>
        <v>4870.5367490010003</v>
      </c>
      <c r="AL208">
        <v>1</v>
      </c>
      <c r="AM208">
        <f t="shared" si="181"/>
        <v>15.029787644644502</v>
      </c>
      <c r="AN208">
        <f t="shared" si="196"/>
        <v>401.96270232647049</v>
      </c>
      <c r="AO208">
        <f t="shared" si="197"/>
        <v>-1170.8773080333015</v>
      </c>
      <c r="AQ208">
        <f t="shared" si="182"/>
        <v>0.33028371371007698</v>
      </c>
      <c r="AR208">
        <f t="shared" si="183"/>
        <v>-57.46936618555339</v>
      </c>
      <c r="AT208">
        <f t="shared" si="156"/>
        <v>-305444.12441575079</v>
      </c>
      <c r="AU208">
        <f t="shared" si="157"/>
        <v>-734057.03184831713</v>
      </c>
      <c r="AV208">
        <f t="shared" si="198"/>
        <v>-1.9651079852505007</v>
      </c>
      <c r="AW208">
        <f t="shared" si="199"/>
        <v>-54367.260319333713</v>
      </c>
      <c r="AX208">
        <f t="shared" si="200"/>
        <v>-35148.10580994167</v>
      </c>
      <c r="AY208">
        <f t="shared" si="208"/>
        <v>-2.567686080820355</v>
      </c>
      <c r="BA208">
        <f t="shared" si="184"/>
        <v>12.281081637370512</v>
      </c>
      <c r="BB208">
        <f t="shared" si="201"/>
        <v>21.784732366159346</v>
      </c>
      <c r="BC208">
        <f t="shared" si="202"/>
        <v>0.60257809556985431</v>
      </c>
      <c r="BD208">
        <f t="shared" si="185"/>
        <v>-145.47481825736583</v>
      </c>
      <c r="BF208">
        <f t="shared" si="186"/>
        <v>-6.3277193068589739</v>
      </c>
      <c r="BG208">
        <f t="shared" si="187"/>
        <v>-140.10729476513444</v>
      </c>
      <c r="BH208">
        <f t="shared" si="203"/>
        <v>39.892705234865559</v>
      </c>
      <c r="BI208">
        <f t="shared" si="204"/>
        <v>39.892705234865559</v>
      </c>
      <c r="BJ208">
        <f t="shared" si="188"/>
        <v>0</v>
      </c>
      <c r="BK208">
        <f t="shared" si="205"/>
        <v>0</v>
      </c>
      <c r="BM208">
        <f t="shared" si="206"/>
        <v>-28.112451673018324</v>
      </c>
      <c r="BN208">
        <f t="shared" si="189"/>
        <v>-174.63247650776864</v>
      </c>
      <c r="BQ208" s="56">
        <f t="shared" si="207"/>
        <v>38.686693166444485</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1.0027505308681406</v>
      </c>
      <c r="D209">
        <f t="shared" si="160"/>
        <v>7.4084291365126079E-2</v>
      </c>
      <c r="F209">
        <f t="shared" si="161"/>
        <v>2.5829557854407186E-3</v>
      </c>
      <c r="G209">
        <f t="shared" si="162"/>
        <v>1.9903503336713393E-2</v>
      </c>
      <c r="H209">
        <f t="shared" si="163"/>
        <v>-3.1216891466632868</v>
      </c>
      <c r="J209">
        <f t="shared" si="164"/>
        <v>15</v>
      </c>
      <c r="M209">
        <f t="shared" si="165"/>
        <v>3.0191442376495677E-2</v>
      </c>
      <c r="N209">
        <f t="shared" si="166"/>
        <v>-1.5707963250000001</v>
      </c>
      <c r="O209">
        <f t="shared" si="167"/>
        <v>27.232412997848794</v>
      </c>
      <c r="P209">
        <f t="shared" si="168"/>
        <v>1.5340671219847364</v>
      </c>
      <c r="Q209">
        <f t="shared" si="169"/>
        <v>15.14920679489763</v>
      </c>
      <c r="R209">
        <f t="shared" si="170"/>
        <v>1.5047382379133654</v>
      </c>
      <c r="S209">
        <f t="shared" si="171"/>
        <v>0.96490740923839768</v>
      </c>
      <c r="T209">
        <f t="shared" si="172"/>
        <v>-0.26570578368051007</v>
      </c>
      <c r="U209">
        <f t="shared" si="173"/>
        <v>0.93411467391169112</v>
      </c>
      <c r="V209">
        <f t="shared" si="174"/>
        <v>-0.36502545725803015</v>
      </c>
      <c r="X209">
        <f t="shared" si="192"/>
        <v>-7.2070630437670271</v>
      </c>
      <c r="Y209">
        <f t="shared" si="175"/>
        <v>-126.64241210296562</v>
      </c>
      <c r="Z209">
        <f t="shared" si="193"/>
        <v>53.357587897034378</v>
      </c>
      <c r="AC209">
        <v>1</v>
      </c>
      <c r="AD209">
        <f t="shared" si="176"/>
        <v>27.214046330624999</v>
      </c>
      <c r="AE209">
        <f t="shared" si="177"/>
        <v>-7.0320005921644421E-4</v>
      </c>
      <c r="AF209">
        <f t="shared" si="178"/>
        <v>1.8401093549212499E-3</v>
      </c>
      <c r="AG209">
        <f t="shared" si="194"/>
        <v>12723.544203144224</v>
      </c>
      <c r="AH209">
        <f t="shared" si="195"/>
        <v>-5405.764070755331</v>
      </c>
      <c r="AJ209">
        <f t="shared" si="179"/>
        <v>18000</v>
      </c>
      <c r="AK209">
        <f t="shared" si="180"/>
        <v>4898.5283395125007</v>
      </c>
      <c r="AL209">
        <v>1</v>
      </c>
      <c r="AM209">
        <f t="shared" si="181"/>
        <v>15.116165734556251</v>
      </c>
      <c r="AN209">
        <f t="shared" si="196"/>
        <v>401.07878555104355</v>
      </c>
      <c r="AO209">
        <f t="shared" si="197"/>
        <v>-1164.2450554916193</v>
      </c>
      <c r="AQ209">
        <f t="shared" si="182"/>
        <v>0.32651995036896753</v>
      </c>
      <c r="AR209">
        <f t="shared" si="183"/>
        <v>-57.14099131456932</v>
      </c>
      <c r="AT209">
        <f t="shared" si="156"/>
        <v>-304736.22679391323</v>
      </c>
      <c r="AU209">
        <f t="shared" si="157"/>
        <v>-728801.01861849229</v>
      </c>
      <c r="AV209">
        <f t="shared" si="198"/>
        <v>-1.9668367653438896</v>
      </c>
      <c r="AW209">
        <f t="shared" si="199"/>
        <v>-53626.027061182562</v>
      </c>
      <c r="AX209">
        <f t="shared" si="200"/>
        <v>-34939.050618103094</v>
      </c>
      <c r="AY209">
        <f t="shared" si="208"/>
        <v>-2.5641414982424307</v>
      </c>
      <c r="BA209">
        <f t="shared" si="184"/>
        <v>12.342175042076663</v>
      </c>
      <c r="BB209">
        <f t="shared" si="201"/>
        <v>21.827834029493008</v>
      </c>
      <c r="BC209">
        <f t="shared" si="202"/>
        <v>0.59730473289854102</v>
      </c>
      <c r="BD209">
        <f t="shared" si="185"/>
        <v>-145.77695968261912</v>
      </c>
      <c r="BF209">
        <f t="shared" si="186"/>
        <v>-6.384143336617476</v>
      </c>
      <c r="BG209">
        <f t="shared" si="187"/>
        <v>-140.39185571430832</v>
      </c>
      <c r="BH209">
        <f t="shared" si="203"/>
        <v>39.608144285691679</v>
      </c>
      <c r="BI209">
        <f t="shared" si="204"/>
        <v>39.608144285691679</v>
      </c>
      <c r="BJ209">
        <f t="shared" si="188"/>
        <v>0</v>
      </c>
      <c r="BK209">
        <f t="shared" si="205"/>
        <v>0</v>
      </c>
      <c r="BM209">
        <f t="shared" si="206"/>
        <v>-28.211977366110482</v>
      </c>
      <c r="BN209">
        <f t="shared" si="189"/>
        <v>-174.61489603168917</v>
      </c>
      <c r="BQ209" s="56">
        <f t="shared" si="207"/>
        <v>38.729794829778143</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1.0027820115901596</v>
      </c>
      <c r="D210">
        <f t="shared" si="160"/>
        <v>7.4506069651721143E-2</v>
      </c>
      <c r="F210">
        <f t="shared" si="161"/>
        <v>2.5536166476711236E-3</v>
      </c>
      <c r="G210">
        <f t="shared" si="162"/>
        <v>1.9789852050953714E-2</v>
      </c>
      <c r="H210">
        <f t="shared" si="163"/>
        <v>-3.1218027979490466</v>
      </c>
      <c r="J210">
        <f t="shared" si="164"/>
        <v>15</v>
      </c>
      <c r="M210">
        <f t="shared" si="165"/>
        <v>3.0019900090265585E-2</v>
      </c>
      <c r="N210">
        <f t="shared" si="166"/>
        <v>-1.5707963250000001</v>
      </c>
      <c r="O210">
        <f t="shared" si="167"/>
        <v>27.387817547743897</v>
      </c>
      <c r="P210">
        <f t="shared" si="168"/>
        <v>1.5342756246080194</v>
      </c>
      <c r="Q210">
        <f t="shared" si="169"/>
        <v>15.235397557493211</v>
      </c>
      <c r="R210">
        <f t="shared" si="170"/>
        <v>1.5051124862864187</v>
      </c>
      <c r="S210">
        <f t="shared" si="171"/>
        <v>0.96452635494013106</v>
      </c>
      <c r="T210">
        <f t="shared" si="172"/>
        <v>-0.26715307168603764</v>
      </c>
      <c r="U210">
        <f t="shared" si="173"/>
        <v>0.93343328236740375</v>
      </c>
      <c r="V210">
        <f t="shared" si="174"/>
        <v>-0.36692951868701251</v>
      </c>
      <c r="X210">
        <f t="shared" si="192"/>
        <v>-7.266573289518429</v>
      </c>
      <c r="Y210">
        <f t="shared" si="175"/>
        <v>-126.78338673209868</v>
      </c>
      <c r="Z210">
        <f t="shared" si="193"/>
        <v>53.216613267901323</v>
      </c>
      <c r="AC210">
        <v>1</v>
      </c>
      <c r="AD210">
        <f t="shared" si="176"/>
        <v>27.369555166800001</v>
      </c>
      <c r="AE210">
        <f t="shared" si="177"/>
        <v>-7.1125959295636175E-4</v>
      </c>
      <c r="AF210">
        <f t="shared" si="178"/>
        <v>1.8506242655207999E-3</v>
      </c>
      <c r="AG210">
        <f t="shared" si="194"/>
        <v>12704.988551239663</v>
      </c>
      <c r="AH210">
        <f t="shared" si="195"/>
        <v>-5423.3293988747573</v>
      </c>
      <c r="AJ210">
        <f t="shared" si="179"/>
        <v>18000</v>
      </c>
      <c r="AK210">
        <f t="shared" si="180"/>
        <v>4926.5199300240001</v>
      </c>
      <c r="AL210">
        <v>1</v>
      </c>
      <c r="AM210">
        <f t="shared" si="181"/>
        <v>15.202543824468002</v>
      </c>
      <c r="AN210">
        <f t="shared" si="196"/>
        <v>400.20980614641826</v>
      </c>
      <c r="AO210">
        <f t="shared" si="197"/>
        <v>-1157.6871868987669</v>
      </c>
      <c r="AQ210">
        <f t="shared" si="182"/>
        <v>0.32282015689059623</v>
      </c>
      <c r="AR210">
        <f t="shared" si="183"/>
        <v>-56.816347612744941</v>
      </c>
      <c r="AT210">
        <f t="shared" si="156"/>
        <v>-304032.3419474829</v>
      </c>
      <c r="AU210">
        <f t="shared" si="157"/>
        <v>-723601.80599059153</v>
      </c>
      <c r="AV210">
        <f t="shared" si="198"/>
        <v>-1.9685647906279389</v>
      </c>
      <c r="AW210">
        <f t="shared" si="199"/>
        <v>-52897.662736891136</v>
      </c>
      <c r="AX210">
        <f t="shared" si="200"/>
        <v>-34733.419550114762</v>
      </c>
      <c r="AY210">
        <f t="shared" si="208"/>
        <v>-2.5605809425983028</v>
      </c>
      <c r="BA210">
        <f t="shared" si="184"/>
        <v>12.402940543215546</v>
      </c>
      <c r="BB210">
        <f t="shared" si="201"/>
        <v>21.870493235978039</v>
      </c>
      <c r="BC210">
        <f t="shared" si="202"/>
        <v>0.59201615197036395</v>
      </c>
      <c r="BD210">
        <f t="shared" si="185"/>
        <v>-146.07997304976331</v>
      </c>
      <c r="BF210">
        <f t="shared" si="186"/>
        <v>-6.4404368685564499</v>
      </c>
      <c r="BG210">
        <f t="shared" si="187"/>
        <v>-140.6772147047304</v>
      </c>
      <c r="BH210">
        <f t="shared" si="203"/>
        <v>39.322785295269597</v>
      </c>
      <c r="BI210">
        <f t="shared" si="204"/>
        <v>39.322785295269597</v>
      </c>
      <c r="BJ210">
        <f t="shared" si="188"/>
        <v>0</v>
      </c>
      <c r="BK210">
        <f t="shared" si="205"/>
        <v>0</v>
      </c>
      <c r="BM210">
        <f t="shared" si="206"/>
        <v>-28.310930104534489</v>
      </c>
      <c r="BN210">
        <f t="shared" si="189"/>
        <v>-174.59724165496712</v>
      </c>
      <c r="BQ210" s="56">
        <f t="shared" si="207"/>
        <v>38.77245403626317</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1.0028136706927944</v>
      </c>
      <c r="D211">
        <f t="shared" si="160"/>
        <v>7.4927821382028234E-2</v>
      </c>
      <c r="F211">
        <f t="shared" si="161"/>
        <v>2.5247749617724143E-3</v>
      </c>
      <c r="G211">
        <f t="shared" si="162"/>
        <v>1.9677494454898449E-2</v>
      </c>
      <c r="H211">
        <f t="shared" si="163"/>
        <v>-3.1219151555451017</v>
      </c>
      <c r="J211">
        <f t="shared" si="164"/>
        <v>15</v>
      </c>
      <c r="M211">
        <f t="shared" si="165"/>
        <v>2.9850296134953356E-2</v>
      </c>
      <c r="N211">
        <f t="shared" si="166"/>
        <v>-1.5707963250000001</v>
      </c>
      <c r="O211">
        <f t="shared" si="167"/>
        <v>27.543223274843303</v>
      </c>
      <c r="P211">
        <f t="shared" si="168"/>
        <v>1.5344817743926977</v>
      </c>
      <c r="Q211">
        <f t="shared" si="169"/>
        <v>15.32159042997826</v>
      </c>
      <c r="R211">
        <f t="shared" si="170"/>
        <v>1.5054825239805465</v>
      </c>
      <c r="S211">
        <f t="shared" si="171"/>
        <v>0.96414358434681902</v>
      </c>
      <c r="T211">
        <f t="shared" si="172"/>
        <v>-0.26859921401130166</v>
      </c>
      <c r="U211">
        <f t="shared" si="173"/>
        <v>0.93274950994467565</v>
      </c>
      <c r="V211">
        <f t="shared" si="174"/>
        <v>-0.36883079741783065</v>
      </c>
      <c r="X211">
        <f t="shared" si="192"/>
        <v>-7.325836397099569</v>
      </c>
      <c r="Y211">
        <f t="shared" si="175"/>
        <v>-126.92443974218395</v>
      </c>
      <c r="Z211">
        <f t="shared" si="193"/>
        <v>53.075560257816051</v>
      </c>
      <c r="AC211">
        <v>1</v>
      </c>
      <c r="AD211">
        <f t="shared" si="176"/>
        <v>27.525064002975</v>
      </c>
      <c r="AE211">
        <f t="shared" si="177"/>
        <v>-7.1936504996545248E-4</v>
      </c>
      <c r="AF211">
        <f t="shared" si="178"/>
        <v>1.86113917612035E-3</v>
      </c>
      <c r="AG211">
        <f t="shared" si="194"/>
        <v>12686.381674703805</v>
      </c>
      <c r="AH211">
        <f t="shared" si="195"/>
        <v>-5440.8287769282333</v>
      </c>
      <c r="AJ211">
        <f t="shared" si="179"/>
        <v>18000</v>
      </c>
      <c r="AK211">
        <f t="shared" si="180"/>
        <v>4954.5115205355005</v>
      </c>
      <c r="AL211">
        <v>1</v>
      </c>
      <c r="AM211">
        <f t="shared" si="181"/>
        <v>15.288921914379753</v>
      </c>
      <c r="AN211">
        <f t="shared" si="196"/>
        <v>399.35542990524158</v>
      </c>
      <c r="AO211">
        <f t="shared" si="197"/>
        <v>-1151.2024633692945</v>
      </c>
      <c r="AQ211">
        <f t="shared" si="182"/>
        <v>0.31918289179699966</v>
      </c>
      <c r="AR211">
        <f t="shared" si="183"/>
        <v>-56.495371848068942</v>
      </c>
      <c r="AT211">
        <f t="shared" si="156"/>
        <v>-303332.3689248623</v>
      </c>
      <c r="AU211">
        <f t="shared" si="157"/>
        <v>-718458.46958171134</v>
      </c>
      <c r="AV211">
        <f t="shared" si="198"/>
        <v>-1.9702920192113416</v>
      </c>
      <c r="AW211">
        <f t="shared" si="199"/>
        <v>-52181.880073036205</v>
      </c>
      <c r="AX211">
        <f t="shared" si="200"/>
        <v>-34531.132418834415</v>
      </c>
      <c r="AY211">
        <f t="shared" si="208"/>
        <v>-2.5570046462433913</v>
      </c>
      <c r="BA211">
        <f t="shared" si="184"/>
        <v>12.463372504691424</v>
      </c>
      <c r="BB211">
        <f t="shared" si="201"/>
        <v>21.912711507773146</v>
      </c>
      <c r="BC211">
        <f t="shared" si="202"/>
        <v>0.58671262703204974</v>
      </c>
      <c r="BD211">
        <f t="shared" si="185"/>
        <v>-146.3838426456183</v>
      </c>
      <c r="BF211">
        <f t="shared" si="186"/>
        <v>-6.4966049026893629</v>
      </c>
      <c r="BG211">
        <f t="shared" si="187"/>
        <v>-140.96335732246644</v>
      </c>
      <c r="BH211">
        <f t="shared" si="203"/>
        <v>39.036642677533564</v>
      </c>
      <c r="BI211">
        <f t="shared" si="204"/>
        <v>39.036642677533564</v>
      </c>
      <c r="BJ211">
        <f t="shared" si="188"/>
        <v>0</v>
      </c>
      <c r="BK211">
        <f t="shared" si="205"/>
        <v>0</v>
      </c>
      <c r="BM211">
        <f t="shared" si="206"/>
        <v>-28.409316410462505</v>
      </c>
      <c r="BN211">
        <f t="shared" si="189"/>
        <v>-174.57951467684813</v>
      </c>
      <c r="BQ211" s="56">
        <f t="shared" si="207"/>
        <v>38.814672308058277</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1.0028455081591505</v>
      </c>
      <c r="D212">
        <f t="shared" si="160"/>
        <v>7.5349546408531781E-2</v>
      </c>
      <c r="F212">
        <f t="shared" si="161"/>
        <v>2.4964195363888783E-3</v>
      </c>
      <c r="G212">
        <f t="shared" si="162"/>
        <v>1.9566408532412729E-2</v>
      </c>
      <c r="H212">
        <f t="shared" si="163"/>
        <v>-3.1220262414675877</v>
      </c>
      <c r="J212">
        <f t="shared" si="164"/>
        <v>15</v>
      </c>
      <c r="M212">
        <f t="shared" si="165"/>
        <v>2.9682597842060357E-2</v>
      </c>
      <c r="N212">
        <f t="shared" si="166"/>
        <v>-1.5707963250000001</v>
      </c>
      <c r="O212">
        <f t="shared" si="167"/>
        <v>27.698630159332584</v>
      </c>
      <c r="P212">
        <f t="shared" si="168"/>
        <v>1.5346856109238514</v>
      </c>
      <c r="Q212">
        <f t="shared" si="169"/>
        <v>15.407785376943897</v>
      </c>
      <c r="R212">
        <f t="shared" si="170"/>
        <v>1.5058484215602772</v>
      </c>
      <c r="S212">
        <f t="shared" si="171"/>
        <v>0.96375910430108336</v>
      </c>
      <c r="T212">
        <f t="shared" si="172"/>
        <v>-0.2700442059746393</v>
      </c>
      <c r="U212">
        <f t="shared" si="173"/>
        <v>0.93206337668594164</v>
      </c>
      <c r="V212">
        <f t="shared" si="174"/>
        <v>-0.37072928583067322</v>
      </c>
      <c r="X212">
        <f t="shared" si="192"/>
        <v>-7.3848555502007072</v>
      </c>
      <c r="Y212">
        <f t="shared" si="175"/>
        <v>-127.06556538717493</v>
      </c>
      <c r="Z212">
        <f t="shared" si="193"/>
        <v>52.934434612825072</v>
      </c>
      <c r="AC212">
        <v>1</v>
      </c>
      <c r="AD212">
        <f t="shared" si="176"/>
        <v>27.680572839150003</v>
      </c>
      <c r="AE212">
        <f t="shared" si="177"/>
        <v>-7.2751643024371651E-4</v>
      </c>
      <c r="AF212">
        <f t="shared" si="178"/>
        <v>1.8716540867199001E-3</v>
      </c>
      <c r="AG212">
        <f t="shared" si="194"/>
        <v>12667.724260764378</v>
      </c>
      <c r="AH212">
        <f t="shared" si="195"/>
        <v>-5458.2615484288917</v>
      </c>
      <c r="AJ212">
        <f t="shared" si="179"/>
        <v>18000</v>
      </c>
      <c r="AK212">
        <f t="shared" si="180"/>
        <v>4982.5031110469999</v>
      </c>
      <c r="AL212">
        <v>1</v>
      </c>
      <c r="AM212">
        <f t="shared" si="181"/>
        <v>15.375300004291502</v>
      </c>
      <c r="AN212">
        <f t="shared" si="196"/>
        <v>398.51533190187945</v>
      </c>
      <c r="AO212">
        <f t="shared" si="197"/>
        <v>-1144.7896732541967</v>
      </c>
      <c r="AQ212">
        <f t="shared" si="182"/>
        <v>0.31560675398453525</v>
      </c>
      <c r="AR212">
        <f t="shared" si="183"/>
        <v>-56.178002209247275</v>
      </c>
      <c r="AT212">
        <f t="shared" si="156"/>
        <v>-302636.20999197674</v>
      </c>
      <c r="AU212">
        <f t="shared" si="157"/>
        <v>-713370.1057170548</v>
      </c>
      <c r="AV212">
        <f t="shared" si="198"/>
        <v>-1.9720184100716596</v>
      </c>
      <c r="AW212">
        <f t="shared" si="199"/>
        <v>-51478.399750791148</v>
      </c>
      <c r="AX212">
        <f t="shared" si="200"/>
        <v>-34332.111407172997</v>
      </c>
      <c r="AY212">
        <f t="shared" si="208"/>
        <v>-2.5534128433101029</v>
      </c>
      <c r="BA212">
        <f t="shared" si="184"/>
        <v>12.523465296924927</v>
      </c>
      <c r="BB212">
        <f t="shared" si="201"/>
        <v>21.954490333237537</v>
      </c>
      <c r="BC212">
        <f t="shared" si="202"/>
        <v>0.58139443323844331</v>
      </c>
      <c r="BD212">
        <f t="shared" si="185"/>
        <v>-146.68855270497281</v>
      </c>
      <c r="BF212">
        <f t="shared" si="186"/>
        <v>-6.5526523615505328</v>
      </c>
      <c r="BG212">
        <f t="shared" si="187"/>
        <v>-141.25026907218864</v>
      </c>
      <c r="BH212">
        <f t="shared" si="203"/>
        <v>38.749730927811356</v>
      </c>
      <c r="BI212">
        <f t="shared" si="204"/>
        <v>38.749730927811356</v>
      </c>
      <c r="BJ212">
        <f t="shared" si="188"/>
        <v>0</v>
      </c>
      <c r="BK212">
        <f t="shared" si="205"/>
        <v>0</v>
      </c>
      <c r="BM212">
        <f t="shared" si="206"/>
        <v>-28.507142694788069</v>
      </c>
      <c r="BN212">
        <f t="shared" si="189"/>
        <v>-174.56171636721584</v>
      </c>
      <c r="BQ212" s="56">
        <f t="shared" si="207"/>
        <v>38.856451133522668</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1.0028775239722409</v>
      </c>
      <c r="D213">
        <f t="shared" si="160"/>
        <v>7.577124458377292E-2</v>
      </c>
      <c r="F213">
        <f t="shared" si="161"/>
        <v>2.4685394933637167E-3</v>
      </c>
      <c r="G213">
        <f t="shared" si="162"/>
        <v>1.9456572765251919E-2</v>
      </c>
      <c r="H213">
        <f t="shared" si="163"/>
        <v>-3.1221360772347482</v>
      </c>
      <c r="J213">
        <f t="shared" si="164"/>
        <v>15</v>
      </c>
      <c r="M213">
        <f t="shared" si="165"/>
        <v>2.9516773273110298E-2</v>
      </c>
      <c r="N213">
        <f t="shared" si="166"/>
        <v>-1.5707963250000001</v>
      </c>
      <c r="O213">
        <f t="shared" si="167"/>
        <v>27.854038181839346</v>
      </c>
      <c r="P213">
        <f t="shared" si="168"/>
        <v>1.5348871729038998</v>
      </c>
      <c r="Q213">
        <f t="shared" si="169"/>
        <v>15.49398236376835</v>
      </c>
      <c r="R213">
        <f t="shared" si="170"/>
        <v>1.5062102480243562</v>
      </c>
      <c r="S213">
        <f t="shared" si="171"/>
        <v>0.96337292166105104</v>
      </c>
      <c r="T213">
        <f t="shared" si="172"/>
        <v>-0.27148804292104828</v>
      </c>
      <c r="U213">
        <f t="shared" si="173"/>
        <v>0.93137490261880151</v>
      </c>
      <c r="V213">
        <f t="shared" si="174"/>
        <v>-0.37262497640853326</v>
      </c>
      <c r="X213">
        <f t="shared" si="192"/>
        <v>-7.4436338737123107</v>
      </c>
      <c r="Y213">
        <f t="shared" si="175"/>
        <v>-127.20675804019791</v>
      </c>
      <c r="Z213">
        <f t="shared" si="193"/>
        <v>52.793241959802089</v>
      </c>
      <c r="AC213">
        <v>1</v>
      </c>
      <c r="AD213">
        <f t="shared" si="176"/>
        <v>27.836081675325001</v>
      </c>
      <c r="AE213">
        <f t="shared" si="177"/>
        <v>-7.3571373379115396E-4</v>
      </c>
      <c r="AF213">
        <f t="shared" si="178"/>
        <v>1.8821689973194499E-3</v>
      </c>
      <c r="AG213">
        <f t="shared" si="194"/>
        <v>12649.016995132346</v>
      </c>
      <c r="AH213">
        <f t="shared" si="195"/>
        <v>-5475.6270754402349</v>
      </c>
      <c r="AJ213">
        <f t="shared" si="179"/>
        <v>18000</v>
      </c>
      <c r="AK213">
        <f t="shared" si="180"/>
        <v>5010.4947015585003</v>
      </c>
      <c r="AL213">
        <v>1</v>
      </c>
      <c r="AM213">
        <f t="shared" si="181"/>
        <v>15.461678094203252</v>
      </c>
      <c r="AN213">
        <f t="shared" si="196"/>
        <v>397.68919618523114</v>
      </c>
      <c r="AO213">
        <f t="shared" si="197"/>
        <v>-1138.4476313999876</v>
      </c>
      <c r="AQ213">
        <f t="shared" si="182"/>
        <v>0.31209038137444606</v>
      </c>
      <c r="AR213">
        <f t="shared" si="183"/>
        <v>-55.864178266025839</v>
      </c>
      <c r="AT213">
        <f t="shared" si="156"/>
        <v>-301943.77052264829</v>
      </c>
      <c r="AU213">
        <f t="shared" si="157"/>
        <v>-708335.83084830223</v>
      </c>
      <c r="AV213">
        <f t="shared" si="198"/>
        <v>-1.9737439230337706</v>
      </c>
      <c r="AW213">
        <f t="shared" si="199"/>
        <v>-50786.950143013128</v>
      </c>
      <c r="AX213">
        <f t="shared" si="200"/>
        <v>-34136.280983429664</v>
      </c>
      <c r="AY213">
        <f t="shared" si="208"/>
        <v>-2.5498057697307526</v>
      </c>
      <c r="BA213">
        <f t="shared" si="184"/>
        <v>12.58321329930013</v>
      </c>
      <c r="BB213">
        <f t="shared" si="201"/>
        <v>21.995831168698601</v>
      </c>
      <c r="BC213">
        <f t="shared" si="202"/>
        <v>0.57606184669698202</v>
      </c>
      <c r="BD213">
        <f t="shared" si="185"/>
        <v>-146.99408740803594</v>
      </c>
      <c r="BF213">
        <f t="shared" si="186"/>
        <v>-6.6085840909503899</v>
      </c>
      <c r="BG213">
        <f t="shared" si="187"/>
        <v>-141.53793537545957</v>
      </c>
      <c r="BH213">
        <f t="shared" si="203"/>
        <v>38.462064624540432</v>
      </c>
      <c r="BI213">
        <f t="shared" si="204"/>
        <v>38.462064624540432</v>
      </c>
      <c r="BJ213">
        <f t="shared" si="188"/>
        <v>0</v>
      </c>
      <c r="BK213">
        <f t="shared" si="205"/>
        <v>0</v>
      </c>
      <c r="BM213">
        <f t="shared" si="206"/>
        <v>-28.604415259648988</v>
      </c>
      <c r="BN213">
        <f t="shared" si="189"/>
        <v>-174.54384796742363</v>
      </c>
      <c r="BQ213" s="56">
        <f t="shared" si="207"/>
        <v>38.897791968983739</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1.002909718114986</v>
      </c>
      <c r="D214">
        <f t="shared" si="160"/>
        <v>7.6192915760349755E-2</v>
      </c>
      <c r="F214">
        <f t="shared" si="161"/>
        <v>2.4411242572715819E-3</v>
      </c>
      <c r="G214">
        <f t="shared" si="162"/>
        <v>1.9347966119034943E-2</v>
      </c>
      <c r="H214">
        <f t="shared" si="163"/>
        <v>-3.1222446838809654</v>
      </c>
      <c r="J214">
        <f t="shared" si="164"/>
        <v>15</v>
      </c>
      <c r="M214">
        <f t="shared" si="165"/>
        <v>2.9352791199370801E-2</v>
      </c>
      <c r="N214">
        <f t="shared" si="166"/>
        <v>-1.5707963250000001</v>
      </c>
      <c r="O214">
        <f t="shared" si="167"/>
        <v>28.009447323421014</v>
      </c>
      <c r="P214">
        <f t="shared" si="168"/>
        <v>1.5350864981770562</v>
      </c>
      <c r="Q214">
        <f t="shared" si="169"/>
        <v>15.580181356595203</v>
      </c>
      <c r="R214">
        <f t="shared" si="170"/>
        <v>1.5065680708488762</v>
      </c>
      <c r="S214">
        <f t="shared" si="171"/>
        <v>0.96298504330005308</v>
      </c>
      <c r="T214">
        <f t="shared" si="172"/>
        <v>-0.27293072022222775</v>
      </c>
      <c r="U214">
        <f t="shared" si="173"/>
        <v>0.93068410775479382</v>
      </c>
      <c r="V214">
        <f t="shared" si="174"/>
        <v>-0.37451786173697826</v>
      </c>
      <c r="X214">
        <f t="shared" si="192"/>
        <v>-7.5021744350991533</v>
      </c>
      <c r="Y214">
        <f t="shared" si="175"/>
        <v>-127.34801219047291</v>
      </c>
      <c r="Z214">
        <f t="shared" si="193"/>
        <v>52.651987809527085</v>
      </c>
      <c r="AC214">
        <v>1</v>
      </c>
      <c r="AD214">
        <f t="shared" si="176"/>
        <v>27.991590511500004</v>
      </c>
      <c r="AE214">
        <f t="shared" si="177"/>
        <v>-7.4395696060776471E-4</v>
      </c>
      <c r="AF214">
        <f t="shared" si="178"/>
        <v>1.892683907919E-3</v>
      </c>
      <c r="AG214">
        <f t="shared" si="194"/>
        <v>12630.260561956404</v>
      </c>
      <c r="AH214">
        <f t="shared" si="195"/>
        <v>-5492.9247381766891</v>
      </c>
      <c r="AJ214">
        <f t="shared" si="179"/>
        <v>18000</v>
      </c>
      <c r="AK214">
        <f t="shared" si="180"/>
        <v>5038.4862920699998</v>
      </c>
      <c r="AL214">
        <v>1</v>
      </c>
      <c r="AM214">
        <f t="shared" si="181"/>
        <v>15.548056184115</v>
      </c>
      <c r="AN214">
        <f t="shared" si="196"/>
        <v>396.87671548332185</v>
      </c>
      <c r="AO214">
        <f t="shared" si="197"/>
        <v>-1132.1751784317116</v>
      </c>
      <c r="AQ214">
        <f t="shared" si="182"/>
        <v>0.30863244961575259</v>
      </c>
      <c r="AR214">
        <f t="shared" si="183"/>
        <v>-55.55384093083547</v>
      </c>
      <c r="AT214">
        <f t="shared" ref="AT214:AT277" si="209">-AR214*AH214+AG214*AQ214</f>
        <v>-301254.95889319706</v>
      </c>
      <c r="AU214">
        <f t="shared" ref="AU214:AU277" si="210">AQ214*AH214+AG214*AR214</f>
        <v>-703354.78099142911</v>
      </c>
      <c r="AV214">
        <f t="shared" si="198"/>
        <v>-1.9754685187490226</v>
      </c>
      <c r="AW214">
        <f t="shared" si="199"/>
        <v>-50107.26706140121</v>
      </c>
      <c r="AX214">
        <f t="shared" si="200"/>
        <v>-33943.56782015592</v>
      </c>
      <c r="AY214">
        <f t="shared" si="208"/>
        <v>-2.5461836632569086</v>
      </c>
      <c r="BA214">
        <f t="shared" si="184"/>
        <v>12.642610902639953</v>
      </c>
      <c r="BB214">
        <f t="shared" si="201"/>
        <v>22.036735440188231</v>
      </c>
      <c r="BC214">
        <f t="shared" si="202"/>
        <v>0.57071514450788596</v>
      </c>
      <c r="BD214">
        <f t="shared" si="185"/>
        <v>-147.30043087813453</v>
      </c>
      <c r="BF214">
        <f t="shared" si="186"/>
        <v>-6.6644048606909392</v>
      </c>
      <c r="BG214">
        <f t="shared" si="187"/>
        <v>-141.82634156923282</v>
      </c>
      <c r="BH214">
        <f t="shared" si="203"/>
        <v>38.173658430767176</v>
      </c>
      <c r="BI214">
        <f t="shared" si="204"/>
        <v>38.173658430767176</v>
      </c>
      <c r="BJ214">
        <f t="shared" si="188"/>
        <v>0</v>
      </c>
      <c r="BK214">
        <f t="shared" si="205"/>
        <v>0</v>
      </c>
      <c r="BM214">
        <f t="shared" si="206"/>
        <v>-28.701140300879171</v>
      </c>
      <c r="BN214">
        <f t="shared" si="189"/>
        <v>-174.52591069109829</v>
      </c>
      <c r="BQ214" s="56">
        <f t="shared" si="207"/>
        <v>38.938696240473369</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1.0029420905702122</v>
      </c>
      <c r="D215">
        <f t="shared" si="160"/>
        <v>7.661455979091765E-2</v>
      </c>
      <c r="F215">
        <f t="shared" si="161"/>
        <v>2.4141635453572975E-3</v>
      </c>
      <c r="G215">
        <f t="shared" si="162"/>
        <v>1.9240568029690142E-2</v>
      </c>
      <c r="H215">
        <f t="shared" si="163"/>
        <v>-3.1223520819703099</v>
      </c>
      <c r="J215">
        <f t="shared" si="164"/>
        <v>15</v>
      </c>
      <c r="M215">
        <f t="shared" si="165"/>
        <v>2.9190621082247202E-2</v>
      </c>
      <c r="N215">
        <f t="shared" si="166"/>
        <v>-1.5707963250000001</v>
      </c>
      <c r="O215">
        <f t="shared" si="167"/>
        <v>28.164857565552971</v>
      </c>
      <c r="P215">
        <f t="shared" si="168"/>
        <v>1.5352836237529757</v>
      </c>
      <c r="Q215">
        <f t="shared" si="169"/>
        <v>15.666382322312396</v>
      </c>
      <c r="R215">
        <f t="shared" si="170"/>
        <v>1.5069219560289908</v>
      </c>
      <c r="S215">
        <f t="shared" si="171"/>
        <v>0.96259547610632257</v>
      </c>
      <c r="T215">
        <f t="shared" si="172"/>
        <v>-0.27437223327661692</v>
      </c>
      <c r="U215">
        <f t="shared" si="173"/>
        <v>0.92999101208818091</v>
      </c>
      <c r="V215">
        <f t="shared" si="174"/>
        <v>-0.37640793450391252</v>
      </c>
      <c r="X215">
        <f t="shared" si="192"/>
        <v>-7.560480245734631</v>
      </c>
      <c r="Y215">
        <f t="shared" si="175"/>
        <v>-127.48932244033352</v>
      </c>
      <c r="Z215">
        <f t="shared" si="193"/>
        <v>52.510677559666476</v>
      </c>
      <c r="AC215">
        <v>1</v>
      </c>
      <c r="AD215">
        <f t="shared" si="176"/>
        <v>28.147099347675002</v>
      </c>
      <c r="AE215">
        <f t="shared" si="177"/>
        <v>-7.5224611069354876E-4</v>
      </c>
      <c r="AF215">
        <f t="shared" si="178"/>
        <v>1.9031988185185501E-3</v>
      </c>
      <c r="AG215">
        <f t="shared" si="194"/>
        <v>12611.455643778041</v>
      </c>
      <c r="AH215">
        <f t="shared" si="195"/>
        <v>-5510.1539346158561</v>
      </c>
      <c r="AJ215">
        <f t="shared" si="179"/>
        <v>18000</v>
      </c>
      <c r="AK215">
        <f t="shared" si="180"/>
        <v>5066.4778825815001</v>
      </c>
      <c r="AL215">
        <v>1</v>
      </c>
      <c r="AM215">
        <f t="shared" si="181"/>
        <v>15.63443427402675</v>
      </c>
      <c r="AN215">
        <f t="shared" si="196"/>
        <v>396.07759091916279</v>
      </c>
      <c r="AO215">
        <f t="shared" si="197"/>
        <v>-1125.9711800590039</v>
      </c>
      <c r="AQ215">
        <f t="shared" si="182"/>
        <v>0.30523167083816616</v>
      </c>
      <c r="AR215">
        <f t="shared" si="183"/>
        <v>-55.246932421708074</v>
      </c>
      <c r="AT215">
        <f t="shared" si="209"/>
        <v>-300569.68638107931</v>
      </c>
      <c r="AU215">
        <f t="shared" si="210"/>
        <v>-698426.11118321272</v>
      </c>
      <c r="AV215">
        <f t="shared" si="198"/>
        <v>-1.9771921586750572</v>
      </c>
      <c r="AW215">
        <f t="shared" si="199"/>
        <v>-49439.093513288113</v>
      </c>
      <c r="AX215">
        <f t="shared" si="200"/>
        <v>-33753.900716381497</v>
      </c>
      <c r="AY215">
        <f t="shared" si="208"/>
        <v>-2.5425467634752201</v>
      </c>
      <c r="BA215">
        <f t="shared" si="184"/>
        <v>12.70165251170773</v>
      </c>
      <c r="BB215">
        <f t="shared" si="201"/>
        <v>22.077204545147953</v>
      </c>
      <c r="BC215">
        <f t="shared" si="202"/>
        <v>0.56535460480016297</v>
      </c>
      <c r="BD215">
        <f t="shared" si="185"/>
        <v>-147.60756717965032</v>
      </c>
      <c r="BF215">
        <f t="shared" si="186"/>
        <v>-6.7201193652434963</v>
      </c>
      <c r="BG215">
        <f t="shared" si="187"/>
        <v>-142.11547290456679</v>
      </c>
      <c r="BH215">
        <f t="shared" si="203"/>
        <v>37.884527095433214</v>
      </c>
      <c r="BI215">
        <f t="shared" si="204"/>
        <v>37.884527095433214</v>
      </c>
      <c r="BJ215">
        <f t="shared" si="188"/>
        <v>0</v>
      </c>
      <c r="BK215">
        <f t="shared" si="205"/>
        <v>0</v>
      </c>
      <c r="BM215">
        <f t="shared" si="206"/>
        <v>-28.797323910391448</v>
      </c>
      <c r="BN215">
        <f t="shared" si="189"/>
        <v>-174.50790572491647</v>
      </c>
      <c r="BQ215" s="56">
        <f t="shared" si="207"/>
        <v>38.979165345433088</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1.0029746413206542</v>
      </c>
      <c r="D216">
        <f t="shared" si="160"/>
        <v>7.7036176528189573E-2</v>
      </c>
      <c r="F216">
        <f t="shared" si="161"/>
        <v>2.3876473578628276E-3</v>
      </c>
      <c r="G216">
        <f t="shared" si="162"/>
        <v>1.9134358390355252E-2</v>
      </c>
      <c r="H216">
        <f t="shared" si="163"/>
        <v>-3.1224582916096448</v>
      </c>
      <c r="J216">
        <f t="shared" si="164"/>
        <v>15</v>
      </c>
      <c r="M216">
        <f t="shared" si="165"/>
        <v>2.9030233054322768E-2</v>
      </c>
      <c r="N216">
        <f t="shared" si="166"/>
        <v>-1.5707963250000001</v>
      </c>
      <c r="O216">
        <f t="shared" si="167"/>
        <v>28.320268890117074</v>
      </c>
      <c r="P216">
        <f t="shared" si="168"/>
        <v>1.5354785858296234</v>
      </c>
      <c r="Q216">
        <f t="shared" si="169"/>
        <v>15.752585228531908</v>
      </c>
      <c r="R216">
        <f t="shared" si="170"/>
        <v>1.507271968119267</v>
      </c>
      <c r="S216">
        <f t="shared" si="171"/>
        <v>0.96220422698269403</v>
      </c>
      <c r="T216">
        <f t="shared" si="172"/>
        <v>-0.27581257750943294</v>
      </c>
      <c r="U216">
        <f t="shared" si="173"/>
        <v>0.92929563559474582</v>
      </c>
      <c r="V216">
        <f t="shared" si="174"/>
        <v>-0.37829518749933294</v>
      </c>
      <c r="X216">
        <f t="shared" si="192"/>
        <v>-7.6185542621965627</v>
      </c>
      <c r="Y216">
        <f t="shared" si="175"/>
        <v>-127.6306835023438</v>
      </c>
      <c r="Z216">
        <f t="shared" si="193"/>
        <v>52.3693164976562</v>
      </c>
      <c r="AC216">
        <v>1</v>
      </c>
      <c r="AD216">
        <f t="shared" si="176"/>
        <v>28.302608183850001</v>
      </c>
      <c r="AE216">
        <f t="shared" si="177"/>
        <v>-7.6058118404850601E-4</v>
      </c>
      <c r="AF216">
        <f t="shared" si="178"/>
        <v>1.9137137291181001E-3</v>
      </c>
      <c r="AG216">
        <f t="shared" si="194"/>
        <v>12592.602921487209</v>
      </c>
      <c r="AH216">
        <f t="shared" si="195"/>
        <v>-5527.3140801220852</v>
      </c>
      <c r="AJ216">
        <f t="shared" si="179"/>
        <v>18000</v>
      </c>
      <c r="AK216">
        <f t="shared" si="180"/>
        <v>5094.4694730929996</v>
      </c>
      <c r="AL216">
        <v>1</v>
      </c>
      <c r="AM216">
        <f t="shared" si="181"/>
        <v>15.720812363938499</v>
      </c>
      <c r="AN216">
        <f t="shared" si="196"/>
        <v>395.29153173738968</v>
      </c>
      <c r="AO216">
        <f t="shared" si="197"/>
        <v>-1119.8345264043433</v>
      </c>
      <c r="AQ216">
        <f t="shared" si="182"/>
        <v>0.30188679245283018</v>
      </c>
      <c r="AR216">
        <f t="shared" si="183"/>
        <v>-54.943396226415096</v>
      </c>
      <c r="AT216">
        <f t="shared" si="209"/>
        <v>-299887.86706739088</v>
      </c>
      <c r="AU216">
        <f t="shared" si="210"/>
        <v>-693548.99495571153</v>
      </c>
      <c r="AV216">
        <f t="shared" si="198"/>
        <v>-1.9789148050562859</v>
      </c>
      <c r="AW216">
        <f t="shared" si="199"/>
        <v>-48782.179467649068</v>
      </c>
      <c r="AX216">
        <f t="shared" si="200"/>
        <v>-33567.210523043861</v>
      </c>
      <c r="AY216">
        <f t="shared" si="208"/>
        <v>-2.5388953118197777</v>
      </c>
      <c r="BA216">
        <f t="shared" si="184"/>
        <v>12.760332547733169</v>
      </c>
      <c r="BB216">
        <f t="shared" si="201"/>
        <v>22.117239854103424</v>
      </c>
      <c r="BC216">
        <f t="shared" si="202"/>
        <v>0.55998050676349176</v>
      </c>
      <c r="BD216">
        <f t="shared" si="185"/>
        <v>-147.91548031619297</v>
      </c>
      <c r="BF216">
        <f t="shared" si="186"/>
        <v>-6.7757322243905271</v>
      </c>
      <c r="BG216">
        <f t="shared" si="187"/>
        <v>-142.40531454554855</v>
      </c>
      <c r="BH216">
        <f t="shared" si="203"/>
        <v>37.594685454451451</v>
      </c>
      <c r="BI216">
        <f t="shared" si="204"/>
        <v>37.594685454451451</v>
      </c>
      <c r="BJ216">
        <f t="shared" si="188"/>
        <v>0</v>
      </c>
      <c r="BK216">
        <f t="shared" si="205"/>
        <v>0</v>
      </c>
      <c r="BM216">
        <f t="shared" si="206"/>
        <v>-28.892972078493951</v>
      </c>
      <c r="BN216">
        <f t="shared" si="189"/>
        <v>-174.48983422935558</v>
      </c>
      <c r="BQ216" s="56">
        <f t="shared" si="207"/>
        <v>39.019200654388555</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1.0030073703489528</v>
      </c>
      <c r="D217">
        <f t="shared" si="160"/>
        <v>7.7457765824936367E-2</v>
      </c>
      <c r="F217">
        <f t="shared" si="161"/>
        <v>2.3615659687254609E-3</v>
      </c>
      <c r="G217">
        <f t="shared" si="162"/>
        <v>1.9029317538713654E-2</v>
      </c>
      <c r="H217">
        <f t="shared" si="163"/>
        <v>-3.1225633324612865</v>
      </c>
      <c r="J217">
        <f t="shared" si="164"/>
        <v>15</v>
      </c>
      <c r="M217">
        <f t="shared" si="165"/>
        <v>2.8871597901020455E-2</v>
      </c>
      <c r="N217">
        <f t="shared" si="166"/>
        <v>-1.5707963250000001</v>
      </c>
      <c r="O217">
        <f t="shared" si="167"/>
        <v>28.475681279390603</v>
      </c>
      <c r="P217">
        <f t="shared" si="168"/>
        <v>1.5356714198153965</v>
      </c>
      <c r="Q217">
        <f t="shared" si="169"/>
        <v>15.838790043570073</v>
      </c>
      <c r="R217">
        <f t="shared" si="170"/>
        <v>1.5076181702727263</v>
      </c>
      <c r="S217">
        <f t="shared" si="171"/>
        <v>0.96181130284630401</v>
      </c>
      <c r="T217">
        <f t="shared" si="172"/>
        <v>-0.27725174837270716</v>
      </c>
      <c r="U217">
        <f t="shared" si="173"/>
        <v>0.92859799823060207</v>
      </c>
      <c r="V217">
        <f t="shared" si="174"/>
        <v>-0.38017961361507885</v>
      </c>
      <c r="X217">
        <f t="shared" si="192"/>
        <v>-7.6763993875258958</v>
      </c>
      <c r="Y217">
        <f t="shared" si="175"/>
        <v>-127.77209019650668</v>
      </c>
      <c r="Z217">
        <f t="shared" si="193"/>
        <v>52.227909803493318</v>
      </c>
      <c r="AC217">
        <v>1</v>
      </c>
      <c r="AD217">
        <f t="shared" si="176"/>
        <v>28.458117020024996</v>
      </c>
      <c r="AE217">
        <f t="shared" si="177"/>
        <v>-7.6896218067263689E-4</v>
      </c>
      <c r="AF217">
        <f t="shared" si="178"/>
        <v>1.9242286397176502E-3</v>
      </c>
      <c r="AG217">
        <f t="shared" si="194"/>
        <v>12573.703074278565</v>
      </c>
      <c r="AH217">
        <f t="shared" si="195"/>
        <v>-5544.4046070808636</v>
      </c>
      <c r="AJ217">
        <f t="shared" si="179"/>
        <v>18000</v>
      </c>
      <c r="AK217">
        <f t="shared" si="180"/>
        <v>5122.4610636044999</v>
      </c>
      <c r="AL217">
        <v>1</v>
      </c>
      <c r="AM217">
        <f t="shared" si="181"/>
        <v>15.80719045385025</v>
      </c>
      <c r="AN217">
        <f t="shared" si="196"/>
        <v>394.51825504121632</v>
      </c>
      <c r="AO217">
        <f t="shared" si="197"/>
        <v>-1113.7641313526726</v>
      </c>
      <c r="AQ217">
        <f t="shared" si="182"/>
        <v>0.29859659599880561</v>
      </c>
      <c r="AR217">
        <f t="shared" si="183"/>
        <v>-54.64317706778143</v>
      </c>
      <c r="AT217">
        <f t="shared" si="209"/>
        <v>-299209.41774306347</v>
      </c>
      <c r="AU217">
        <f t="shared" si="210"/>
        <v>-688722.62382802577</v>
      </c>
      <c r="AV217">
        <f t="shared" si="198"/>
        <v>-1.9806364209049876</v>
      </c>
      <c r="AW217">
        <f t="shared" si="199"/>
        <v>-48136.281629930774</v>
      </c>
      <c r="AX217">
        <f t="shared" si="200"/>
        <v>-33383.430071471237</v>
      </c>
      <c r="AY217">
        <f t="shared" si="208"/>
        <v>-2.5352295515810517</v>
      </c>
      <c r="BA217">
        <f t="shared" si="184"/>
        <v>12.818645450960659</v>
      </c>
      <c r="BB217">
        <f t="shared" si="201"/>
        <v>22.156842712308649</v>
      </c>
      <c r="BC217">
        <f t="shared" si="202"/>
        <v>0.55459313067606408</v>
      </c>
      <c r="BD217">
        <f t="shared" si="185"/>
        <v>-148.22415422900499</v>
      </c>
      <c r="BF217">
        <f t="shared" si="186"/>
        <v>-6.831247983833495</v>
      </c>
      <c r="BG217">
        <f t="shared" si="187"/>
        <v>-142.6958515684239</v>
      </c>
      <c r="BH217">
        <f t="shared" si="203"/>
        <v>37.304148431576095</v>
      </c>
      <c r="BI217">
        <f t="shared" si="204"/>
        <v>37.304148431576095</v>
      </c>
      <c r="BJ217">
        <f t="shared" si="188"/>
        <v>0</v>
      </c>
      <c r="BK217">
        <f t="shared" si="205"/>
        <v>0</v>
      </c>
      <c r="BM217">
        <f t="shared" si="206"/>
        <v>-28.988090696142145</v>
      </c>
      <c r="BN217">
        <f t="shared" si="189"/>
        <v>-174.47169733941891</v>
      </c>
      <c r="BQ217" s="56">
        <f t="shared" si="207"/>
        <v>39.058803512593784</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1.0030402776376568</v>
      </c>
      <c r="D218">
        <f t="shared" si="160"/>
        <v>7.7879327533987047E-2</v>
      </c>
      <c r="F218">
        <f t="shared" si="161"/>
        <v>2.3359099166309987E-3</v>
      </c>
      <c r="G218">
        <f t="shared" si="162"/>
        <v>1.8925426244750139E-2</v>
      </c>
      <c r="H218">
        <f t="shared" si="163"/>
        <v>-3.1226672237552502</v>
      </c>
      <c r="J218">
        <f t="shared" si="164"/>
        <v>15</v>
      </c>
      <c r="M218">
        <f t="shared" si="165"/>
        <v>2.8714687042862737E-2</v>
      </c>
      <c r="N218">
        <f t="shared" si="166"/>
        <v>-1.5707963250000001</v>
      </c>
      <c r="O218">
        <f t="shared" si="167"/>
        <v>28.63109471603552</v>
      </c>
      <c r="P218">
        <f t="shared" si="168"/>
        <v>1.5358621603505274</v>
      </c>
      <c r="Q218">
        <f t="shared" si="169"/>
        <v>15.92499673642858</v>
      </c>
      <c r="R218">
        <f t="shared" si="170"/>
        <v>1.5079606242786256</v>
      </c>
      <c r="S218">
        <f t="shared" si="171"/>
        <v>0.96141671062829026</v>
      </c>
      <c r="T218">
        <f t="shared" si="172"/>
        <v>-0.27868974134532021</v>
      </c>
      <c r="U218">
        <f t="shared" si="173"/>
        <v>0.92789811993101268</v>
      </c>
      <c r="V218">
        <f t="shared" si="174"/>
        <v>-0.38206120584457443</v>
      </c>
      <c r="X218">
        <f t="shared" si="192"/>
        <v>-7.7340184724495824</v>
      </c>
      <c r="Y218">
        <f t="shared" si="175"/>
        <v>-127.91353744756211</v>
      </c>
      <c r="Z218">
        <f t="shared" si="193"/>
        <v>52.086462552437894</v>
      </c>
      <c r="AC218">
        <v>1</v>
      </c>
      <c r="AD218">
        <f t="shared" si="176"/>
        <v>28.613625856199999</v>
      </c>
      <c r="AE218">
        <f t="shared" si="177"/>
        <v>-7.7738910056594085E-4</v>
      </c>
      <c r="AF218">
        <f t="shared" si="178"/>
        <v>1.9347435503171998E-3</v>
      </c>
      <c r="AG218">
        <f t="shared" si="194"/>
        <v>12554.756779608373</v>
      </c>
      <c r="AH218">
        <f t="shared" si="195"/>
        <v>-5561.4249645436566</v>
      </c>
      <c r="AJ218">
        <f t="shared" si="179"/>
        <v>18000</v>
      </c>
      <c r="AK218">
        <f t="shared" si="180"/>
        <v>5150.4526541159994</v>
      </c>
      <c r="AL218">
        <v>1</v>
      </c>
      <c r="AM218">
        <f t="shared" si="181"/>
        <v>15.893568543762001</v>
      </c>
      <c r="AN218">
        <f t="shared" si="196"/>
        <v>393.75748553926053</v>
      </c>
      <c r="AO218">
        <f t="shared" si="197"/>
        <v>-1107.7589319216131</v>
      </c>
      <c r="AQ218">
        <f t="shared" si="182"/>
        <v>0.29535989603331658</v>
      </c>
      <c r="AR218">
        <f t="shared" si="183"/>
        <v>-54.346220870130253</v>
      </c>
      <c r="AT218">
        <f t="shared" si="209"/>
        <v>-298534.25781859719</v>
      </c>
      <c r="AU218">
        <f t="shared" si="210"/>
        <v>-683946.20681468653</v>
      </c>
      <c r="AV218">
        <f t="shared" si="198"/>
        <v>-1.9823569699830044</v>
      </c>
      <c r="AW218">
        <f t="shared" si="199"/>
        <v>-47501.163225324024</v>
      </c>
      <c r="AX218">
        <f t="shared" si="200"/>
        <v>-33202.494104777004</v>
      </c>
      <c r="AY218">
        <f t="shared" si="208"/>
        <v>-2.5315497279114743</v>
      </c>
      <c r="BA218">
        <f t="shared" si="184"/>
        <v>12.876585683217865</v>
      </c>
      <c r="BB218">
        <f t="shared" si="201"/>
        <v>22.196014441360205</v>
      </c>
      <c r="BC218">
        <f t="shared" si="202"/>
        <v>0.54919275792846989</v>
      </c>
      <c r="BD218">
        <f t="shared" si="185"/>
        <v>-148.53357279559316</v>
      </c>
      <c r="BF218">
        <f t="shared" si="186"/>
        <v>-6.8866711157684781</v>
      </c>
      <c r="BG218">
        <f t="shared" si="187"/>
        <v>-142.98706896093063</v>
      </c>
      <c r="BH218">
        <f t="shared" si="203"/>
        <v>37.012931039069372</v>
      </c>
      <c r="BI218">
        <f t="shared" si="204"/>
        <v>37.012931039069372</v>
      </c>
      <c r="BJ218">
        <f t="shared" si="188"/>
        <v>0</v>
      </c>
      <c r="BK218">
        <f t="shared" si="205"/>
        <v>0</v>
      </c>
      <c r="BM218">
        <f t="shared" si="206"/>
        <v>-29.082685557128684</v>
      </c>
      <c r="BN218">
        <f t="shared" si="189"/>
        <v>-174.45349616533744</v>
      </c>
      <c r="BQ218" s="56">
        <f t="shared" si="207"/>
        <v>39.097975241645344</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1.0030733631692217</v>
      </c>
      <c r="D219">
        <f t="shared" si="160"/>
        <v>7.8300861508229111E-2</v>
      </c>
      <c r="F219">
        <f t="shared" si="161"/>
        <v>2.310669996406548E-3</v>
      </c>
      <c r="G219">
        <f t="shared" si="162"/>
        <v>1.8822665698909974E-2</v>
      </c>
      <c r="H219">
        <f t="shared" si="163"/>
        <v>-3.1227699843010903</v>
      </c>
      <c r="J219">
        <f t="shared" si="164"/>
        <v>15</v>
      </c>
      <c r="M219">
        <f t="shared" si="165"/>
        <v>2.8559472518306723E-2</v>
      </c>
      <c r="N219">
        <f t="shared" si="166"/>
        <v>-1.5707963250000001</v>
      </c>
      <c r="O219">
        <f t="shared" si="167"/>
        <v>28.786509183088086</v>
      </c>
      <c r="P219">
        <f t="shared" si="168"/>
        <v>1.5360508413277931</v>
      </c>
      <c r="Q219">
        <f t="shared" si="169"/>
        <v>16.011205276776042</v>
      </c>
      <c r="R219">
        <f t="shared" si="170"/>
        <v>1.5082993905990234</v>
      </c>
      <c r="S219">
        <f t="shared" si="171"/>
        <v>0.96102045727349361</v>
      </c>
      <c r="T219">
        <f t="shared" si="172"/>
        <v>-0.28012655193303543</v>
      </c>
      <c r="U219">
        <f t="shared" si="173"/>
        <v>0.92719602060922401</v>
      </c>
      <c r="V219">
        <f t="shared" si="174"/>
        <v>-0.38393995728256558</v>
      </c>
      <c r="X219">
        <f t="shared" si="192"/>
        <v>-7.7914143165687966</v>
      </c>
      <c r="Y219">
        <f t="shared" si="175"/>
        <v>-128.05502028237052</v>
      </c>
      <c r="Z219">
        <f t="shared" si="193"/>
        <v>51.944979717629479</v>
      </c>
      <c r="AC219">
        <v>1</v>
      </c>
      <c r="AD219">
        <f t="shared" si="176"/>
        <v>28.769134692374998</v>
      </c>
      <c r="AE219">
        <f t="shared" si="177"/>
        <v>-7.8586194372841812E-4</v>
      </c>
      <c r="AF219">
        <f t="shared" si="178"/>
        <v>1.9452584609167499E-3</v>
      </c>
      <c r="AG219">
        <f t="shared" si="194"/>
        <v>12535.76471315191</v>
      </c>
      <c r="AH219">
        <f t="shared" si="195"/>
        <v>-5578.3746178827569</v>
      </c>
      <c r="AJ219">
        <f t="shared" si="179"/>
        <v>18000</v>
      </c>
      <c r="AK219">
        <f t="shared" si="180"/>
        <v>5178.4442446274998</v>
      </c>
      <c r="AL219">
        <v>1</v>
      </c>
      <c r="AM219">
        <f t="shared" si="181"/>
        <v>15.97994663367375</v>
      </c>
      <c r="AN219">
        <f t="shared" si="196"/>
        <v>393.00895530182305</v>
      </c>
      <c r="AO219">
        <f t="shared" si="197"/>
        <v>-1101.8178876515042</v>
      </c>
      <c r="AQ219">
        <f t="shared" si="182"/>
        <v>0.29217553906386956</v>
      </c>
      <c r="AR219">
        <f t="shared" si="183"/>
        <v>-54.052474726815873</v>
      </c>
      <c r="AT219">
        <f t="shared" si="209"/>
        <v>-297862.30923717585</v>
      </c>
      <c r="AU219">
        <f t="shared" si="210"/>
        <v>-679218.96995003393</v>
      </c>
      <c r="AV219">
        <f t="shared" si="198"/>
        <v>-1.9840764167840166</v>
      </c>
      <c r="AW219">
        <f t="shared" si="199"/>
        <v>-46876.59379011963</v>
      </c>
      <c r="AX219">
        <f t="shared" si="200"/>
        <v>-33024.339212030769</v>
      </c>
      <c r="AY219">
        <f t="shared" si="208"/>
        <v>-2.5278560878276966</v>
      </c>
      <c r="BA219">
        <f t="shared" si="184"/>
        <v>12.934147730502414</v>
      </c>
      <c r="BB219">
        <f t="shared" si="201"/>
        <v>22.234756340781733</v>
      </c>
      <c r="BC219">
        <f t="shared" si="202"/>
        <v>0.54377967104367997</v>
      </c>
      <c r="BD219">
        <f t="shared" si="185"/>
        <v>-148.84371982858363</v>
      </c>
      <c r="BF219">
        <f t="shared" si="186"/>
        <v>-6.9420060194314122</v>
      </c>
      <c r="BG219">
        <f t="shared" si="187"/>
        <v>-143.27895162183185</v>
      </c>
      <c r="BH219">
        <f t="shared" si="203"/>
        <v>36.721048378168149</v>
      </c>
      <c r="BI219">
        <f t="shared" si="204"/>
        <v>36.721048378168149</v>
      </c>
      <c r="BJ219">
        <f t="shared" si="188"/>
        <v>0</v>
      </c>
      <c r="BK219">
        <f t="shared" si="205"/>
        <v>0</v>
      </c>
      <c r="BM219">
        <f t="shared" si="206"/>
        <v>-29.176762360213143</v>
      </c>
      <c r="BN219">
        <f t="shared" si="189"/>
        <v>-174.43523179324822</v>
      </c>
      <c r="BQ219" s="56">
        <f t="shared" si="207"/>
        <v>39.136717141066867</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1.0031066269260105</v>
      </c>
      <c r="D220">
        <f t="shared" si="160"/>
        <v>7.8722367600608883E-2</v>
      </c>
      <c r="F220">
        <f t="shared" si="161"/>
        <v>2.2858372507382355E-3</v>
      </c>
      <c r="G220">
        <f t="shared" si="162"/>
        <v>1.8721017500645802E-2</v>
      </c>
      <c r="H220">
        <f t="shared" si="163"/>
        <v>-3.1228716324993546</v>
      </c>
      <c r="J220">
        <f t="shared" si="164"/>
        <v>15</v>
      </c>
      <c r="M220">
        <f t="shared" si="165"/>
        <v>2.8405926967133028E-2</v>
      </c>
      <c r="N220">
        <f t="shared" si="166"/>
        <v>-1.5707963250000001</v>
      </c>
      <c r="O220">
        <f t="shared" si="167"/>
        <v>28.941924663948829</v>
      </c>
      <c r="P220">
        <f t="shared" si="168"/>
        <v>1.5362374959125609</v>
      </c>
      <c r="Q220">
        <f t="shared" si="169"/>
        <v>16.097415634930183</v>
      </c>
      <c r="R220">
        <f t="shared" si="170"/>
        <v>1.508634528404178</v>
      </c>
      <c r="S220">
        <f t="shared" si="171"/>
        <v>0.96062254974015882</v>
      </c>
      <c r="T220">
        <f t="shared" si="172"/>
        <v>-0.28156217566853137</v>
      </c>
      <c r="U220">
        <f t="shared" si="173"/>
        <v>0.92649172015530856</v>
      </c>
      <c r="V220">
        <f t="shared" si="174"/>
        <v>-0.38581586112484995</v>
      </c>
      <c r="X220">
        <f t="shared" si="192"/>
        <v>-7.8485896695138013</v>
      </c>
      <c r="Y220">
        <f t="shared" si="175"/>
        <v>-128.19653382737889</v>
      </c>
      <c r="Z220">
        <f t="shared" si="193"/>
        <v>51.803466172621114</v>
      </c>
      <c r="AC220">
        <v>1</v>
      </c>
      <c r="AD220">
        <f t="shared" si="176"/>
        <v>28.92464352855</v>
      </c>
      <c r="AE220">
        <f t="shared" si="177"/>
        <v>-7.943807101600689E-4</v>
      </c>
      <c r="AF220">
        <f t="shared" si="178"/>
        <v>1.9557733715163E-3</v>
      </c>
      <c r="AG220">
        <f t="shared" si="194"/>
        <v>12516.72754876157</v>
      </c>
      <c r="AH220">
        <f t="shared" si="195"/>
        <v>-5595.2530484558301</v>
      </c>
      <c r="AJ220">
        <f t="shared" si="179"/>
        <v>18000</v>
      </c>
      <c r="AK220">
        <f t="shared" si="180"/>
        <v>5206.4358351390001</v>
      </c>
      <c r="AL220">
        <v>1</v>
      </c>
      <c r="AM220">
        <f t="shared" si="181"/>
        <v>16.066324723585502</v>
      </c>
      <c r="AN220">
        <f t="shared" si="196"/>
        <v>392.27240352621664</v>
      </c>
      <c r="AO220">
        <f t="shared" si="197"/>
        <v>-1095.9399800145636</v>
      </c>
      <c r="AQ220">
        <f t="shared" si="182"/>
        <v>0.28904240252044977</v>
      </c>
      <c r="AR220">
        <f t="shared" si="183"/>
        <v>-53.76188686880365</v>
      </c>
      <c r="AT220">
        <f t="shared" si="209"/>
        <v>-297193.4963910231</v>
      </c>
      <c r="AU220">
        <f t="shared" si="210"/>
        <v>-674540.15582799306</v>
      </c>
      <c r="AV220">
        <f t="shared" si="198"/>
        <v>-1.9857947265163733</v>
      </c>
      <c r="AW220">
        <f t="shared" si="199"/>
        <v>-46262.348970806292</v>
      </c>
      <c r="AX220">
        <f t="shared" si="200"/>
        <v>-32848.903765078168</v>
      </c>
      <c r="AY220">
        <f t="shared" si="208"/>
        <v>-2.5241488802095891</v>
      </c>
      <c r="BA220">
        <f t="shared" si="184"/>
        <v>12.991326105584648</v>
      </c>
      <c r="BB220">
        <f t="shared" si="201"/>
        <v>22.273069689579025</v>
      </c>
      <c r="BC220">
        <f t="shared" si="202"/>
        <v>0.53835415369321571</v>
      </c>
      <c r="BD220">
        <f t="shared" si="185"/>
        <v>-149.15457907479544</v>
      </c>
      <c r="BF220">
        <f t="shared" si="186"/>
        <v>-6.9972570216145735</v>
      </c>
      <c r="BG220">
        <f t="shared" si="187"/>
        <v>-143.57148436064597</v>
      </c>
      <c r="BH220">
        <f t="shared" si="203"/>
        <v>36.428515639354032</v>
      </c>
      <c r="BI220">
        <f t="shared" si="204"/>
        <v>36.428515639354032</v>
      </c>
      <c r="BJ220">
        <f t="shared" si="188"/>
        <v>0</v>
      </c>
      <c r="BK220">
        <f t="shared" si="205"/>
        <v>0</v>
      </c>
      <c r="BM220">
        <f t="shared" si="206"/>
        <v>-29.270326711193597</v>
      </c>
      <c r="BN220">
        <f t="shared" si="189"/>
        <v>-174.4169052858505</v>
      </c>
      <c r="BQ220" s="56">
        <f t="shared" si="207"/>
        <v>39.175030489864163</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1.0031400688902938</v>
      </c>
      <c r="D221">
        <f t="shared" si="160"/>
        <v>7.9143845664131685E-2</v>
      </c>
      <c r="F221">
        <f t="shared" si="161"/>
        <v>2.2614029621999166E-3</v>
      </c>
      <c r="G221">
        <f t="shared" si="162"/>
        <v>1.8620463647337687E-2</v>
      </c>
      <c r="H221">
        <f t="shared" si="163"/>
        <v>-3.1229721863526625</v>
      </c>
      <c r="J221">
        <f t="shared" si="164"/>
        <v>15</v>
      </c>
      <c r="M221">
        <f t="shared" si="165"/>
        <v>2.8254023614367615E-2</v>
      </c>
      <c r="N221">
        <f t="shared" si="166"/>
        <v>-1.5707963250000001</v>
      </c>
      <c r="O221">
        <f t="shared" si="167"/>
        <v>29.097341142372802</v>
      </c>
      <c r="P221">
        <f t="shared" si="168"/>
        <v>1.5364221565621894</v>
      </c>
      <c r="Q221">
        <f t="shared" si="169"/>
        <v>16.18362778184057</v>
      </c>
      <c r="R221">
        <f t="shared" si="170"/>
        <v>1.5089660956068187</v>
      </c>
      <c r="S221">
        <f t="shared" si="171"/>
        <v>0.96022299499963681</v>
      </c>
      <c r="T221">
        <f t="shared" si="172"/>
        <v>-0.28299660811143268</v>
      </c>
      <c r="U221">
        <f t="shared" si="173"/>
        <v>0.92578523843502225</v>
      </c>
      <c r="V221">
        <f t="shared" si="174"/>
        <v>-0.38768891066800043</v>
      </c>
      <c r="X221">
        <f t="shared" si="192"/>
        <v>-7.9055472320664197</v>
      </c>
      <c r="Y221">
        <f t="shared" si="175"/>
        <v>-128.33807330616591</v>
      </c>
      <c r="Z221">
        <f t="shared" si="193"/>
        <v>51.66192669383409</v>
      </c>
      <c r="AC221">
        <v>1</v>
      </c>
      <c r="AD221">
        <f t="shared" si="176"/>
        <v>29.080152364724999</v>
      </c>
      <c r="AE221">
        <f t="shared" si="177"/>
        <v>-8.0294539986089277E-4</v>
      </c>
      <c r="AF221">
        <f t="shared" si="178"/>
        <v>1.9662882821158498E-3</v>
      </c>
      <c r="AG221">
        <f t="shared" si="194"/>
        <v>12497.645958425519</v>
      </c>
      <c r="AH221">
        <f t="shared" si="195"/>
        <v>-5612.0597532797037</v>
      </c>
      <c r="AJ221">
        <f t="shared" si="179"/>
        <v>18000</v>
      </c>
      <c r="AK221">
        <f t="shared" si="180"/>
        <v>5234.4274256504996</v>
      </c>
      <c r="AL221">
        <v>1</v>
      </c>
      <c r="AM221">
        <f t="shared" si="181"/>
        <v>16.15270281349725</v>
      </c>
      <c r="AN221">
        <f t="shared" si="196"/>
        <v>391.54757631076745</v>
      </c>
      <c r="AO221">
        <f t="shared" si="197"/>
        <v>-1090.1242118424634</v>
      </c>
      <c r="AQ221">
        <f t="shared" si="182"/>
        <v>0.2859593937660852</v>
      </c>
      <c r="AR221">
        <f t="shared" si="183"/>
        <v>-53.474406634257939</v>
      </c>
      <c r="AT221">
        <f t="shared" si="209"/>
        <v>-296527.74604085763</v>
      </c>
      <c r="AU221">
        <f t="shared" si="210"/>
        <v>-669909.0231566634</v>
      </c>
      <c r="AV221">
        <f t="shared" si="198"/>
        <v>-1.9875118650864534</v>
      </c>
      <c r="AW221">
        <f t="shared" si="199"/>
        <v>-45658.210330583803</v>
      </c>
      <c r="AX221">
        <f t="shared" si="200"/>
        <v>-32676.127857888361</v>
      </c>
      <c r="AY221">
        <f t="shared" si="208"/>
        <v>-2.5204283557960228</v>
      </c>
      <c r="BA221">
        <f t="shared" si="184"/>
        <v>13.048115350624064</v>
      </c>
      <c r="BB221">
        <f t="shared" si="201"/>
        <v>22.310955747765906</v>
      </c>
      <c r="BC221">
        <f t="shared" si="202"/>
        <v>0.53291649070956937</v>
      </c>
      <c r="BD221">
        <f t="shared" si="185"/>
        <v>-149.46613421452889</v>
      </c>
      <c r="BF221">
        <f t="shared" si="186"/>
        <v>-7.0524283771560388</v>
      </c>
      <c r="BG221">
        <f t="shared" si="187"/>
        <v>-143.8646518975695</v>
      </c>
      <c r="BH221">
        <f t="shared" si="203"/>
        <v>36.135348102430498</v>
      </c>
      <c r="BI221">
        <f t="shared" si="204"/>
        <v>36.135348102430498</v>
      </c>
      <c r="BJ221">
        <f t="shared" si="188"/>
        <v>0</v>
      </c>
      <c r="BK221">
        <f t="shared" si="205"/>
        <v>0</v>
      </c>
      <c r="BM221">
        <f t="shared" si="206"/>
        <v>-29.363384124921946</v>
      </c>
      <c r="BN221">
        <f t="shared" si="189"/>
        <v>-174.39851768304064</v>
      </c>
      <c r="BQ221" s="56">
        <f t="shared" si="207"/>
        <v>39.212916548051041</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1.0031736890442493</v>
      </c>
      <c r="D222">
        <f t="shared" si="160"/>
        <v>7.9565295551862286E-2</v>
      </c>
      <c r="F222">
        <f t="shared" si="161"/>
        <v>2.2373586455795734E-3</v>
      </c>
      <c r="G222">
        <f t="shared" si="162"/>
        <v>1.8520986523572092E-2</v>
      </c>
      <c r="H222">
        <f t="shared" si="163"/>
        <v>-3.123071663476428</v>
      </c>
      <c r="J222">
        <f t="shared" si="164"/>
        <v>15</v>
      </c>
      <c r="M222">
        <f t="shared" si="165"/>
        <v>2.8103736254716721E-2</v>
      </c>
      <c r="N222">
        <f t="shared" si="166"/>
        <v>-1.5707963250000001</v>
      </c>
      <c r="O222">
        <f t="shared" si="167"/>
        <v>29.252758602460204</v>
      </c>
      <c r="P222">
        <f t="shared" si="168"/>
        <v>1.5366048550448159</v>
      </c>
      <c r="Q222">
        <f t="shared" si="169"/>
        <v>16.269841689071928</v>
      </c>
      <c r="R222">
        <f t="shared" si="170"/>
        <v>1.5092941488953364</v>
      </c>
      <c r="S222">
        <f t="shared" si="171"/>
        <v>0.95982180003608775</v>
      </c>
      <c r="T222">
        <f t="shared" si="172"/>
        <v>-0.28442984484833972</v>
      </c>
      <c r="U222">
        <f t="shared" si="173"/>
        <v>0.92507659528867259</v>
      </c>
      <c r="V222">
        <f t="shared" si="174"/>
        <v>-0.38955909930908356</v>
      </c>
      <c r="X222">
        <f t="shared" si="192"/>
        <v>-7.9622896572513451</v>
      </c>
      <c r="Y222">
        <f t="shared" si="175"/>
        <v>-128.47963403706416</v>
      </c>
      <c r="Z222">
        <f t="shared" si="193"/>
        <v>51.520365962935841</v>
      </c>
      <c r="AC222">
        <v>1</v>
      </c>
      <c r="AD222">
        <f t="shared" si="176"/>
        <v>29.235661200900001</v>
      </c>
      <c r="AE222">
        <f t="shared" si="177"/>
        <v>-8.1155601283089006E-4</v>
      </c>
      <c r="AF222">
        <f t="shared" si="178"/>
        <v>1.9768031927153997E-3</v>
      </c>
      <c r="AG222">
        <f t="shared" si="194"/>
        <v>12478.52061222695</v>
      </c>
      <c r="AH222">
        <f t="shared" si="195"/>
        <v>-5628.7942447131281</v>
      </c>
      <c r="AJ222">
        <f t="shared" si="179"/>
        <v>18000</v>
      </c>
      <c r="AK222">
        <f t="shared" si="180"/>
        <v>5262.4190161619999</v>
      </c>
      <c r="AL222">
        <v>1</v>
      </c>
      <c r="AM222">
        <f t="shared" si="181"/>
        <v>16.239080903409</v>
      </c>
      <c r="AN222">
        <f t="shared" si="196"/>
        <v>390.83422643711998</v>
      </c>
      <c r="AO222">
        <f t="shared" si="197"/>
        <v>-1084.3696067716653</v>
      </c>
      <c r="AQ222">
        <f t="shared" si="182"/>
        <v>0.28292544914415052</v>
      </c>
      <c r="AR222">
        <f t="shared" si="183"/>
        <v>-53.1899844391003</v>
      </c>
      <c r="AT222">
        <f t="shared" si="209"/>
        <v>-295864.98723831977</v>
      </c>
      <c r="AU222">
        <f t="shared" si="210"/>
        <v>-665324.84632716933</v>
      </c>
      <c r="AV222">
        <f t="shared" si="198"/>
        <v>-1.9892277990825449</v>
      </c>
      <c r="AW222">
        <f t="shared" si="199"/>
        <v>-45063.965162981054</v>
      </c>
      <c r="AX222">
        <f t="shared" si="200"/>
        <v>-32505.953248313883</v>
      </c>
      <c r="AY222">
        <f t="shared" si="208"/>
        <v>-2.5166947671774951</v>
      </c>
      <c r="BA222">
        <f t="shared" si="184"/>
        <v>13.104510039797205</v>
      </c>
      <c r="BB222">
        <f t="shared" si="201"/>
        <v>22.348415757861027</v>
      </c>
      <c r="BC222">
        <f t="shared" si="202"/>
        <v>0.52746696809495019</v>
      </c>
      <c r="BD222">
        <f t="shared" si="185"/>
        <v>-149.77836886106445</v>
      </c>
      <c r="BF222">
        <f t="shared" si="186"/>
        <v>-7.1075242694037755</v>
      </c>
      <c r="BG222">
        <f t="shared" si="187"/>
        <v>-144.15843886359067</v>
      </c>
      <c r="BH222">
        <f t="shared" si="203"/>
        <v>35.841561136409325</v>
      </c>
      <c r="BI222">
        <f t="shared" si="204"/>
        <v>35.841561136409325</v>
      </c>
      <c r="BJ222">
        <f t="shared" si="188"/>
        <v>0</v>
      </c>
      <c r="BK222">
        <f t="shared" si="205"/>
        <v>0</v>
      </c>
      <c r="BM222">
        <f t="shared" si="206"/>
        <v>-29.455940027264802</v>
      </c>
      <c r="BN222">
        <f t="shared" si="189"/>
        <v>-174.38007000252622</v>
      </c>
      <c r="BQ222" s="56">
        <f t="shared" si="207"/>
        <v>39.250376558146158</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1.0032074873699619</v>
      </c>
      <c r="D223">
        <f t="shared" si="160"/>
        <v>7.9986717116925121E-2</v>
      </c>
      <c r="F223">
        <f t="shared" si="161"/>
        <v>2.2136960404907659E-3</v>
      </c>
      <c r="G223">
        <f t="shared" si="162"/>
        <v>1.842256889076627E-2</v>
      </c>
      <c r="H223">
        <f t="shared" si="163"/>
        <v>-3.123170081109234</v>
      </c>
      <c r="J223">
        <f t="shared" si="164"/>
        <v>15</v>
      </c>
      <c r="M223">
        <f t="shared" si="165"/>
        <v>2.7955039237495996E-2</v>
      </c>
      <c r="N223">
        <f t="shared" si="166"/>
        <v>-1.5707963250000001</v>
      </c>
      <c r="O223">
        <f t="shared" si="167"/>
        <v>29.408177028647241</v>
      </c>
      <c r="P223">
        <f t="shared" si="168"/>
        <v>1.5367856224575451</v>
      </c>
      <c r="Q223">
        <f t="shared" si="169"/>
        <v>16.356057328787934</v>
      </c>
      <c r="R223">
        <f t="shared" si="170"/>
        <v>1.509618743765925</v>
      </c>
      <c r="S223">
        <f t="shared" si="171"/>
        <v>0.95941897184618341</v>
      </c>
      <c r="T223">
        <f t="shared" si="172"/>
        <v>-0.28586188149285685</v>
      </c>
      <c r="U223">
        <f t="shared" si="173"/>
        <v>0.92436581052999722</v>
      </c>
      <c r="V223">
        <f t="shared" si="174"/>
        <v>-0.39142642054537091</v>
      </c>
      <c r="X223">
        <f t="shared" si="192"/>
        <v>-8.0188195513973071</v>
      </c>
      <c r="Y223">
        <f t="shared" si="175"/>
        <v>-128.6212114308556</v>
      </c>
      <c r="Z223">
        <f t="shared" si="193"/>
        <v>51.378788569144405</v>
      </c>
      <c r="AC223">
        <v>1</v>
      </c>
      <c r="AD223">
        <f t="shared" si="176"/>
        <v>29.391170037075</v>
      </c>
      <c r="AE223">
        <f t="shared" si="177"/>
        <v>-8.2021254907006064E-4</v>
      </c>
      <c r="AF223">
        <f t="shared" si="178"/>
        <v>1.98731810331495E-3</v>
      </c>
      <c r="AG223">
        <f t="shared" si="194"/>
        <v>12459.352178303954</v>
      </c>
      <c r="AH223">
        <f t="shared" si="195"/>
        <v>-5645.4560501481337</v>
      </c>
      <c r="AJ223">
        <f t="shared" si="179"/>
        <v>18000</v>
      </c>
      <c r="AK223">
        <f t="shared" si="180"/>
        <v>5290.4106066735003</v>
      </c>
      <c r="AL223">
        <v>1</v>
      </c>
      <c r="AM223">
        <f t="shared" si="181"/>
        <v>16.325458993320751</v>
      </c>
      <c r="AN223">
        <f t="shared" si="196"/>
        <v>390.13211316050388</v>
      </c>
      <c r="AO223">
        <f t="shared" si="197"/>
        <v>-1078.6752087058767</v>
      </c>
      <c r="AQ223">
        <f t="shared" si="182"/>
        <v>0.27993953306085884</v>
      </c>
      <c r="AR223">
        <f t="shared" si="183"/>
        <v>-52.908571748502325</v>
      </c>
      <c r="AT223">
        <f t="shared" si="209"/>
        <v>-295205.15125124383</v>
      </c>
      <c r="AU223">
        <f t="shared" si="210"/>
        <v>-660786.91499624762</v>
      </c>
      <c r="AV223">
        <f t="shared" si="198"/>
        <v>-1.9909424957592179</v>
      </c>
      <c r="AW223">
        <f t="shared" si="199"/>
        <v>-44479.40631228283</v>
      </c>
      <c r="AX223">
        <f t="shared" si="200"/>
        <v>-32338.323302153975</v>
      </c>
      <c r="AY223">
        <f t="shared" si="208"/>
        <v>-2.5129483687856382</v>
      </c>
      <c r="BA223">
        <f t="shared" si="184"/>
        <v>13.160504781934664</v>
      </c>
      <c r="BB223">
        <f t="shared" si="201"/>
        <v>22.38545094635581</v>
      </c>
      <c r="BC223">
        <f t="shared" si="202"/>
        <v>0.52200587302642032</v>
      </c>
      <c r="BD223">
        <f t="shared" si="185"/>
        <v>-150.09126656036847</v>
      </c>
      <c r="BF223">
        <f t="shared" si="186"/>
        <v>-7.1625488106559265</v>
      </c>
      <c r="BG223">
        <f t="shared" si="187"/>
        <v>-144.45282980078903</v>
      </c>
      <c r="BH223">
        <f t="shared" si="203"/>
        <v>35.547170199210967</v>
      </c>
      <c r="BI223">
        <f t="shared" si="204"/>
        <v>35.547170199210967</v>
      </c>
      <c r="BJ223">
        <f t="shared" si="188"/>
        <v>0</v>
      </c>
      <c r="BK223">
        <f t="shared" si="205"/>
        <v>0</v>
      </c>
      <c r="BM223">
        <f t="shared" si="206"/>
        <v>-29.547999757011738</v>
      </c>
      <c r="BN223">
        <f t="shared" si="189"/>
        <v>-174.36156324042062</v>
      </c>
      <c r="BQ223" s="56">
        <f t="shared" si="207"/>
        <v>39.287411746640949</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1.0032414638494245</v>
      </c>
      <c r="D224">
        <f t="shared" si="160"/>
        <v>8.0408110212504602E-2</v>
      </c>
      <c r="F224">
        <f t="shared" si="161"/>
        <v>2.1904071042570918E-3</v>
      </c>
      <c r="G224">
        <f t="shared" si="162"/>
        <v>1.832519387712523E-2</v>
      </c>
      <c r="H224">
        <f t="shared" si="163"/>
        <v>-3.1232674561228748</v>
      </c>
      <c r="J224">
        <f t="shared" si="164"/>
        <v>15</v>
      </c>
      <c r="M224">
        <f t="shared" si="165"/>
        <v>2.7807907452035496E-2</v>
      </c>
      <c r="N224">
        <f t="shared" si="166"/>
        <v>-1.5707963250000001</v>
      </c>
      <c r="O224">
        <f t="shared" si="167"/>
        <v>29.56359640569729</v>
      </c>
      <c r="P224">
        <f t="shared" si="168"/>
        <v>1.5369644892440686</v>
      </c>
      <c r="Q224">
        <f t="shared" si="169"/>
        <v>16.44227467373555</v>
      </c>
      <c r="R224">
        <f t="shared" si="170"/>
        <v>1.5099399345537219</v>
      </c>
      <c r="S224">
        <f t="shared" si="171"/>
        <v>0.95901451743881261</v>
      </c>
      <c r="T224">
        <f t="shared" si="172"/>
        <v>-0.28729271368561948</v>
      </c>
      <c r="U224">
        <f t="shared" si="173"/>
        <v>0.92365290394505828</v>
      </c>
      <c r="V224">
        <f t="shared" si="174"/>
        <v>-0.39329086797404461</v>
      </c>
      <c r="X224">
        <f t="shared" si="192"/>
        <v>-8.075139475168994</v>
      </c>
      <c r="Y224">
        <f t="shared" si="175"/>
        <v>-128.76280098853806</v>
      </c>
      <c r="Z224">
        <f t="shared" si="193"/>
        <v>51.237199011461939</v>
      </c>
      <c r="AC224">
        <v>1</v>
      </c>
      <c r="AD224">
        <f t="shared" si="176"/>
        <v>29.546678873249999</v>
      </c>
      <c r="AE224">
        <f t="shared" si="177"/>
        <v>-8.2891500857840464E-4</v>
      </c>
      <c r="AF224">
        <f t="shared" si="178"/>
        <v>1.9978330139144998E-3</v>
      </c>
      <c r="AG224">
        <f t="shared" si="194"/>
        <v>12440.141322810017</v>
      </c>
      <c r="AH224">
        <f t="shared" si="195"/>
        <v>-5662.0447117096928</v>
      </c>
      <c r="AJ224">
        <f t="shared" si="179"/>
        <v>18000</v>
      </c>
      <c r="AK224">
        <f t="shared" si="180"/>
        <v>5318.4021971849997</v>
      </c>
      <c r="AL224">
        <v>1</v>
      </c>
      <c r="AM224">
        <f t="shared" si="181"/>
        <v>16.411837083232502</v>
      </c>
      <c r="AN224">
        <f t="shared" si="196"/>
        <v>389.44100200762824</v>
      </c>
      <c r="AO224">
        <f t="shared" si="197"/>
        <v>-1073.0400812950165</v>
      </c>
      <c r="AQ224">
        <f t="shared" si="182"/>
        <v>0.27700063710146533</v>
      </c>
      <c r="AR224">
        <f t="shared" si="183"/>
        <v>-52.630121049278415</v>
      </c>
      <c r="AT224">
        <f t="shared" si="209"/>
        <v>-294548.17149165721</v>
      </c>
      <c r="AU224">
        <f t="shared" si="210"/>
        <v>-656294.53368206229</v>
      </c>
      <c r="AV224">
        <f t="shared" si="198"/>
        <v>-1.9926559230221739</v>
      </c>
      <c r="AW224">
        <f t="shared" si="199"/>
        <v>-43904.332000482682</v>
      </c>
      <c r="AX224">
        <f t="shared" si="200"/>
        <v>-32173.182939417449</v>
      </c>
      <c r="AY224">
        <f t="shared" si="208"/>
        <v>-2.5091894168796718</v>
      </c>
      <c r="BA224">
        <f t="shared" si="184"/>
        <v>13.216094223164895</v>
      </c>
      <c r="BB224">
        <f t="shared" si="201"/>
        <v>22.422062525153731</v>
      </c>
      <c r="BC224">
        <f t="shared" si="202"/>
        <v>0.51653349385749792</v>
      </c>
      <c r="BD224">
        <f t="shared" si="185"/>
        <v>-150.4048107910013</v>
      </c>
      <c r="BF224">
        <f t="shared" si="186"/>
        <v>-7.2175060425787976</v>
      </c>
      <c r="BG224">
        <f t="shared" si="187"/>
        <v>-144.74780916281966</v>
      </c>
      <c r="BH224">
        <f t="shared" si="203"/>
        <v>35.252190837180336</v>
      </c>
      <c r="BI224">
        <f t="shared" si="204"/>
        <v>35.252190837180336</v>
      </c>
      <c r="BJ224">
        <f t="shared" si="188"/>
        <v>0</v>
      </c>
      <c r="BK224">
        <f t="shared" si="205"/>
        <v>0</v>
      </c>
      <c r="BM224">
        <f t="shared" si="206"/>
        <v>-29.639568567732525</v>
      </c>
      <c r="BN224">
        <f t="shared" si="189"/>
        <v>-174.34299837181837</v>
      </c>
      <c r="BQ224" s="56">
        <f t="shared" si="207"/>
        <v>39.324023325438866</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1.0032756184645371</v>
      </c>
      <c r="D225">
        <f t="shared" si="160"/>
        <v>8.0829474691845399E-2</v>
      </c>
      <c r="F225">
        <f t="shared" si="161"/>
        <v>2.1674840050581699E-3</v>
      </c>
      <c r="G225">
        <f t="shared" si="162"/>
        <v>1.8228844967918757E-2</v>
      </c>
      <c r="H225">
        <f t="shared" si="163"/>
        <v>-3.1233638050320813</v>
      </c>
      <c r="J225">
        <f t="shared" si="164"/>
        <v>15</v>
      </c>
      <c r="M225">
        <f t="shared" si="165"/>
        <v>2.7662316313543159E-2</v>
      </c>
      <c r="N225">
        <f t="shared" si="166"/>
        <v>-1.5707963250000001</v>
      </c>
      <c r="O225">
        <f t="shared" si="167"/>
        <v>29.719016718692384</v>
      </c>
      <c r="P225">
        <f t="shared" si="168"/>
        <v>1.5371414852117289</v>
      </c>
      <c r="Q225">
        <f t="shared" si="169"/>
        <v>16.528493697229859</v>
      </c>
      <c r="R225">
        <f t="shared" si="170"/>
        <v>1.5102577744629744</v>
      </c>
      <c r="S225">
        <f t="shared" si="171"/>
        <v>0.95860844383478405</v>
      </c>
      <c r="T225">
        <f t="shared" si="172"/>
        <v>-0.28872233709431977</v>
      </c>
      <c r="U225">
        <f t="shared" si="173"/>
        <v>0.92293789529114556</v>
      </c>
      <c r="V225">
        <f t="shared" si="174"/>
        <v>-0.3951524352918977</v>
      </c>
      <c r="X225">
        <f t="shared" si="192"/>
        <v>-8.1312519445708489</v>
      </c>
      <c r="Y225">
        <f t="shared" si="175"/>
        <v>-128.90439829916045</v>
      </c>
      <c r="Z225">
        <f t="shared" si="193"/>
        <v>51.095601700839552</v>
      </c>
      <c r="AC225">
        <v>1</v>
      </c>
      <c r="AD225">
        <f t="shared" si="176"/>
        <v>29.702187709425001</v>
      </c>
      <c r="AE225">
        <f t="shared" si="177"/>
        <v>-8.3766339135592195E-4</v>
      </c>
      <c r="AF225">
        <f t="shared" si="178"/>
        <v>2.0083479245140501E-3</v>
      </c>
      <c r="AG225">
        <f t="shared" si="194"/>
        <v>12420.888709875067</v>
      </c>
      <c r="AH225">
        <f t="shared" si="195"/>
        <v>-5678.5597859633444</v>
      </c>
      <c r="AJ225">
        <f t="shared" si="179"/>
        <v>18000</v>
      </c>
      <c r="AK225">
        <f t="shared" si="180"/>
        <v>5346.3937876965001</v>
      </c>
      <c r="AL225">
        <v>1</v>
      </c>
      <c r="AM225">
        <f t="shared" si="181"/>
        <v>16.498215173144253</v>
      </c>
      <c r="AN225">
        <f t="shared" si="196"/>
        <v>388.76066458189143</v>
      </c>
      <c r="AO225">
        <f t="shared" si="197"/>
        <v>-1067.463307430105</v>
      </c>
      <c r="AQ225">
        <f t="shared" si="182"/>
        <v>0.2741077791787731</v>
      </c>
      <c r="AR225">
        <f t="shared" si="183"/>
        <v>-52.354585823145662</v>
      </c>
      <c r="AT225">
        <f t="shared" si="209"/>
        <v>-293893.98344639101</v>
      </c>
      <c r="AU225">
        <f t="shared" si="210"/>
        <v>-651847.02137275948</v>
      </c>
      <c r="AV225">
        <f t="shared" si="198"/>
        <v>-1.9943680494135545</v>
      </c>
      <c r="AW225">
        <f t="shared" si="199"/>
        <v>-43338.545660492855</v>
      </c>
      <c r="AX225">
        <f t="shared" si="200"/>
        <v>-32010.478582686745</v>
      </c>
      <c r="AY225">
        <f t="shared" si="208"/>
        <v>-2.5054181695298503</v>
      </c>
      <c r="BA225">
        <f t="shared" si="184"/>
        <v>13.271273049562254</v>
      </c>
      <c r="BB225">
        <f t="shared" si="201"/>
        <v>22.458251692980863</v>
      </c>
      <c r="BC225">
        <f t="shared" si="202"/>
        <v>0.5110501201162958</v>
      </c>
      <c r="BD225">
        <f t="shared" si="185"/>
        <v>-150.71898496422403</v>
      </c>
      <c r="BF225">
        <f t="shared" si="186"/>
        <v>-7.2723999366041809</v>
      </c>
      <c r="BG225">
        <f t="shared" si="187"/>
        <v>-145.04336131557642</v>
      </c>
      <c r="BH225">
        <f t="shared" si="203"/>
        <v>34.956638684423581</v>
      </c>
      <c r="BI225">
        <f t="shared" si="204"/>
        <v>34.956638684423581</v>
      </c>
      <c r="BJ225">
        <f t="shared" si="188"/>
        <v>0</v>
      </c>
      <c r="BK225">
        <f t="shared" si="205"/>
        <v>0</v>
      </c>
      <c r="BM225">
        <f t="shared" si="206"/>
        <v>-29.730651629585047</v>
      </c>
      <c r="BN225">
        <f t="shared" si="189"/>
        <v>-174.32437635135236</v>
      </c>
      <c r="BQ225" s="56">
        <f t="shared" si="207"/>
        <v>39.360212493265998</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1.0033099511971075</v>
      </c>
      <c r="D226">
        <f t="shared" si="160"/>
        <v>8.1250810408252827E-2</v>
      </c>
      <c r="F226">
        <f t="shared" si="161"/>
        <v>2.1449191153262242E-3</v>
      </c>
      <c r="G226">
        <f t="shared" si="162"/>
        <v>1.8133505996066682E-2</v>
      </c>
      <c r="H226">
        <f t="shared" si="163"/>
        <v>-3.1234591440039337</v>
      </c>
      <c r="J226">
        <f t="shared" si="164"/>
        <v>15</v>
      </c>
      <c r="M226">
        <f t="shared" si="165"/>
        <v>2.7518241749410123E-2</v>
      </c>
      <c r="N226">
        <f t="shared" si="166"/>
        <v>-1.5707963250000001</v>
      </c>
      <c r="O226">
        <f t="shared" si="167"/>
        <v>29.874437953024891</v>
      </c>
      <c r="P226">
        <f t="shared" si="168"/>
        <v>1.5373166395480551</v>
      </c>
      <c r="Q226">
        <f t="shared" si="169"/>
        <v>16.614714373139325</v>
      </c>
      <c r="R226">
        <f t="shared" si="170"/>
        <v>1.5105723155962747</v>
      </c>
      <c r="S226">
        <f t="shared" si="171"/>
        <v>0.95820075806653338</v>
      </c>
      <c r="T226">
        <f t="shared" si="172"/>
        <v>-0.29015074741373093</v>
      </c>
      <c r="U226">
        <f t="shared" si="173"/>
        <v>0.92222080429569309</v>
      </c>
      <c r="V226">
        <f t="shared" si="174"/>
        <v>-0.39701111629502789</v>
      </c>
      <c r="X226">
        <f t="shared" si="192"/>
        <v>-8.1871594319235736</v>
      </c>
      <c r="Y226">
        <f t="shared" si="175"/>
        <v>-129.04599903772367</v>
      </c>
      <c r="Z226">
        <f t="shared" si="193"/>
        <v>50.954000962276325</v>
      </c>
      <c r="AC226">
        <v>1</v>
      </c>
      <c r="AD226">
        <f t="shared" si="176"/>
        <v>29.8576965456</v>
      </c>
      <c r="AE226">
        <f t="shared" si="177"/>
        <v>-8.4645769740261244E-4</v>
      </c>
      <c r="AF226">
        <f t="shared" si="178"/>
        <v>2.0188628351136E-3</v>
      </c>
      <c r="AG226">
        <f t="shared" si="194"/>
        <v>12401.595001567173</v>
      </c>
      <c r="AH226">
        <f t="shared" si="195"/>
        <v>-5695.0008436305407</v>
      </c>
      <c r="AJ226">
        <f t="shared" si="179"/>
        <v>18000</v>
      </c>
      <c r="AK226">
        <f t="shared" si="180"/>
        <v>5374.3853782079996</v>
      </c>
      <c r="AL226">
        <v>1</v>
      </c>
      <c r="AM226">
        <f t="shared" si="181"/>
        <v>16.584593263056</v>
      </c>
      <c r="AN226">
        <f t="shared" si="196"/>
        <v>388.09087837560332</v>
      </c>
      <c r="AO226">
        <f t="shared" si="197"/>
        <v>-1061.9439887535173</v>
      </c>
      <c r="AQ226">
        <f t="shared" si="182"/>
        <v>0.27126000271260003</v>
      </c>
      <c r="AR226">
        <f t="shared" si="183"/>
        <v>-52.081920520819203</v>
      </c>
      <c r="AT226">
        <f t="shared" si="209"/>
        <v>-293242.52461019845</v>
      </c>
      <c r="AU226">
        <f t="shared" si="210"/>
        <v>-647443.7111473016</v>
      </c>
      <c r="AV226">
        <f t="shared" si="198"/>
        <v>-1.996078844097694</v>
      </c>
      <c r="AW226">
        <f t="shared" si="199"/>
        <v>-42781.855775354474</v>
      </c>
      <c r="AX226">
        <f t="shared" si="200"/>
        <v>-31850.158107489584</v>
      </c>
      <c r="AY226">
        <f t="shared" si="208"/>
        <v>-2.5016348865979552</v>
      </c>
      <c r="BA226">
        <f t="shared" si="184"/>
        <v>13.326035989796949</v>
      </c>
      <c r="BB226">
        <f t="shared" si="201"/>
        <v>22.494019636767991</v>
      </c>
      <c r="BC226">
        <f t="shared" si="202"/>
        <v>0.5055560425002612</v>
      </c>
      <c r="BD226">
        <f t="shared" si="185"/>
        <v>-151.03377242429983</v>
      </c>
      <c r="BF226">
        <f t="shared" si="186"/>
        <v>-7.3272343943074061</v>
      </c>
      <c r="BG226">
        <f t="shared" si="187"/>
        <v>-145.33947053803286</v>
      </c>
      <c r="BH226">
        <f t="shared" si="203"/>
        <v>34.660529461967144</v>
      </c>
      <c r="BI226">
        <f t="shared" si="204"/>
        <v>34.660529461967144</v>
      </c>
      <c r="BJ226">
        <f t="shared" si="188"/>
        <v>0</v>
      </c>
      <c r="BK226">
        <f t="shared" si="205"/>
        <v>0</v>
      </c>
      <c r="BM226">
        <f t="shared" si="206"/>
        <v>-29.821254031075398</v>
      </c>
      <c r="BN226">
        <f t="shared" si="189"/>
        <v>-174.305698113733</v>
      </c>
      <c r="BQ226" s="56">
        <f t="shared" si="207"/>
        <v>39.395980437053126</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1.0033444620288512</v>
      </c>
      <c r="D227">
        <f t="shared" si="160"/>
        <v>8.1672117215092974E-2</v>
      </c>
      <c r="F227">
        <f t="shared" si="161"/>
        <v>2.1227050053828338E-3</v>
      </c>
      <c r="G227">
        <f t="shared" si="162"/>
        <v>1.8039161133021089E-2</v>
      </c>
      <c r="H227">
        <f t="shared" si="163"/>
        <v>-3.1235534888669791</v>
      </c>
      <c r="J227">
        <f t="shared" si="164"/>
        <v>15</v>
      </c>
      <c r="M227">
        <f t="shared" si="165"/>
        <v>2.7375660185941675E-2</v>
      </c>
      <c r="N227">
        <f t="shared" si="166"/>
        <v>-1.5707963250000001</v>
      </c>
      <c r="O227">
        <f t="shared" si="167"/>
        <v>30.029860094389512</v>
      </c>
      <c r="P227">
        <f t="shared" si="168"/>
        <v>1.537489980836783</v>
      </c>
      <c r="Q227">
        <f t="shared" si="169"/>
        <v>16.700936675871549</v>
      </c>
      <c r="R227">
        <f t="shared" si="170"/>
        <v>1.5108836089828919</v>
      </c>
      <c r="S227">
        <f t="shared" si="171"/>
        <v>0.95779146717782848</v>
      </c>
      <c r="T227">
        <f t="shared" si="172"/>
        <v>-0.29157794036573026</v>
      </c>
      <c r="U227">
        <f t="shared" si="173"/>
        <v>0.92150165065520839</v>
      </c>
      <c r="V227">
        <f t="shared" si="174"/>
        <v>-0.39886690487852583</v>
      </c>
      <c r="X227">
        <f t="shared" si="192"/>
        <v>-8.2428643668142154</v>
      </c>
      <c r="Y227">
        <f t="shared" si="175"/>
        <v>-129.18759896314504</v>
      </c>
      <c r="Z227">
        <f t="shared" si="193"/>
        <v>50.812401036854965</v>
      </c>
      <c r="AC227">
        <v>1</v>
      </c>
      <c r="AD227">
        <f t="shared" si="176"/>
        <v>30.013205381775002</v>
      </c>
      <c r="AE227">
        <f t="shared" si="177"/>
        <v>-8.5529792671847603E-4</v>
      </c>
      <c r="AF227">
        <f t="shared" si="178"/>
        <v>2.0293777457131498E-3</v>
      </c>
      <c r="AG227">
        <f t="shared" si="194"/>
        <v>12382.260857854835</v>
      </c>
      <c r="AH227">
        <f t="shared" si="195"/>
        <v>-5711.3674693113962</v>
      </c>
      <c r="AJ227">
        <f t="shared" si="179"/>
        <v>18000</v>
      </c>
      <c r="AK227">
        <f t="shared" si="180"/>
        <v>5402.3769687194999</v>
      </c>
      <c r="AL227">
        <v>1</v>
      </c>
      <c r="AM227">
        <f t="shared" si="181"/>
        <v>16.670971352967751</v>
      </c>
      <c r="AN227">
        <f t="shared" si="196"/>
        <v>387.43142658893441</v>
      </c>
      <c r="AO227">
        <f t="shared" si="197"/>
        <v>-1056.4812451840542</v>
      </c>
      <c r="AQ227">
        <f t="shared" si="182"/>
        <v>0.26845637583892618</v>
      </c>
      <c r="AR227">
        <f t="shared" si="183"/>
        <v>-51.812080536912752</v>
      </c>
      <c r="AT227">
        <f t="shared" si="209"/>
        <v>-292593.73442127375</v>
      </c>
      <c r="AU227">
        <f t="shared" si="210"/>
        <v>-643083.94980813283</v>
      </c>
      <c r="AV227">
        <f t="shared" si="198"/>
        <v>-1.9977882768472972</v>
      </c>
      <c r="AW227">
        <f t="shared" si="199"/>
        <v>-42234.075723202499</v>
      </c>
      <c r="AX227">
        <f t="shared" si="200"/>
        <v>-31692.17079458939</v>
      </c>
      <c r="AY227">
        <f t="shared" si="208"/>
        <v>-2.4978398297148869</v>
      </c>
      <c r="BA227">
        <f t="shared" si="184"/>
        <v>13.38037781778436</v>
      </c>
      <c r="BB227">
        <f t="shared" si="201"/>
        <v>22.529367533004233</v>
      </c>
      <c r="BC227">
        <f t="shared" si="202"/>
        <v>0.50005155286758973</v>
      </c>
      <c r="BD227">
        <f t="shared" si="185"/>
        <v>-151.34915644898578</v>
      </c>
      <c r="BF227">
        <f t="shared" si="186"/>
        <v>-7.3820132477675413</v>
      </c>
      <c r="BG227">
        <f t="shared" si="187"/>
        <v>-145.63612102325655</v>
      </c>
      <c r="BH227">
        <f t="shared" si="203"/>
        <v>34.36387897674345</v>
      </c>
      <c r="BI227">
        <f t="shared" si="204"/>
        <v>34.36387897674345</v>
      </c>
      <c r="BJ227">
        <f t="shared" si="188"/>
        <v>0</v>
      </c>
      <c r="BK227">
        <f t="shared" si="205"/>
        <v>0</v>
      </c>
      <c r="BM227">
        <f t="shared" si="206"/>
        <v>-29.911380780771779</v>
      </c>
      <c r="BN227">
        <f t="shared" si="189"/>
        <v>-174.28696457427077</v>
      </c>
      <c r="BQ227" s="56">
        <f t="shared" si="207"/>
        <v>39.431328333289372</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1.0033791509413912</v>
      </c>
      <c r="D228">
        <f t="shared" si="160"/>
        <v>8.2093394965793182E-2</v>
      </c>
      <c r="F228">
        <f t="shared" si="161"/>
        <v>2.1008344373059209E-3</v>
      </c>
      <c r="G228">
        <f t="shared" si="162"/>
        <v>1.7945794879934477E-2</v>
      </c>
      <c r="H228">
        <f t="shared" si="163"/>
        <v>-3.1236468551200658</v>
      </c>
      <c r="J228">
        <f t="shared" si="164"/>
        <v>15</v>
      </c>
      <c r="M228">
        <f t="shared" si="165"/>
        <v>2.7234548535498681E-2</v>
      </c>
      <c r="N228">
        <f t="shared" si="166"/>
        <v>-1.5707963250000001</v>
      </c>
      <c r="O228">
        <f t="shared" si="167"/>
        <v>30.185283128775492</v>
      </c>
      <c r="P228">
        <f t="shared" si="168"/>
        <v>1.5376615370733828</v>
      </c>
      <c r="Q228">
        <f t="shared" si="169"/>
        <v>16.787160580359441</v>
      </c>
      <c r="R228">
        <f t="shared" si="170"/>
        <v>1.511191704606236</v>
      </c>
      <c r="S228">
        <f t="shared" si="171"/>
        <v>0.95738057822347666</v>
      </c>
      <c r="T228">
        <f t="shared" si="172"/>
        <v>-0.29300391169932111</v>
      </c>
      <c r="U228">
        <f t="shared" si="173"/>
        <v>0.9207804540342126</v>
      </c>
      <c r="V228">
        <f t="shared" si="174"/>
        <v>-0.40071979503615829</v>
      </c>
      <c r="X228">
        <f t="shared" si="192"/>
        <v>-8.2983691370207797</v>
      </c>
      <c r="Y228">
        <f t="shared" si="175"/>
        <v>-129.32919391628442</v>
      </c>
      <c r="Z228">
        <f t="shared" si="193"/>
        <v>50.670806083715576</v>
      </c>
      <c r="AC228">
        <v>1</v>
      </c>
      <c r="AD228">
        <f t="shared" si="176"/>
        <v>30.168714217950001</v>
      </c>
      <c r="AE228">
        <f t="shared" si="177"/>
        <v>-8.6418407930351324E-4</v>
      </c>
      <c r="AF228">
        <f t="shared" si="178"/>
        <v>2.0398926563127001E-3</v>
      </c>
      <c r="AG228">
        <f t="shared" si="194"/>
        <v>12362.886936569843</v>
      </c>
      <c r="AH228">
        <f t="shared" si="195"/>
        <v>-5727.6592612145769</v>
      </c>
      <c r="AJ228">
        <f t="shared" si="179"/>
        <v>18000</v>
      </c>
      <c r="AK228">
        <f t="shared" si="180"/>
        <v>5430.3685592310003</v>
      </c>
      <c r="AL228">
        <v>1</v>
      </c>
      <c r="AM228">
        <f t="shared" si="181"/>
        <v>16.757349442879502</v>
      </c>
      <c r="AN228">
        <f t="shared" si="196"/>
        <v>386.7820979553187</v>
      </c>
      <c r="AO228">
        <f t="shared" si="197"/>
        <v>-1051.0742144563235</v>
      </c>
      <c r="AQ228">
        <f t="shared" si="182"/>
        <v>0.26569599064750116</v>
      </c>
      <c r="AR228">
        <f t="shared" si="183"/>
        <v>-51.545022185615217</v>
      </c>
      <c r="AT228">
        <f t="shared" si="209"/>
        <v>-291947.55419907486</v>
      </c>
      <c r="AU228">
        <f t="shared" si="210"/>
        <v>-638767.09752524481</v>
      </c>
      <c r="AV228">
        <f t="shared" si="198"/>
        <v>-1.999496318030028</v>
      </c>
      <c r="AW228">
        <f t="shared" si="199"/>
        <v>-41695.023627752184</v>
      </c>
      <c r="AX228">
        <f t="shared" si="200"/>
        <v>-31536.467284109858</v>
      </c>
      <c r="AY228">
        <f t="shared" si="208"/>
        <v>-2.49403326225542</v>
      </c>
      <c r="BA228">
        <f t="shared" si="184"/>
        <v>13.434293355331096</v>
      </c>
      <c r="BB228">
        <f t="shared" si="201"/>
        <v>22.564296549062203</v>
      </c>
      <c r="BC228">
        <f t="shared" si="202"/>
        <v>0.49453694422539196</v>
      </c>
      <c r="BD228">
        <f t="shared" si="185"/>
        <v>-151.66512025021115</v>
      </c>
      <c r="BF228">
        <f t="shared" si="186"/>
        <v>-7.436740259911284</v>
      </c>
      <c r="BG228">
        <f t="shared" si="187"/>
        <v>-145.93329687959334</v>
      </c>
      <c r="BH228">
        <f t="shared" si="203"/>
        <v>34.066703120406657</v>
      </c>
      <c r="BI228">
        <f t="shared" si="204"/>
        <v>34.066703120406657</v>
      </c>
      <c r="BJ228">
        <f t="shared" si="188"/>
        <v>0</v>
      </c>
      <c r="BK228">
        <f t="shared" si="205"/>
        <v>0</v>
      </c>
      <c r="BM228">
        <f t="shared" si="206"/>
        <v>-30.001036808973488</v>
      </c>
      <c r="BN228">
        <f t="shared" si="189"/>
        <v>-174.26817662938222</v>
      </c>
      <c r="BQ228" s="56">
        <f t="shared" si="207"/>
        <v>39.466257349347337</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1.0034140179162581</v>
      </c>
      <c r="D229">
        <f t="shared" si="160"/>
        <v>8.2514643513842231E-2</v>
      </c>
      <c r="F229">
        <f t="shared" si="161"/>
        <v>2.0793003590174873E-3</v>
      </c>
      <c r="G229">
        <f t="shared" si="162"/>
        <v>1.7853392059103485E-2</v>
      </c>
      <c r="H229">
        <f t="shared" si="163"/>
        <v>-3.1237392579408967</v>
      </c>
      <c r="J229">
        <f t="shared" si="164"/>
        <v>15</v>
      </c>
      <c r="M229">
        <f t="shared" si="165"/>
        <v>2.7094884184034582E-2</v>
      </c>
      <c r="N229">
        <f t="shared" si="166"/>
        <v>-1.5707963250000001</v>
      </c>
      <c r="O229">
        <f t="shared" si="167"/>
        <v>30.340707042459083</v>
      </c>
      <c r="P229">
        <f t="shared" si="168"/>
        <v>1.5378313356801088</v>
      </c>
      <c r="Q229">
        <f t="shared" si="169"/>
        <v>16.873386062047832</v>
      </c>
      <c r="R229">
        <f t="shared" si="170"/>
        <v>1.511496651430484</v>
      </c>
      <c r="S229">
        <f t="shared" si="171"/>
        <v>0.95696809826903129</v>
      </c>
      <c r="T229">
        <f t="shared" si="172"/>
        <v>-0.29442865719065309</v>
      </c>
      <c r="U229">
        <f t="shared" si="173"/>
        <v>0.92005723406419448</v>
      </c>
      <c r="V229">
        <f t="shared" si="174"/>
        <v>-0.40256978086004513</v>
      </c>
      <c r="X229">
        <f t="shared" si="192"/>
        <v>-8.3536760894121436</v>
      </c>
      <c r="Y229">
        <f t="shared" si="175"/>
        <v>-129.47077981802917</v>
      </c>
      <c r="Z229">
        <f t="shared" si="193"/>
        <v>50.529220181970828</v>
      </c>
      <c r="AC229">
        <v>1</v>
      </c>
      <c r="AD229">
        <f t="shared" si="176"/>
        <v>30.324223054125003</v>
      </c>
      <c r="AE229">
        <f t="shared" si="177"/>
        <v>-8.7311615515772375E-4</v>
      </c>
      <c r="AF229">
        <f t="shared" si="178"/>
        <v>2.05040756691225E-3</v>
      </c>
      <c r="AG229">
        <f t="shared" si="194"/>
        <v>12343.473893370829</v>
      </c>
      <c r="AH229">
        <f t="shared" si="195"/>
        <v>-5743.8758308941133</v>
      </c>
      <c r="AJ229">
        <f t="shared" si="179"/>
        <v>18000</v>
      </c>
      <c r="AK229">
        <f t="shared" si="180"/>
        <v>5458.3601497424997</v>
      </c>
      <c r="AL229">
        <v>1</v>
      </c>
      <c r="AM229">
        <f t="shared" si="181"/>
        <v>16.843727532791252</v>
      </c>
      <c r="AN229">
        <f t="shared" si="196"/>
        <v>386.14268657304723</v>
      </c>
      <c r="AO229">
        <f t="shared" si="197"/>
        <v>-1045.7220516739194</v>
      </c>
      <c r="AQ229">
        <f t="shared" si="182"/>
        <v>0.26297796244674698</v>
      </c>
      <c r="AR229">
        <f t="shared" si="183"/>
        <v>-51.280702677115656</v>
      </c>
      <c r="AT229">
        <f t="shared" si="209"/>
        <v>-291303.92708435841</v>
      </c>
      <c r="AU229">
        <f t="shared" si="210"/>
        <v>-634492.52749124425</v>
      </c>
      <c r="AV229">
        <f t="shared" si="198"/>
        <v>-2.0012029385954948</v>
      </c>
      <c r="AW229">
        <f t="shared" si="199"/>
        <v>-41164.522214083088</v>
      </c>
      <c r="AX229">
        <f t="shared" si="200"/>
        <v>-31382.999531413479</v>
      </c>
      <c r="AY229">
        <f t="shared" si="208"/>
        <v>-2.490215449310158</v>
      </c>
      <c r="BA229">
        <f t="shared" si="184"/>
        <v>13.487777474775505</v>
      </c>
      <c r="BB229">
        <f t="shared" si="201"/>
        <v>22.598807844494885</v>
      </c>
      <c r="BC229">
        <f t="shared" si="202"/>
        <v>0.48901251071466323</v>
      </c>
      <c r="BD229">
        <f t="shared" si="185"/>
        <v>-151.9816469749382</v>
      </c>
      <c r="BF229">
        <f t="shared" si="186"/>
        <v>-7.491419124841693</v>
      </c>
      <c r="BG229">
        <f t="shared" si="187"/>
        <v>-146.2309821320184</v>
      </c>
      <c r="BH229">
        <f t="shared" si="203"/>
        <v>33.769017867981603</v>
      </c>
      <c r="BI229">
        <f t="shared" si="204"/>
        <v>33.769017867981603</v>
      </c>
      <c r="BJ229">
        <f t="shared" si="188"/>
        <v>0</v>
      </c>
      <c r="BK229">
        <f t="shared" si="205"/>
        <v>0</v>
      </c>
      <c r="BM229">
        <f t="shared" si="206"/>
        <v>-30.090226969336577</v>
      </c>
      <c r="BN229">
        <f t="shared" si="189"/>
        <v>-174.2493351570802</v>
      </c>
      <c r="BQ229" s="56">
        <f t="shared" si="207"/>
        <v>39.500768644780024</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1.0034490629348907</v>
      </c>
      <c r="D230">
        <f t="shared" si="160"/>
        <v>8.2935862712790687E-2</v>
      </c>
      <c r="F230">
        <f t="shared" si="161"/>
        <v>2.0580958985830762E-3</v>
      </c>
      <c r="G230">
        <f t="shared" si="162"/>
        <v>1.7761937805678259E-2</v>
      </c>
      <c r="H230">
        <f t="shared" si="163"/>
        <v>-3.1238307121943221</v>
      </c>
      <c r="J230">
        <f t="shared" si="164"/>
        <v>15</v>
      </c>
      <c r="M230">
        <f t="shared" si="165"/>
        <v>2.6956644979013997E-2</v>
      </c>
      <c r="N230">
        <f t="shared" si="166"/>
        <v>-1.5707963250000001</v>
      </c>
      <c r="O230">
        <f t="shared" si="167"/>
        <v>30.496131821996222</v>
      </c>
      <c r="P230">
        <f t="shared" si="168"/>
        <v>1.5379994035205915</v>
      </c>
      <c r="Q230">
        <f t="shared" si="169"/>
        <v>16.959613096880474</v>
      </c>
      <c r="R230">
        <f t="shared" si="170"/>
        <v>1.511798497426396</v>
      </c>
      <c r="S230">
        <f t="shared" si="171"/>
        <v>0.95655403439050157</v>
      </c>
      <c r="T230">
        <f t="shared" si="172"/>
        <v>-0.29585217264304126</v>
      </c>
      <c r="U230">
        <f t="shared" si="173"/>
        <v>0.91933201034257594</v>
      </c>
      <c r="V230">
        <f t="shared" si="174"/>
        <v>-0.40441685654033133</v>
      </c>
      <c r="X230">
        <f t="shared" si="192"/>
        <v>-8.4087875308240161</v>
      </c>
      <c r="Y230">
        <f t="shared" si="175"/>
        <v>-129.61235266743606</v>
      </c>
      <c r="Z230">
        <f t="shared" si="193"/>
        <v>50.387647332563944</v>
      </c>
      <c r="AC230">
        <v>1</v>
      </c>
      <c r="AD230">
        <f t="shared" si="176"/>
        <v>30.479731890300002</v>
      </c>
      <c r="AE230">
        <f t="shared" si="177"/>
        <v>-8.8209415428110757E-4</v>
      </c>
      <c r="AF230">
        <f t="shared" si="178"/>
        <v>2.0609224775118003E-3</v>
      </c>
      <c r="AG230">
        <f t="shared" si="194"/>
        <v>12324.0223817073</v>
      </c>
      <c r="AH230">
        <f t="shared" si="195"/>
        <v>-5760.0168029928109</v>
      </c>
      <c r="AJ230">
        <f t="shared" si="179"/>
        <v>18000</v>
      </c>
      <c r="AK230">
        <f t="shared" si="180"/>
        <v>5486.3517402540001</v>
      </c>
      <c r="AL230">
        <v>1</v>
      </c>
      <c r="AM230">
        <f t="shared" si="181"/>
        <v>16.930105622703003</v>
      </c>
      <c r="AN230">
        <f t="shared" si="196"/>
        <v>385.51299174280587</v>
      </c>
      <c r="AO230">
        <f t="shared" si="197"/>
        <v>-1040.4239288759338</v>
      </c>
      <c r="AQ230">
        <f t="shared" si="182"/>
        <v>0.26030142905484549</v>
      </c>
      <c r="AR230">
        <f t="shared" si="183"/>
        <v>-51.019080094749718</v>
      </c>
      <c r="AT230">
        <f t="shared" si="209"/>
        <v>-290662.79798133211</v>
      </c>
      <c r="AU230">
        <f t="shared" si="210"/>
        <v>-630259.62558701192</v>
      </c>
      <c r="AV230">
        <f t="shared" si="198"/>
        <v>-2.0029081100626174</v>
      </c>
      <c r="AW230">
        <f t="shared" si="199"/>
        <v>-40642.398669508038</v>
      </c>
      <c r="AX230">
        <f t="shared" si="200"/>
        <v>-31231.720764657486</v>
      </c>
      <c r="AY230">
        <f t="shared" si="208"/>
        <v>-2.4863866576547657</v>
      </c>
      <c r="BA230">
        <f t="shared" si="184"/>
        <v>13.540825101619641</v>
      </c>
      <c r="BB230">
        <f t="shared" si="201"/>
        <v>22.63290257230404</v>
      </c>
      <c r="BC230">
        <f t="shared" si="202"/>
        <v>0.48347854759214837</v>
      </c>
      <c r="BD230">
        <f t="shared" si="185"/>
        <v>-152.29871970620167</v>
      </c>
      <c r="BF230">
        <f t="shared" si="186"/>
        <v>-7.5460534681533549</v>
      </c>
      <c r="BG230">
        <f t="shared" si="187"/>
        <v>-146.52916072365045</v>
      </c>
      <c r="BH230">
        <f t="shared" si="203"/>
        <v>33.470839276349551</v>
      </c>
      <c r="BI230">
        <f t="shared" si="204"/>
        <v>33.470839276349551</v>
      </c>
      <c r="BJ230">
        <f t="shared" si="188"/>
        <v>0</v>
      </c>
      <c r="BK230">
        <f t="shared" si="205"/>
        <v>0</v>
      </c>
      <c r="BM230">
        <f t="shared" si="206"/>
        <v>-30.178956040457393</v>
      </c>
      <c r="BN230">
        <f t="shared" si="189"/>
        <v>-174.23044101744878</v>
      </c>
      <c r="BQ230" s="56">
        <f t="shared" si="207"/>
        <v>39.534863372589172</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1.003484285978635</v>
      </c>
      <c r="D231">
        <f t="shared" si="160"/>
        <v>8.3357052416251173E-2</v>
      </c>
      <c r="F231">
        <f t="shared" si="161"/>
        <v>2.0372143587143146E-3</v>
      </c>
      <c r="G231">
        <f t="shared" si="162"/>
        <v>1.7671417559627728E-2</v>
      </c>
      <c r="H231">
        <f t="shared" si="163"/>
        <v>-3.1239212324403725</v>
      </c>
      <c r="J231">
        <f t="shared" si="164"/>
        <v>15</v>
      </c>
      <c r="M231">
        <f t="shared" si="165"/>
        <v>2.6819809217699206E-2</v>
      </c>
      <c r="N231">
        <f t="shared" si="166"/>
        <v>-1.5707963250000001</v>
      </c>
      <c r="O231">
        <f t="shared" si="167"/>
        <v>30.651557454215478</v>
      </c>
      <c r="P231">
        <f t="shared" si="168"/>
        <v>1.5381657669139845</v>
      </c>
      <c r="Q231">
        <f t="shared" si="169"/>
        <v>17.045841661287454</v>
      </c>
      <c r="R231">
        <f t="shared" si="170"/>
        <v>1.5120972895963551</v>
      </c>
      <c r="S231">
        <f t="shared" si="171"/>
        <v>0.95613839367406106</v>
      </c>
      <c r="T231">
        <f t="shared" si="172"/>
        <v>-0.29727445388698431</v>
      </c>
      <c r="U231">
        <f t="shared" si="173"/>
        <v>0.91860480243168896</v>
      </c>
      <c r="V231">
        <f t="shared" si="174"/>
        <v>-0.40626101636485323</v>
      </c>
      <c r="X231">
        <f t="shared" si="192"/>
        <v>-8.4637057289118189</v>
      </c>
      <c r="Y231">
        <f t="shared" si="175"/>
        <v>-129.75390853992843</v>
      </c>
      <c r="Z231">
        <f t="shared" si="193"/>
        <v>50.246091460071568</v>
      </c>
      <c r="AC231">
        <v>1</v>
      </c>
      <c r="AD231">
        <f t="shared" si="176"/>
        <v>30.635240726475001</v>
      </c>
      <c r="AE231">
        <f t="shared" si="177"/>
        <v>-8.911180766736648E-4</v>
      </c>
      <c r="AF231">
        <f t="shared" si="178"/>
        <v>2.0714373881113501E-3</v>
      </c>
      <c r="AG231">
        <f t="shared" si="194"/>
        <v>12304.533052784393</v>
      </c>
      <c r="AH231">
        <f t="shared" si="195"/>
        <v>-5776.0818149921306</v>
      </c>
      <c r="AJ231">
        <f t="shared" si="179"/>
        <v>18000</v>
      </c>
      <c r="AK231">
        <f t="shared" si="180"/>
        <v>5514.3433307655005</v>
      </c>
      <c r="AL231">
        <v>1</v>
      </c>
      <c r="AM231">
        <f t="shared" si="181"/>
        <v>17.016483712614754</v>
      </c>
      <c r="AN231">
        <f t="shared" si="196"/>
        <v>384.89281781091501</v>
      </c>
      <c r="AO231">
        <f t="shared" si="197"/>
        <v>-1035.1790346163323</v>
      </c>
      <c r="AQ231">
        <f t="shared" si="182"/>
        <v>0.25766555011594949</v>
      </c>
      <c r="AR231">
        <f t="shared" si="183"/>
        <v>-50.760113372842049</v>
      </c>
      <c r="AT231">
        <f t="shared" si="209"/>
        <v>-290024.11350184621</v>
      </c>
      <c r="AU231">
        <f t="shared" si="210"/>
        <v>-626067.79005759279</v>
      </c>
      <c r="AV231">
        <f t="shared" si="198"/>
        <v>-2.0046118045073635</v>
      </c>
      <c r="AW231">
        <f t="shared" si="199"/>
        <v>-40128.484509323054</v>
      </c>
      <c r="AX231">
        <f t="shared" si="200"/>
        <v>-31082.58544395458</v>
      </c>
      <c r="AY231">
        <f t="shared" si="208"/>
        <v>-2.4825471557165262</v>
      </c>
      <c r="BA231">
        <f t="shared" si="184"/>
        <v>13.593431217150522</v>
      </c>
      <c r="BB231">
        <f t="shared" si="201"/>
        <v>22.666581880180345</v>
      </c>
      <c r="BC231">
        <f t="shared" si="202"/>
        <v>0.47793535120916264</v>
      </c>
      <c r="BD231">
        <f t="shared" si="185"/>
        <v>-152.61632146432186</v>
      </c>
      <c r="BF231">
        <f t="shared" si="186"/>
        <v>-7.600646847235037</v>
      </c>
      <c r="BG231">
        <f t="shared" si="187"/>
        <v>-146.82781651742548</v>
      </c>
      <c r="BH231">
        <f t="shared" si="203"/>
        <v>33.172183482574525</v>
      </c>
      <c r="BI231">
        <f t="shared" si="204"/>
        <v>33.172183482574525</v>
      </c>
      <c r="BJ231">
        <f t="shared" si="188"/>
        <v>0</v>
      </c>
      <c r="BK231">
        <f t="shared" si="205"/>
        <v>0</v>
      </c>
      <c r="BM231">
        <f t="shared" si="206"/>
        <v>-30.267228727415379</v>
      </c>
      <c r="BN231">
        <f t="shared" si="189"/>
        <v>-174.21149505310365</v>
      </c>
      <c r="BQ231" s="56">
        <f t="shared" si="207"/>
        <v>39.568542680465477</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1.0035196870287455</v>
      </c>
      <c r="D232">
        <f t="shared" si="160"/>
        <v>8.3778212477898656E-2</v>
      </c>
      <c r="F232">
        <f t="shared" si="161"/>
        <v>2.0166492114663185E-3</v>
      </c>
      <c r="G232">
        <f t="shared" si="162"/>
        <v>1.7581817057951723E-2</v>
      </c>
      <c r="H232">
        <f t="shared" si="163"/>
        <v>-3.1240108329420484</v>
      </c>
      <c r="J232">
        <f t="shared" si="164"/>
        <v>15</v>
      </c>
      <c r="M232">
        <f t="shared" si="165"/>
        <v>2.6684355635791634E-2</v>
      </c>
      <c r="N232">
        <f t="shared" si="166"/>
        <v>-1.5707963250000001</v>
      </c>
      <c r="O232">
        <f t="shared" si="167"/>
        <v>30.806983926211132</v>
      </c>
      <c r="P232">
        <f t="shared" si="168"/>
        <v>1.5383304516486844</v>
      </c>
      <c r="Q232">
        <f t="shared" si="169"/>
        <v>17.132071732172967</v>
      </c>
      <c r="R232">
        <f t="shared" si="170"/>
        <v>1.51239307399865</v>
      </c>
      <c r="S232">
        <f t="shared" si="171"/>
        <v>0.95572118321575728</v>
      </c>
      <c r="T232">
        <f t="shared" si="172"/>
        <v>-0.29869549678018092</v>
      </c>
      <c r="U232">
        <f t="shared" si="173"/>
        <v>0.91787562985776661</v>
      </c>
      <c r="V232">
        <f t="shared" si="174"/>
        <v>-0.40810225471880029</v>
      </c>
      <c r="X232">
        <f t="shared" si="192"/>
        <v>-8.5184329129811296</v>
      </c>
      <c r="Y232">
        <f t="shared" si="175"/>
        <v>-129.89544358554676</v>
      </c>
      <c r="Z232">
        <f t="shared" si="193"/>
        <v>50.104556414453242</v>
      </c>
      <c r="AC232">
        <v>1</v>
      </c>
      <c r="AD232">
        <f t="shared" si="176"/>
        <v>30.790749562650003</v>
      </c>
      <c r="AE232">
        <f t="shared" si="177"/>
        <v>-9.0018792233539523E-4</v>
      </c>
      <c r="AF232">
        <f t="shared" si="178"/>
        <v>2.0819522987109E-3</v>
      </c>
      <c r="AG232">
        <f t="shared" si="194"/>
        <v>12285.006555528144</v>
      </c>
      <c r="AH232">
        <f t="shared" si="195"/>
        <v>-5792.070516968206</v>
      </c>
      <c r="AJ232">
        <f t="shared" si="179"/>
        <v>18000</v>
      </c>
      <c r="AK232">
        <f t="shared" si="180"/>
        <v>5542.3349212769999</v>
      </c>
      <c r="AL232">
        <v>1</v>
      </c>
      <c r="AM232">
        <f t="shared" si="181"/>
        <v>17.102861802526501</v>
      </c>
      <c r="AN232">
        <f t="shared" si="196"/>
        <v>384.28197401804829</v>
      </c>
      <c r="AO232">
        <f t="shared" si="197"/>
        <v>-1029.9865735557594</v>
      </c>
      <c r="AQ232">
        <f t="shared" si="182"/>
        <v>0.25506950644050502</v>
      </c>
      <c r="AR232">
        <f t="shared" si="183"/>
        <v>-50.503762275219998</v>
      </c>
      <c r="AT232">
        <f t="shared" si="209"/>
        <v>-289387.82191153592</v>
      </c>
      <c r="AU232">
        <f t="shared" si="210"/>
        <v>-621916.43119794433</v>
      </c>
      <c r="AV232">
        <f t="shared" si="198"/>
        <v>-2.0063139945508359</v>
      </c>
      <c r="AW232">
        <f t="shared" si="199"/>
        <v>-39622.615447244141</v>
      </c>
      <c r="AX232">
        <f t="shared" si="200"/>
        <v>-30935.549222069312</v>
      </c>
      <c r="AY232">
        <f t="shared" si="208"/>
        <v>-2.4786972135382785</v>
      </c>
      <c r="BA232">
        <f t="shared" si="184"/>
        <v>13.645590861047694</v>
      </c>
      <c r="BB232">
        <f t="shared" si="201"/>
        <v>22.699846911715056</v>
      </c>
      <c r="BC232">
        <f t="shared" si="202"/>
        <v>0.47238321898744262</v>
      </c>
      <c r="BD232">
        <f t="shared" si="185"/>
        <v>-152.93443520828848</v>
      </c>
      <c r="BF232">
        <f t="shared" si="186"/>
        <v>-7.6552027515613101</v>
      </c>
      <c r="BG232">
        <f t="shared" si="187"/>
        <v>-147.12693329792685</v>
      </c>
      <c r="BH232">
        <f t="shared" si="203"/>
        <v>32.873066702073146</v>
      </c>
      <c r="BI232">
        <f t="shared" si="204"/>
        <v>32.873066702073146</v>
      </c>
      <c r="BJ232">
        <f t="shared" si="188"/>
        <v>0</v>
      </c>
      <c r="BK232">
        <f t="shared" si="205"/>
        <v>0</v>
      </c>
      <c r="BM232">
        <f t="shared" si="206"/>
        <v>-30.355049663276365</v>
      </c>
      <c r="BN232">
        <f t="shared" si="189"/>
        <v>-174.19249808963835</v>
      </c>
      <c r="BQ232" s="56">
        <f t="shared" si="207"/>
        <v>39.601807712000195</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1.0035552660663845</v>
      </c>
      <c r="D233">
        <f t="shared" si="160"/>
        <v>8.4199342751470757E-2</v>
      </c>
      <c r="F233">
        <f t="shared" si="161"/>
        <v>1.996394093122095E-3</v>
      </c>
      <c r="G233">
        <f t="shared" si="162"/>
        <v>1.7493122327131069E-2</v>
      </c>
      <c r="H233">
        <f t="shared" si="163"/>
        <v>-3.1240995276728691</v>
      </c>
      <c r="J233">
        <f t="shared" si="164"/>
        <v>15</v>
      </c>
      <c r="M233">
        <f t="shared" si="165"/>
        <v>2.6550263396415797E-2</v>
      </c>
      <c r="N233">
        <f t="shared" si="166"/>
        <v>-1.5707963250000001</v>
      </c>
      <c r="O233">
        <f t="shared" si="167"/>
        <v>30.962411225336549</v>
      </c>
      <c r="P233">
        <f t="shared" si="168"/>
        <v>1.5384934829956391</v>
      </c>
      <c r="Q233">
        <f t="shared" si="169"/>
        <v>17.218303286903463</v>
      </c>
      <c r="R233">
        <f t="shared" si="170"/>
        <v>1.5126858957710347</v>
      </c>
      <c r="S233">
        <f t="shared" si="171"/>
        <v>0.9553024101212233</v>
      </c>
      <c r="T233">
        <f t="shared" si="172"/>
        <v>-0.3001152972075451</v>
      </c>
      <c r="U233">
        <f t="shared" si="173"/>
        <v>0.9171445121099453</v>
      </c>
      <c r="V233">
        <f t="shared" si="174"/>
        <v>-0.40994056608437063</v>
      </c>
      <c r="X233">
        <f t="shared" si="192"/>
        <v>-8.572971274796453</v>
      </c>
      <c r="Y233">
        <f t="shared" si="175"/>
        <v>-130.03695402724958</v>
      </c>
      <c r="Z233">
        <f t="shared" si="193"/>
        <v>49.963045972750422</v>
      </c>
      <c r="AC233">
        <v>1</v>
      </c>
      <c r="AD233">
        <f t="shared" si="176"/>
        <v>30.946258398825002</v>
      </c>
      <c r="AE233">
        <f t="shared" si="177"/>
        <v>-9.0930369126629906E-4</v>
      </c>
      <c r="AF233">
        <f t="shared" si="178"/>
        <v>2.0924672093104498E-3</v>
      </c>
      <c r="AG233">
        <f t="shared" si="194"/>
        <v>12265.4435365514</v>
      </c>
      <c r="AH233">
        <f t="shared" si="195"/>
        <v>-5807.9825713538667</v>
      </c>
      <c r="AJ233">
        <f t="shared" si="179"/>
        <v>18000</v>
      </c>
      <c r="AK233">
        <f t="shared" si="180"/>
        <v>5570.3265117885003</v>
      </c>
      <c r="AL233">
        <v>1</v>
      </c>
      <c r="AM233">
        <f t="shared" si="181"/>
        <v>17.189239892438248</v>
      </c>
      <c r="AN233">
        <f t="shared" si="196"/>
        <v>383.68027435320954</v>
      </c>
      <c r="AO233">
        <f t="shared" si="197"/>
        <v>-1024.8457660653407</v>
      </c>
      <c r="AQ233">
        <f t="shared" si="182"/>
        <v>0.25251249936871878</v>
      </c>
      <c r="AR233">
        <f t="shared" si="183"/>
        <v>-50.249987374375031</v>
      </c>
      <c r="AT233">
        <f t="shared" si="209"/>
        <v>-288753.87307784153</v>
      </c>
      <c r="AU233">
        <f t="shared" si="210"/>
        <v>-617804.97104820015</v>
      </c>
      <c r="AV233">
        <f t="shared" si="198"/>
        <v>-2.0080146533477121</v>
      </c>
      <c r="AW233">
        <f t="shared" si="199"/>
        <v>-39124.631270344609</v>
      </c>
      <c r="AX233">
        <f t="shared" si="200"/>
        <v>-30790.56890658418</v>
      </c>
      <c r="AY233">
        <f t="shared" si="208"/>
        <v>-2.4748371027398046</v>
      </c>
      <c r="BA233">
        <f t="shared" si="184"/>
        <v>13.697299133974704</v>
      </c>
      <c r="BB233">
        <f t="shared" si="201"/>
        <v>22.732698807583361</v>
      </c>
      <c r="BC233">
        <f t="shared" si="202"/>
        <v>0.4668224493920925</v>
      </c>
      <c r="BD233">
        <f t="shared" si="185"/>
        <v>-153.25304383731077</v>
      </c>
      <c r="BF233">
        <f t="shared" si="186"/>
        <v>-7.7097246029741973</v>
      </c>
      <c r="BG233">
        <f t="shared" si="187"/>
        <v>-147.42649477336758</v>
      </c>
      <c r="BH233">
        <f t="shared" si="203"/>
        <v>32.57350522663242</v>
      </c>
      <c r="BI233">
        <f t="shared" si="204"/>
        <v>32.57350522663242</v>
      </c>
      <c r="BJ233">
        <f t="shared" si="188"/>
        <v>0</v>
      </c>
      <c r="BK233">
        <f t="shared" si="205"/>
        <v>0</v>
      </c>
      <c r="BM233">
        <f t="shared" si="206"/>
        <v>-30.442423410557559</v>
      </c>
      <c r="BN233">
        <f t="shared" si="189"/>
        <v>-174.17345093605681</v>
      </c>
      <c r="BQ233" s="56">
        <f t="shared" si="207"/>
        <v>39.634659607868493</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1.0035910230726215</v>
      </c>
      <c r="D234">
        <f t="shared" si="160"/>
        <v>8.4620443090768091E-2</v>
      </c>
      <c r="F234">
        <f t="shared" si="161"/>
        <v>1.9764427992564398E-3</v>
      </c>
      <c r="G234">
        <f t="shared" si="162"/>
        <v>1.7405319675807211E-2</v>
      </c>
      <c r="H234">
        <f t="shared" si="163"/>
        <v>-3.1241873303241929</v>
      </c>
      <c r="J234">
        <f t="shared" si="164"/>
        <v>15</v>
      </c>
      <c r="M234">
        <f t="shared" si="165"/>
        <v>2.6417512079433721E-2</v>
      </c>
      <c r="N234">
        <f t="shared" si="166"/>
        <v>-1.5707963250000001</v>
      </c>
      <c r="O234">
        <f t="shared" si="167"/>
        <v>31.11783933919769</v>
      </c>
      <c r="P234">
        <f t="shared" si="168"/>
        <v>1.5386548857212563</v>
      </c>
      <c r="Q234">
        <f t="shared" si="169"/>
        <v>17.304536303296157</v>
      </c>
      <c r="R234">
        <f t="shared" si="170"/>
        <v>1.5129757991535864</v>
      </c>
      <c r="S234">
        <f t="shared" si="171"/>
        <v>0.95488208150538856</v>
      </c>
      <c r="T234">
        <f t="shared" si="172"/>
        <v>-0.30153385108122044</v>
      </c>
      <c r="U234">
        <f t="shared" si="173"/>
        <v>0.91641146863927936</v>
      </c>
      <c r="V234">
        <f t="shared" si="174"/>
        <v>-0.41177594504042259</v>
      </c>
      <c r="X234">
        <f t="shared" si="192"/>
        <v>-8.627322969368965</v>
      </c>
      <c r="Y234">
        <f t="shared" si="175"/>
        <v>-130.17843615926478</v>
      </c>
      <c r="Z234">
        <f t="shared" si="193"/>
        <v>49.821563840735223</v>
      </c>
      <c r="AC234">
        <v>1</v>
      </c>
      <c r="AD234">
        <f t="shared" si="176"/>
        <v>31.101767234999997</v>
      </c>
      <c r="AE234">
        <f t="shared" si="177"/>
        <v>-9.184653834663762E-4</v>
      </c>
      <c r="AF234">
        <f t="shared" si="178"/>
        <v>2.1029821199099997E-3</v>
      </c>
      <c r="AG234">
        <f t="shared" si="194"/>
        <v>12245.844640120329</v>
      </c>
      <c r="AH234">
        <f t="shared" si="195"/>
        <v>-5823.8176527064015</v>
      </c>
      <c r="AJ234">
        <f t="shared" si="179"/>
        <v>18000</v>
      </c>
      <c r="AK234">
        <f t="shared" si="180"/>
        <v>5598.3181023000006</v>
      </c>
      <c r="AL234">
        <v>1</v>
      </c>
      <c r="AM234">
        <f t="shared" si="181"/>
        <v>17.275617982349999</v>
      </c>
      <c r="AN234">
        <f t="shared" si="196"/>
        <v>383.08753741276161</v>
      </c>
      <c r="AO234">
        <f t="shared" si="197"/>
        <v>-1019.7558478420818</v>
      </c>
      <c r="AQ234">
        <f t="shared" si="182"/>
        <v>0.24999375015624609</v>
      </c>
      <c r="AR234">
        <f t="shared" si="183"/>
        <v>-49.998750031249216</v>
      </c>
      <c r="AT234">
        <f t="shared" si="209"/>
        <v>-288122.2184198295</v>
      </c>
      <c r="AU234">
        <f t="shared" si="210"/>
        <v>-613732.84309811564</v>
      </c>
      <c r="AV234">
        <f t="shared" si="198"/>
        <v>-2.0097137545750012</v>
      </c>
      <c r="AW234">
        <f t="shared" si="199"/>
        <v>-38634.375718315896</v>
      </c>
      <c r="AX234">
        <f t="shared" si="200"/>
        <v>-30647.602423472876</v>
      </c>
      <c r="AY234">
        <f t="shared" si="208"/>
        <v>-2.4709670964767216</v>
      </c>
      <c r="BA234">
        <f t="shared" si="184"/>
        <v>13.748551200151743</v>
      </c>
      <c r="BB234">
        <f t="shared" si="201"/>
        <v>22.765138706699226</v>
      </c>
      <c r="BC234">
        <f t="shared" si="202"/>
        <v>0.4612533419017204</v>
      </c>
      <c r="BD234">
        <f t="shared" si="185"/>
        <v>-153.57213019252842</v>
      </c>
      <c r="BF234">
        <f t="shared" si="186"/>
        <v>-7.7642157559561831</v>
      </c>
      <c r="BG234">
        <f t="shared" si="187"/>
        <v>-147.72648457772101</v>
      </c>
      <c r="BH234">
        <f t="shared" si="203"/>
        <v>32.27351542227899</v>
      </c>
      <c r="BI234">
        <f t="shared" si="204"/>
        <v>32.27351542227899</v>
      </c>
      <c r="BJ234">
        <f t="shared" si="188"/>
        <v>0</v>
      </c>
      <c r="BK234">
        <f t="shared" si="205"/>
        <v>0</v>
      </c>
      <c r="BM234">
        <f t="shared" si="206"/>
        <v>-30.529354462655405</v>
      </c>
      <c r="BN234">
        <f t="shared" si="189"/>
        <v>-174.15435438519262</v>
      </c>
      <c r="BQ234" s="56">
        <f t="shared" si="207"/>
        <v>39.667099506984364</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1.003958377177623</v>
      </c>
      <c r="D235">
        <f t="shared" si="160"/>
        <v>8.8829767980359742E-2</v>
      </c>
      <c r="F235">
        <f t="shared" si="161"/>
        <v>1.7923800652731837E-3</v>
      </c>
      <c r="G235">
        <f t="shared" si="162"/>
        <v>1.6573533585457375E-2</v>
      </c>
      <c r="H235">
        <f t="shared" si="163"/>
        <v>-3.1250191164145429</v>
      </c>
      <c r="J235">
        <f t="shared" si="164"/>
        <v>15</v>
      </c>
      <c r="M235">
        <f t="shared" si="165"/>
        <v>2.5159535313746401E-2</v>
      </c>
      <c r="N235">
        <f t="shared" si="166"/>
        <v>-1.5707963250000001</v>
      </c>
      <c r="O235">
        <f t="shared" si="167"/>
        <v>32.672162730174165</v>
      </c>
      <c r="P235">
        <f t="shared" si="168"/>
        <v>1.5401844506697582</v>
      </c>
      <c r="Q235">
        <f t="shared" si="169"/>
        <v>18.166942279343115</v>
      </c>
      <c r="R235">
        <f t="shared" si="170"/>
        <v>1.5157234550325109</v>
      </c>
      <c r="S235">
        <f t="shared" si="171"/>
        <v>0.95059481303456295</v>
      </c>
      <c r="T235">
        <f t="shared" si="172"/>
        <v>-0.31564994952764536</v>
      </c>
      <c r="U235">
        <f t="shared" si="173"/>
        <v>0.90897936926958667</v>
      </c>
      <c r="V235">
        <f t="shared" si="174"/>
        <v>-0.42996732781530334</v>
      </c>
      <c r="X235">
        <f t="shared" si="192"/>
        <v>-9.1610225196958783</v>
      </c>
      <c r="Y235">
        <f t="shared" si="175"/>
        <v>-131.59093306176251</v>
      </c>
      <c r="Z235">
        <f t="shared" si="193"/>
        <v>48.409066938237487</v>
      </c>
      <c r="AC235">
        <v>1</v>
      </c>
      <c r="AD235">
        <f t="shared" si="176"/>
        <v>32.656855596749999</v>
      </c>
      <c r="AE235">
        <f t="shared" si="177"/>
        <v>-1.0126080852716798E-3</v>
      </c>
      <c r="AF235">
        <f t="shared" si="178"/>
        <v>2.2081312259054999E-3</v>
      </c>
      <c r="AG235">
        <f t="shared" si="194"/>
        <v>12048.022412440585</v>
      </c>
      <c r="AH235">
        <f t="shared" si="195"/>
        <v>-5977.8715827718906</v>
      </c>
      <c r="AJ235">
        <f t="shared" si="179"/>
        <v>18000</v>
      </c>
      <c r="AK235">
        <f t="shared" si="180"/>
        <v>5878.2340074149997</v>
      </c>
      <c r="AL235">
        <v>1</v>
      </c>
      <c r="AM235">
        <f t="shared" si="181"/>
        <v>18.139398881467503</v>
      </c>
      <c r="AN235">
        <f t="shared" si="196"/>
        <v>377.61624420821391</v>
      </c>
      <c r="AO235">
        <f t="shared" si="197"/>
        <v>-971.49767039943436</v>
      </c>
      <c r="AQ235">
        <f t="shared" si="182"/>
        <v>0.22675222784063853</v>
      </c>
      <c r="AR235">
        <f t="shared" si="183"/>
        <v>-47.617967846534093</v>
      </c>
      <c r="AT235">
        <f t="shared" si="209"/>
        <v>-281922.18089604692</v>
      </c>
      <c r="AU235">
        <f t="shared" si="210"/>
        <v>-575057.8395490566</v>
      </c>
      <c r="AV235">
        <f t="shared" si="198"/>
        <v>-2.0266136619661772</v>
      </c>
      <c r="AW235">
        <f t="shared" si="199"/>
        <v>-34125.12148794323</v>
      </c>
      <c r="AX235">
        <f t="shared" si="200"/>
        <v>-29320.175204924693</v>
      </c>
      <c r="AY235">
        <f t="shared" si="208"/>
        <v>-2.4317838816019597</v>
      </c>
      <c r="BA235">
        <f t="shared" si="184"/>
        <v>14.234967088070141</v>
      </c>
      <c r="BB235">
        <f t="shared" si="201"/>
        <v>23.067129347487295</v>
      </c>
      <c r="BC235">
        <f t="shared" si="202"/>
        <v>0.40517021963578248</v>
      </c>
      <c r="BD235">
        <f t="shared" si="185"/>
        <v>-156.78545640395458</v>
      </c>
      <c r="BF235">
        <f t="shared" si="186"/>
        <v>-8.3081292120665182</v>
      </c>
      <c r="BG235">
        <f t="shared" si="187"/>
        <v>-150.74629207058786</v>
      </c>
      <c r="BH235">
        <f t="shared" si="203"/>
        <v>29.253707929412144</v>
      </c>
      <c r="BI235">
        <f t="shared" si="204"/>
        <v>29.253707929412144</v>
      </c>
      <c r="BJ235">
        <f t="shared" si="188"/>
        <v>0</v>
      </c>
      <c r="BK235">
        <f t="shared" si="205"/>
        <v>0</v>
      </c>
      <c r="BM235">
        <f t="shared" si="206"/>
        <v>-31.375258559553814</v>
      </c>
      <c r="BN235">
        <f t="shared" si="189"/>
        <v>-173.96083566663327</v>
      </c>
      <c r="BQ235" s="56">
        <f t="shared" si="207"/>
        <v>39.969090147772434</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1.0043435066381727</v>
      </c>
      <c r="D236">
        <f t="shared" si="160"/>
        <v>9.3035939101875964E-2</v>
      </c>
      <c r="F236">
        <f t="shared" si="161"/>
        <v>1.6328935023831516E-3</v>
      </c>
      <c r="G236">
        <f t="shared" si="162"/>
        <v>1.5817741818352909E-2</v>
      </c>
      <c r="H236">
        <f t="shared" si="163"/>
        <v>-3.1257749081816475</v>
      </c>
      <c r="J236">
        <f t="shared" si="164"/>
        <v>15</v>
      </c>
      <c r="M236">
        <f t="shared" si="165"/>
        <v>2.4015920072212472E-2</v>
      </c>
      <c r="N236">
        <f t="shared" si="166"/>
        <v>-1.5707963250000001</v>
      </c>
      <c r="O236">
        <f t="shared" si="167"/>
        <v>34.226555617233011</v>
      </c>
      <c r="P236">
        <f t="shared" si="168"/>
        <v>1.5415750887941533</v>
      </c>
      <c r="Q236">
        <f t="shared" si="169"/>
        <v>19.02947297675988</v>
      </c>
      <c r="R236">
        <f t="shared" si="170"/>
        <v>1.5182220476424781</v>
      </c>
      <c r="S236">
        <f t="shared" si="171"/>
        <v>0.94615987693899295</v>
      </c>
      <c r="T236">
        <f t="shared" si="172"/>
        <v>-0.32963709847583356</v>
      </c>
      <c r="U236">
        <f t="shared" si="173"/>
        <v>0.9013757751647804</v>
      </c>
      <c r="V236">
        <f t="shared" si="174"/>
        <v>-0.44786020986034836</v>
      </c>
      <c r="X236">
        <f t="shared" si="192"/>
        <v>-9.6781801652783734</v>
      </c>
      <c r="Y236">
        <f t="shared" si="175"/>
        <v>-132.99699560866938</v>
      </c>
      <c r="Z236">
        <f t="shared" si="193"/>
        <v>47.00300439133062</v>
      </c>
      <c r="AC236">
        <v>1</v>
      </c>
      <c r="AD236">
        <f t="shared" si="176"/>
        <v>34.211943958500001</v>
      </c>
      <c r="AE236">
        <f t="shared" si="177"/>
        <v>-1.1113431139943152E-3</v>
      </c>
      <c r="AF236">
        <f t="shared" si="178"/>
        <v>2.3132803319009998E-3</v>
      </c>
      <c r="AG236">
        <f t="shared" si="194"/>
        <v>11847.302518021441</v>
      </c>
      <c r="AH236">
        <f t="shared" si="195"/>
        <v>-6123.9521546309988</v>
      </c>
      <c r="AJ236">
        <f t="shared" si="179"/>
        <v>18000</v>
      </c>
      <c r="AK236">
        <f t="shared" si="180"/>
        <v>6158.1499125299997</v>
      </c>
      <c r="AL236">
        <v>1</v>
      </c>
      <c r="AM236">
        <f t="shared" si="181"/>
        <v>19.003179780585</v>
      </c>
      <c r="AN236">
        <f t="shared" si="196"/>
        <v>372.87119195463396</v>
      </c>
      <c r="AO236">
        <f t="shared" si="197"/>
        <v>-927.5883831849286</v>
      </c>
      <c r="AQ236">
        <f t="shared" si="182"/>
        <v>0.20660730150203507</v>
      </c>
      <c r="AR236">
        <f t="shared" si="183"/>
        <v>-45.45360633044772</v>
      </c>
      <c r="AT236">
        <f t="shared" si="209"/>
        <v>-275907.97121976782</v>
      </c>
      <c r="AU236">
        <f t="shared" si="210"/>
        <v>-539767.87796106446</v>
      </c>
      <c r="AV236">
        <f t="shared" si="198"/>
        <v>-2.0433323514149286</v>
      </c>
      <c r="AW236">
        <f t="shared" si="199"/>
        <v>-30242.168153691626</v>
      </c>
      <c r="AX236">
        <f t="shared" si="200"/>
        <v>-28154.952564336134</v>
      </c>
      <c r="AY236">
        <f t="shared" si="208"/>
        <v>-2.3919210372736757</v>
      </c>
      <c r="BA236">
        <f t="shared" si="184"/>
        <v>14.671009085238421</v>
      </c>
      <c r="BB236">
        <f t="shared" si="201"/>
        <v>23.329199720736401</v>
      </c>
      <c r="BC236">
        <f t="shared" si="202"/>
        <v>0.34858868585874703</v>
      </c>
      <c r="BD236">
        <f t="shared" si="185"/>
        <v>-160.02733949146003</v>
      </c>
      <c r="BF236">
        <f t="shared" si="186"/>
        <v>-8.8521723587039354</v>
      </c>
      <c r="BG236">
        <f t="shared" si="187"/>
        <v>-153.79048298314055</v>
      </c>
      <c r="BH236">
        <f t="shared" si="203"/>
        <v>26.209517016859451</v>
      </c>
      <c r="BI236">
        <f t="shared" si="204"/>
        <v>26.209517016859451</v>
      </c>
      <c r="BJ236">
        <f t="shared" si="188"/>
        <v>0</v>
      </c>
      <c r="BK236">
        <f t="shared" si="205"/>
        <v>0</v>
      </c>
      <c r="BM236">
        <f t="shared" si="206"/>
        <v>-32.181372079440337</v>
      </c>
      <c r="BN236">
        <f t="shared" si="189"/>
        <v>-173.76314349168052</v>
      </c>
      <c r="BQ236" s="56">
        <f t="shared" si="207"/>
        <v>40.231160521021536</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1.0047463910138497</v>
      </c>
      <c r="D237">
        <f t="shared" si="160"/>
        <v>9.7238811340614628E-2</v>
      </c>
      <c r="F237">
        <f t="shared" si="161"/>
        <v>1.4937930617759598E-3</v>
      </c>
      <c r="G237">
        <f t="shared" si="162"/>
        <v>1.5127970528389569E-2</v>
      </c>
      <c r="H237">
        <f t="shared" si="163"/>
        <v>-3.1264646794716104</v>
      </c>
      <c r="J237">
        <f t="shared" si="164"/>
        <v>15</v>
      </c>
      <c r="M237">
        <f t="shared" si="165"/>
        <v>2.2971749634290189E-2</v>
      </c>
      <c r="N237">
        <f t="shared" si="166"/>
        <v>-1.5707963250000001</v>
      </c>
      <c r="O237">
        <f t="shared" si="167"/>
        <v>35.781008943262179</v>
      </c>
      <c r="P237">
        <f t="shared" si="168"/>
        <v>1.5428449007420744</v>
      </c>
      <c r="Q237">
        <f t="shared" si="169"/>
        <v>19.892112171633389</v>
      </c>
      <c r="R237">
        <f t="shared" si="170"/>
        <v>1.5205039460902792</v>
      </c>
      <c r="S237">
        <f t="shared" si="171"/>
        <v>0.94158449740741201</v>
      </c>
      <c r="T237">
        <f t="shared" si="172"/>
        <v>-0.3434916601976703</v>
      </c>
      <c r="U237">
        <f t="shared" si="173"/>
        <v>0.89361936834296485</v>
      </c>
      <c r="V237">
        <f t="shared" si="174"/>
        <v>-0.46545070519752385</v>
      </c>
      <c r="X237">
        <f t="shared" si="192"/>
        <v>-10.180448381205219</v>
      </c>
      <c r="Y237">
        <f t="shared" si="175"/>
        <v>-134.39388079319912</v>
      </c>
      <c r="Z237">
        <f t="shared" si="193"/>
        <v>45.606119206800884</v>
      </c>
      <c r="AC237">
        <v>1</v>
      </c>
      <c r="AD237">
        <f t="shared" si="176"/>
        <v>35.767032320250003</v>
      </c>
      <c r="AE237">
        <f t="shared" si="177"/>
        <v>-1.2146704696342828E-3</v>
      </c>
      <c r="AF237">
        <f t="shared" si="178"/>
        <v>2.4184294378965E-3</v>
      </c>
      <c r="AG237">
        <f t="shared" si="194"/>
        <v>11644.285907993444</v>
      </c>
      <c r="AH237">
        <f t="shared" si="195"/>
        <v>-6261.9028676686012</v>
      </c>
      <c r="AJ237">
        <f t="shared" si="179"/>
        <v>18000</v>
      </c>
      <c r="AK237">
        <f t="shared" si="180"/>
        <v>6438.0658176449997</v>
      </c>
      <c r="AL237">
        <v>1</v>
      </c>
      <c r="AM237">
        <f t="shared" si="181"/>
        <v>19.866960679702501</v>
      </c>
      <c r="AN237">
        <f t="shared" si="196"/>
        <v>368.72941286577469</v>
      </c>
      <c r="AO237">
        <f t="shared" si="197"/>
        <v>-887.46692920913574</v>
      </c>
      <c r="AQ237">
        <f t="shared" si="182"/>
        <v>0.18903234343396155</v>
      </c>
      <c r="AR237">
        <f t="shared" si="183"/>
        <v>-43.477438989811155</v>
      </c>
      <c r="AT237">
        <f t="shared" si="209"/>
        <v>-270050.35323638207</v>
      </c>
      <c r="AU237">
        <f t="shared" si="210"/>
        <v>-507447.432318134</v>
      </c>
      <c r="AV237">
        <f t="shared" si="198"/>
        <v>-2.0598506593544852</v>
      </c>
      <c r="AW237">
        <f t="shared" si="199"/>
        <v>-26879.409408214571</v>
      </c>
      <c r="AX237">
        <f t="shared" si="200"/>
        <v>-27123.840692770351</v>
      </c>
      <c r="AY237">
        <f t="shared" si="208"/>
        <v>-2.3516682882523581</v>
      </c>
      <c r="BA237">
        <f t="shared" si="184"/>
        <v>15.053255933788911</v>
      </c>
      <c r="BB237">
        <f t="shared" si="201"/>
        <v>23.552608910415408</v>
      </c>
      <c r="BC237">
        <f t="shared" si="202"/>
        <v>0.29181762889787288</v>
      </c>
      <c r="BD237">
        <f t="shared" si="185"/>
        <v>-163.28008145753171</v>
      </c>
      <c r="BF237">
        <f t="shared" si="186"/>
        <v>-9.3986280515289824</v>
      </c>
      <c r="BG237">
        <f t="shared" si="187"/>
        <v>-156.84193909161394</v>
      </c>
      <c r="BH237">
        <f t="shared" si="203"/>
        <v>23.158060908386062</v>
      </c>
      <c r="BI237">
        <f t="shared" si="204"/>
        <v>23.158060908386062</v>
      </c>
      <c r="BJ237">
        <f t="shared" si="188"/>
        <v>0</v>
      </c>
      <c r="BK237">
        <f t="shared" si="205"/>
        <v>0</v>
      </c>
      <c r="BM237">
        <f t="shared" si="206"/>
        <v>-32.951236961944389</v>
      </c>
      <c r="BN237">
        <f t="shared" si="189"/>
        <v>-173.56185763408226</v>
      </c>
      <c r="BQ237" s="56">
        <f t="shared" si="207"/>
        <v>40.45456971070054</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1.0051670089554323</v>
      </c>
      <c r="D238">
        <f t="shared" si="160"/>
        <v>0.10143824027555305</v>
      </c>
      <c r="F238">
        <f t="shared" si="161"/>
        <v>1.3717453869179393E-3</v>
      </c>
      <c r="G238">
        <f t="shared" si="162"/>
        <v>1.4495920234963959E-2</v>
      </c>
      <c r="H238">
        <f t="shared" si="163"/>
        <v>-3.1270967297650363</v>
      </c>
      <c r="J238">
        <f t="shared" si="164"/>
        <v>15</v>
      </c>
      <c r="M238">
        <f t="shared" si="165"/>
        <v>2.2014593399528101E-2</v>
      </c>
      <c r="N238">
        <f t="shared" si="166"/>
        <v>-1.5707963250000001</v>
      </c>
      <c r="O238">
        <f t="shared" si="167"/>
        <v>37.335515159185526</v>
      </c>
      <c r="P238">
        <f t="shared" si="168"/>
        <v>1.5440089743382059</v>
      </c>
      <c r="Q238">
        <f t="shared" si="169"/>
        <v>20.754846335442149</v>
      </c>
      <c r="R238">
        <f t="shared" si="170"/>
        <v>1.5225961475039258</v>
      </c>
      <c r="S238">
        <f t="shared" si="171"/>
        <v>0.93687593086871168</v>
      </c>
      <c r="T238">
        <f t="shared" si="172"/>
        <v>-0.35721026908883591</v>
      </c>
      <c r="U238">
        <f t="shared" si="173"/>
        <v>0.88572826662372739</v>
      </c>
      <c r="V238">
        <f t="shared" si="174"/>
        <v>-0.48273580616815021</v>
      </c>
      <c r="X238">
        <f t="shared" si="192"/>
        <v>-10.669241621942366</v>
      </c>
      <c r="Y238">
        <f t="shared" si="175"/>
        <v>-135.779295964033</v>
      </c>
      <c r="Z238">
        <f t="shared" si="193"/>
        <v>44.220704035967003</v>
      </c>
      <c r="AC238">
        <v>1</v>
      </c>
      <c r="AD238">
        <f t="shared" si="176"/>
        <v>37.322120681999998</v>
      </c>
      <c r="AE238">
        <f t="shared" si="177"/>
        <v>-1.3225901521915816E-3</v>
      </c>
      <c r="AF238">
        <f t="shared" si="178"/>
        <v>2.5235785438919999E-3</v>
      </c>
      <c r="AG238">
        <f t="shared" si="194"/>
        <v>11439.544275797836</v>
      </c>
      <c r="AH238">
        <f t="shared" si="195"/>
        <v>-6391.6491300696734</v>
      </c>
      <c r="AJ238">
        <f t="shared" si="179"/>
        <v>18000</v>
      </c>
      <c r="AK238">
        <f t="shared" si="180"/>
        <v>6717.9817227600006</v>
      </c>
      <c r="AL238">
        <v>1</v>
      </c>
      <c r="AM238">
        <f t="shared" si="181"/>
        <v>20.730741578820002</v>
      </c>
      <c r="AN238">
        <f t="shared" si="196"/>
        <v>365.09288640593115</v>
      </c>
      <c r="AO238">
        <f t="shared" si="197"/>
        <v>-850.66455758684219</v>
      </c>
      <c r="AQ238">
        <f t="shared" si="182"/>
        <v>0.1736080970816479</v>
      </c>
      <c r="AR238">
        <f t="shared" si="183"/>
        <v>-41.66594329959549</v>
      </c>
      <c r="AT238">
        <f t="shared" si="209"/>
        <v>-264328.09273118933</v>
      </c>
      <c r="AU238">
        <f t="shared" si="210"/>
        <v>-477749.04521128978</v>
      </c>
      <c r="AV238">
        <f t="shared" si="198"/>
        <v>-2.0761528428654739</v>
      </c>
      <c r="AW238">
        <f t="shared" si="199"/>
        <v>-23952.166014976759</v>
      </c>
      <c r="AX238">
        <f t="shared" si="200"/>
        <v>-26204.606985070706</v>
      </c>
      <c r="AY238">
        <f t="shared" si="208"/>
        <v>-2.3113166306938684</v>
      </c>
      <c r="BA238">
        <f t="shared" si="184"/>
        <v>15.379376877242706</v>
      </c>
      <c r="BB238">
        <f t="shared" si="201"/>
        <v>23.738774792198662</v>
      </c>
      <c r="BC238">
        <f t="shared" si="202"/>
        <v>0.23516378782839453</v>
      </c>
      <c r="BD238">
        <f t="shared" si="185"/>
        <v>-166.52610744772687</v>
      </c>
      <c r="BF238">
        <f t="shared" si="186"/>
        <v>-9.9491653397584745</v>
      </c>
      <c r="BG238">
        <f t="shared" si="187"/>
        <v>-159.88356934149178</v>
      </c>
      <c r="BH238">
        <f t="shared" si="203"/>
        <v>20.116430658508222</v>
      </c>
      <c r="BI238">
        <f t="shared" si="204"/>
        <v>20.116430658508222</v>
      </c>
      <c r="BJ238">
        <f t="shared" si="188"/>
        <v>0</v>
      </c>
      <c r="BK238">
        <f t="shared" si="205"/>
        <v>0</v>
      </c>
      <c r="BM238">
        <f t="shared" si="206"/>
        <v>-33.687940131957141</v>
      </c>
      <c r="BN238">
        <f t="shared" si="189"/>
        <v>-173.35746189376491</v>
      </c>
      <c r="BQ238" s="56">
        <f t="shared" si="207"/>
        <v>40.640735592483807</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1.005605338210485</v>
      </c>
      <c r="D239">
        <f t="shared" si="160"/>
        <v>0.10563408220796576</v>
      </c>
      <c r="F239">
        <f t="shared" si="161"/>
        <v>1.2640718305142891E-3</v>
      </c>
      <c r="G239">
        <f t="shared" si="162"/>
        <v>1.3914628220933086E-2</v>
      </c>
      <c r="H239">
        <f t="shared" si="163"/>
        <v>-3.127678021779067</v>
      </c>
      <c r="J239">
        <f t="shared" si="164"/>
        <v>15</v>
      </c>
      <c r="M239">
        <f t="shared" si="165"/>
        <v>2.1134009663546977E-2</v>
      </c>
      <c r="N239">
        <f t="shared" si="166"/>
        <v>-1.5707963250000001</v>
      </c>
      <c r="O239">
        <f t="shared" si="167"/>
        <v>38.890067922689937</v>
      </c>
      <c r="P239">
        <f t="shared" si="168"/>
        <v>1.5450799862580789</v>
      </c>
      <c r="Q239">
        <f t="shared" si="169"/>
        <v>21.617664097911874</v>
      </c>
      <c r="R239">
        <f t="shared" si="170"/>
        <v>1.5245213462841305</v>
      </c>
      <c r="S239">
        <f t="shared" si="171"/>
        <v>0.93204144016414958</v>
      </c>
      <c r="T239">
        <f t="shared" si="172"/>
        <v>-0.37078982985488346</v>
      </c>
      <c r="U239">
        <f t="shared" si="173"/>
        <v>0.87771995881081444</v>
      </c>
      <c r="V239">
        <f t="shared" si="174"/>
        <v>-0.49971333821642527</v>
      </c>
      <c r="X239">
        <f t="shared" si="192"/>
        <v>-11.145777070457825</v>
      </c>
      <c r="Y239">
        <f t="shared" si="175"/>
        <v>-137.15131973524197</v>
      </c>
      <c r="Z239">
        <f t="shared" si="193"/>
        <v>42.84868026475803</v>
      </c>
      <c r="AC239">
        <v>1</v>
      </c>
      <c r="AD239">
        <f t="shared" si="176"/>
        <v>38.87720904375</v>
      </c>
      <c r="AE239">
        <f t="shared" si="177"/>
        <v>-1.4351021616662131E-3</v>
      </c>
      <c r="AF239">
        <f t="shared" si="178"/>
        <v>2.6287276498875001E-3</v>
      </c>
      <c r="AG239">
        <f t="shared" si="194"/>
        <v>11233.618275104485</v>
      </c>
      <c r="AH239">
        <f t="shared" si="195"/>
        <v>-6513.1851413623071</v>
      </c>
      <c r="AJ239">
        <f t="shared" si="179"/>
        <v>18000</v>
      </c>
      <c r="AK239">
        <f t="shared" si="180"/>
        <v>6997.8976278750006</v>
      </c>
      <c r="AL239">
        <v>1</v>
      </c>
      <c r="AM239">
        <f t="shared" si="181"/>
        <v>21.594522477937502</v>
      </c>
      <c r="AN239">
        <f t="shared" si="196"/>
        <v>361.88270744290099</v>
      </c>
      <c r="AO239">
        <f t="shared" si="197"/>
        <v>-816.78663237760657</v>
      </c>
      <c r="AQ239">
        <f t="shared" si="182"/>
        <v>0.15999744004095934</v>
      </c>
      <c r="AR239">
        <f t="shared" si="183"/>
        <v>-39.999360010239833</v>
      </c>
      <c r="AT239">
        <f t="shared" si="209"/>
        <v>-258725.88711628169</v>
      </c>
      <c r="AU239">
        <f t="shared" si="210"/>
        <v>-450379.63455264451</v>
      </c>
      <c r="AV239">
        <f t="shared" si="198"/>
        <v>-2.092226026881268</v>
      </c>
      <c r="AW239">
        <f t="shared" si="199"/>
        <v>-21392.187837087764</v>
      </c>
      <c r="AX239">
        <f t="shared" si="200"/>
        <v>-25379.458403489469</v>
      </c>
      <c r="AY239">
        <f t="shared" si="208"/>
        <v>-2.2711503747687933</v>
      </c>
      <c r="BA239">
        <f t="shared" si="184"/>
        <v>15.64824101618801</v>
      </c>
      <c r="BB239">
        <f t="shared" si="201"/>
        <v>23.88931053107197</v>
      </c>
      <c r="BC239">
        <f t="shared" si="202"/>
        <v>0.17892434788752531</v>
      </c>
      <c r="BD239">
        <f t="shared" si="185"/>
        <v>-169.74839000220015</v>
      </c>
      <c r="BF239">
        <f t="shared" si="186"/>
        <v>-10.50487781937642</v>
      </c>
      <c r="BG239">
        <f t="shared" si="187"/>
        <v>-162.89875344056577</v>
      </c>
      <c r="BH239">
        <f t="shared" si="203"/>
        <v>17.10124655943423</v>
      </c>
      <c r="BI239">
        <f t="shared" si="204"/>
        <v>17.10124655943423</v>
      </c>
      <c r="BJ239">
        <f t="shared" si="188"/>
        <v>0</v>
      </c>
      <c r="BK239">
        <f t="shared" si="205"/>
        <v>0</v>
      </c>
      <c r="BM239">
        <f t="shared" si="206"/>
        <v>-34.394188350448388</v>
      </c>
      <c r="BN239">
        <f t="shared" si="189"/>
        <v>-173.15036343836564</v>
      </c>
      <c r="BQ239" s="56">
        <f t="shared" si="207"/>
        <v>40.791271331357109</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1.0060613556291673</v>
      </c>
      <c r="D240">
        <f t="shared" si="160"/>
        <v>0.10982619418966838</v>
      </c>
      <c r="F240">
        <f t="shared" si="161"/>
        <v>1.1685999418001945E-3</v>
      </c>
      <c r="G240">
        <f t="shared" si="162"/>
        <v>1.3378209533313586E-2</v>
      </c>
      <c r="H240">
        <f t="shared" si="163"/>
        <v>-3.1282144404666865</v>
      </c>
      <c r="J240">
        <f t="shared" si="164"/>
        <v>15</v>
      </c>
      <c r="M240">
        <f t="shared" si="165"/>
        <v>2.0321163138025938E-2</v>
      </c>
      <c r="N240">
        <f t="shared" si="166"/>
        <v>-1.5707963250000001</v>
      </c>
      <c r="O240">
        <f t="shared" si="167"/>
        <v>40.444661866392224</v>
      </c>
      <c r="P240">
        <f t="shared" si="168"/>
        <v>1.5460686650798232</v>
      </c>
      <c r="Q240">
        <f t="shared" si="169"/>
        <v>22.480555833338286</v>
      </c>
      <c r="R240">
        <f t="shared" si="170"/>
        <v>1.526298757905999</v>
      </c>
      <c r="S240">
        <f t="shared" si="171"/>
        <v>0.92708827004781169</v>
      </c>
      <c r="T240">
        <f t="shared" si="172"/>
        <v>-0.38422751465490701</v>
      </c>
      <c r="U240">
        <f t="shared" si="173"/>
        <v>0.869611251511754</v>
      </c>
      <c r="V240">
        <f t="shared" si="174"/>
        <v>-0.51638191239319731</v>
      </c>
      <c r="X240">
        <f t="shared" si="192"/>
        <v>-11.611107209506088</v>
      </c>
      <c r="Y240">
        <f t="shared" si="175"/>
        <v>-138.50834020797507</v>
      </c>
      <c r="Z240">
        <f t="shared" si="193"/>
        <v>41.491659792024933</v>
      </c>
      <c r="AC240">
        <v>1</v>
      </c>
      <c r="AD240">
        <f t="shared" si="176"/>
        <v>40.432297405500002</v>
      </c>
      <c r="AE240">
        <f t="shared" si="177"/>
        <v>-1.5522064980581759E-3</v>
      </c>
      <c r="AF240">
        <f t="shared" si="178"/>
        <v>2.733876755883E-3</v>
      </c>
      <c r="AG240">
        <f t="shared" si="194"/>
        <v>11027.016250903383</v>
      </c>
      <c r="AH240">
        <f t="shared" si="195"/>
        <v>-6626.5628982218268</v>
      </c>
      <c r="AJ240">
        <f t="shared" si="179"/>
        <v>18000</v>
      </c>
      <c r="AK240">
        <f t="shared" si="180"/>
        <v>7277.8135329900006</v>
      </c>
      <c r="AL240">
        <v>1</v>
      </c>
      <c r="AM240">
        <f t="shared" si="181"/>
        <v>22.458303377055</v>
      </c>
      <c r="AN240">
        <f t="shared" si="196"/>
        <v>359.03478410133766</v>
      </c>
      <c r="AO240">
        <f t="shared" si="197"/>
        <v>-785.49857127328357</v>
      </c>
      <c r="AQ240">
        <f t="shared" si="182"/>
        <v>0.14792680581648202</v>
      </c>
      <c r="AR240">
        <f t="shared" si="183"/>
        <v>-38.460969512285324</v>
      </c>
      <c r="AT240">
        <f t="shared" si="209"/>
        <v>-253232.84230806818</v>
      </c>
      <c r="AU240">
        <f t="shared" si="210"/>
        <v>-425089.98212054581</v>
      </c>
      <c r="AV240">
        <f t="shared" si="198"/>
        <v>-2.1080597660221008</v>
      </c>
      <c r="AW240">
        <f t="shared" si="199"/>
        <v>-19143.966027568491</v>
      </c>
      <c r="AX240">
        <f t="shared" si="200"/>
        <v>-24634.010731715705</v>
      </c>
      <c r="AY240">
        <f t="shared" si="208"/>
        <v>-2.2314392276695796</v>
      </c>
      <c r="BA240">
        <f t="shared" si="184"/>
        <v>15.859946645374622</v>
      </c>
      <c r="BB240">
        <f t="shared" si="201"/>
        <v>24.006034439381558</v>
      </c>
      <c r="BC240">
        <f t="shared" si="202"/>
        <v>0.12337946164747882</v>
      </c>
      <c r="BD240">
        <f t="shared" si="185"/>
        <v>-172.93087756092561</v>
      </c>
      <c r="BF240">
        <f t="shared" si="186"/>
        <v>-11.066333824633897</v>
      </c>
      <c r="BG240">
        <f t="shared" si="187"/>
        <v>-165.87178520210665</v>
      </c>
      <c r="BH240">
        <f t="shared" si="203"/>
        <v>14.128214797893349</v>
      </c>
      <c r="BI240">
        <f t="shared" si="204"/>
        <v>14.128214797893349</v>
      </c>
      <c r="BJ240">
        <f t="shared" si="188"/>
        <v>0</v>
      </c>
      <c r="BK240">
        <f t="shared" si="205"/>
        <v>0</v>
      </c>
      <c r="BM240">
        <f t="shared" si="206"/>
        <v>-35.072368264015459</v>
      </c>
      <c r="BN240">
        <f t="shared" si="189"/>
        <v>-172.94090764118107</v>
      </c>
      <c r="BQ240" s="56">
        <f t="shared" si="207"/>
        <v>40.907995239666697</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1.0065350371702573</v>
      </c>
      <c r="D241">
        <f t="shared" si="160"/>
        <v>0.11401443405087446</v>
      </c>
      <c r="F241">
        <f t="shared" si="161"/>
        <v>1.0835528331656985E-3</v>
      </c>
      <c r="G241">
        <f t="shared" si="162"/>
        <v>1.2881656013225735E-2</v>
      </c>
      <c r="H241">
        <f t="shared" si="163"/>
        <v>-3.1287109939867745</v>
      </c>
      <c r="J241">
        <f t="shared" si="164"/>
        <v>15</v>
      </c>
      <c r="M241">
        <f t="shared" si="165"/>
        <v>1.9568527466247199E-2</v>
      </c>
      <c r="N241">
        <f t="shared" si="166"/>
        <v>-1.5707963250000001</v>
      </c>
      <c r="O241">
        <f t="shared" si="167"/>
        <v>41.999292417466606</v>
      </c>
      <c r="P241">
        <f t="shared" si="168"/>
        <v>1.5469841515898353</v>
      </c>
      <c r="Q241">
        <f t="shared" si="169"/>
        <v>23.343513338503538</v>
      </c>
      <c r="R241">
        <f t="shared" si="170"/>
        <v>1.5279447605435279</v>
      </c>
      <c r="S241">
        <f t="shared" si="171"/>
        <v>0.92202362411349348</v>
      </c>
      <c r="T241">
        <f t="shared" si="172"/>
        <v>-0.39752075928126163</v>
      </c>
      <c r="U241">
        <f t="shared" si="173"/>
        <v>0.86141822701134441</v>
      </c>
      <c r="V241">
        <f t="shared" si="174"/>
        <v>-0.53274087631846934</v>
      </c>
      <c r="X241">
        <f t="shared" si="192"/>
        <v>-12.066146115317093</v>
      </c>
      <c r="Y241">
        <f t="shared" si="175"/>
        <v>-139.84900604870214</v>
      </c>
      <c r="Z241">
        <f t="shared" si="193"/>
        <v>40.150993951297863</v>
      </c>
      <c r="AC241">
        <v>1</v>
      </c>
      <c r="AD241">
        <f t="shared" si="176"/>
        <v>41.987385767249997</v>
      </c>
      <c r="AE241">
        <f t="shared" si="177"/>
        <v>-1.6739031613674706E-3</v>
      </c>
      <c r="AF241">
        <f t="shared" si="178"/>
        <v>2.8390258618785002E-3</v>
      </c>
      <c r="AG241">
        <f t="shared" si="194"/>
        <v>10820.213442885415</v>
      </c>
      <c r="AH241">
        <f t="shared" si="195"/>
        <v>-6731.8828424024496</v>
      </c>
      <c r="AJ241">
        <f t="shared" si="179"/>
        <v>18000</v>
      </c>
      <c r="AK241">
        <f t="shared" si="180"/>
        <v>7557.7294381049996</v>
      </c>
      <c r="AL241">
        <v>1</v>
      </c>
      <c r="AM241">
        <f t="shared" si="181"/>
        <v>23.322084276172504</v>
      </c>
      <c r="AN241">
        <f t="shared" si="196"/>
        <v>356.49662363022173</v>
      </c>
      <c r="AO241">
        <f t="shared" si="197"/>
        <v>-756.51486236998267</v>
      </c>
      <c r="AQ241">
        <f t="shared" si="182"/>
        <v>0.13717232959767356</v>
      </c>
      <c r="AR241">
        <f t="shared" si="183"/>
        <v>-37.03652899137186</v>
      </c>
      <c r="AT241">
        <f t="shared" si="209"/>
        <v>-247841.34017445249</v>
      </c>
      <c r="AU241">
        <f t="shared" si="210"/>
        <v>-401666.57692232815</v>
      </c>
      <c r="AV241">
        <f t="shared" si="198"/>
        <v>-2.1236456915496715</v>
      </c>
      <c r="AW241">
        <f t="shared" si="199"/>
        <v>-17161.977219353452</v>
      </c>
      <c r="AX241">
        <f t="shared" si="200"/>
        <v>-23956.529736563421</v>
      </c>
      <c r="AY241">
        <f t="shared" si="208"/>
        <v>-2.192431153519514</v>
      </c>
      <c r="BA241">
        <f t="shared" si="184"/>
        <v>16.015770413345702</v>
      </c>
      <c r="BB241">
        <f t="shared" si="201"/>
        <v>24.090956691051847</v>
      </c>
      <c r="BC241">
        <f t="shared" si="202"/>
        <v>6.8785461969842476E-2</v>
      </c>
      <c r="BD241">
        <f t="shared" si="185"/>
        <v>-176.05888333276701</v>
      </c>
      <c r="BF241">
        <f t="shared" si="186"/>
        <v>-11.633638344529832</v>
      </c>
      <c r="BG241">
        <f t="shared" si="187"/>
        <v>-168.78827292707422</v>
      </c>
      <c r="BH241">
        <f t="shared" si="203"/>
        <v>11.211727072925783</v>
      </c>
      <c r="BI241">
        <f t="shared" si="204"/>
        <v>11.211727072925783</v>
      </c>
      <c r="BJ241">
        <f t="shared" si="188"/>
        <v>0</v>
      </c>
      <c r="BK241">
        <f t="shared" si="205"/>
        <v>0</v>
      </c>
      <c r="BM241">
        <f t="shared" si="206"/>
        <v>-35.724595035581686</v>
      </c>
      <c r="BN241">
        <f t="shared" si="189"/>
        <v>-172.72938959430721</v>
      </c>
      <c r="BQ241" s="56">
        <f t="shared" si="207"/>
        <v>40.992917491336982</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1.0070263579073908</v>
      </c>
      <c r="D242">
        <f t="shared" si="160"/>
        <v>0.11819866042765251</v>
      </c>
      <c r="F242">
        <f t="shared" si="161"/>
        <v>1.0074657705530855E-3</v>
      </c>
      <c r="G242">
        <f t="shared" si="162"/>
        <v>1.242067871924893E-2</v>
      </c>
      <c r="H242">
        <f t="shared" si="163"/>
        <v>-3.1291719712807513</v>
      </c>
      <c r="J242">
        <f t="shared" si="164"/>
        <v>15</v>
      </c>
      <c r="M242">
        <f t="shared" si="165"/>
        <v>1.88696514853098E-2</v>
      </c>
      <c r="N242">
        <f t="shared" si="166"/>
        <v>-1.5707963250000001</v>
      </c>
      <c r="O242">
        <f t="shared" si="167"/>
        <v>43.553955655883129</v>
      </c>
      <c r="P242">
        <f t="shared" si="168"/>
        <v>1.5478342819872009</v>
      </c>
      <c r="Q242">
        <f t="shared" si="169"/>
        <v>24.206529579378074</v>
      </c>
      <c r="R242">
        <f t="shared" si="170"/>
        <v>1.52947339982144</v>
      </c>
      <c r="S242">
        <f t="shared" si="171"/>
        <v>0.91685464322472177</v>
      </c>
      <c r="T242">
        <f t="shared" si="172"/>
        <v>-0.41066725845668539</v>
      </c>
      <c r="U242">
        <f t="shared" si="173"/>
        <v>0.85315621150022325</v>
      </c>
      <c r="V242">
        <f t="shared" si="174"/>
        <v>-0.54879026427687416</v>
      </c>
      <c r="X242">
        <f t="shared" si="192"/>
        <v>-12.511690874206284</v>
      </c>
      <c r="Y242">
        <f t="shared" si="175"/>
        <v>-141.17218724077517</v>
      </c>
      <c r="Z242">
        <f t="shared" si="193"/>
        <v>38.827812759224827</v>
      </c>
      <c r="AC242">
        <v>1</v>
      </c>
      <c r="AD242">
        <f t="shared" si="176"/>
        <v>43.542474128999999</v>
      </c>
      <c r="AE242">
        <f t="shared" si="177"/>
        <v>-1.8001921515940972E-3</v>
      </c>
      <c r="AF242">
        <f t="shared" si="178"/>
        <v>2.9441749678740001E-3</v>
      </c>
      <c r="AG242">
        <f t="shared" si="194"/>
        <v>10613.651616497657</v>
      </c>
      <c r="AH242">
        <f t="shared" si="195"/>
        <v>-6829.2858132314559</v>
      </c>
      <c r="AJ242">
        <f t="shared" si="179"/>
        <v>18000</v>
      </c>
      <c r="AK242">
        <f t="shared" si="180"/>
        <v>7837.6453432199996</v>
      </c>
      <c r="AL242">
        <v>1</v>
      </c>
      <c r="AM242">
        <f t="shared" si="181"/>
        <v>24.185865175290001</v>
      </c>
      <c r="AN242">
        <f t="shared" si="196"/>
        <v>354.22490298245435</v>
      </c>
      <c r="AO242">
        <f t="shared" si="197"/>
        <v>-729.59040204382359</v>
      </c>
      <c r="AQ242">
        <f t="shared" si="182"/>
        <v>0.12754939350263389</v>
      </c>
      <c r="AR242">
        <f t="shared" si="183"/>
        <v>-35.713830180737489</v>
      </c>
      <c r="AT242">
        <f t="shared" si="209"/>
        <v>-242546.18896293541</v>
      </c>
      <c r="AU242">
        <f t="shared" si="210"/>
        <v>-379925.22269264108</v>
      </c>
      <c r="AV242">
        <f t="shared" si="198"/>
        <v>-2.1389772224925672</v>
      </c>
      <c r="AW242">
        <f t="shared" si="199"/>
        <v>-15408.599971599104</v>
      </c>
      <c r="AX242">
        <f t="shared" si="200"/>
        <v>-23337.364604955132</v>
      </c>
      <c r="AY242">
        <f t="shared" si="208"/>
        <v>-2.1543465900358756</v>
      </c>
      <c r="BA242">
        <f t="shared" si="184"/>
        <v>16.1180460044671</v>
      </c>
      <c r="BB242">
        <f t="shared" si="201"/>
        <v>24.146247820207599</v>
      </c>
      <c r="BC242">
        <f t="shared" si="202"/>
        <v>1.5369367543308421E-2</v>
      </c>
      <c r="BD242">
        <f t="shared" si="185"/>
        <v>-179.11940010497685</v>
      </c>
      <c r="BF242">
        <f t="shared" si="186"/>
        <v>-12.206504248858828</v>
      </c>
      <c r="BG242">
        <f t="shared" si="187"/>
        <v>-171.63546324051981</v>
      </c>
      <c r="BH242">
        <f t="shared" si="203"/>
        <v>8.3645367594801883</v>
      </c>
      <c r="BI242">
        <f t="shared" si="204"/>
        <v>8.3645367594801883</v>
      </c>
      <c r="BJ242">
        <f t="shared" si="188"/>
        <v>0</v>
      </c>
      <c r="BK242">
        <f t="shared" si="205"/>
        <v>0</v>
      </c>
      <c r="BM242">
        <f t="shared" si="206"/>
        <v>-36.352752069066426</v>
      </c>
      <c r="BN242">
        <f t="shared" si="189"/>
        <v>-172.51606313554296</v>
      </c>
      <c r="BQ242" s="56">
        <f t="shared" si="207"/>
        <v>41.048208620492737</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1.0075352920355085</v>
      </c>
      <c r="D243">
        <f t="shared" si="160"/>
        <v>0.12237873278897066</v>
      </c>
      <c r="F243">
        <f t="shared" si="161"/>
        <v>9.3912259023856584E-4</v>
      </c>
      <c r="G243">
        <f t="shared" si="162"/>
        <v>1.1991583183766464E-2</v>
      </c>
      <c r="H243">
        <f t="shared" si="163"/>
        <v>-3.129601066816234</v>
      </c>
      <c r="J243">
        <f t="shared" si="164"/>
        <v>15</v>
      </c>
      <c r="M243">
        <f t="shared" si="165"/>
        <v>1.8218973847885324E-2</v>
      </c>
      <c r="N243">
        <f t="shared" si="166"/>
        <v>-1.5707963250000001</v>
      </c>
      <c r="O243">
        <f t="shared" si="167"/>
        <v>45.108648201947943</v>
      </c>
      <c r="P243">
        <f t="shared" si="168"/>
        <v>1.548625812569532</v>
      </c>
      <c r="Q243">
        <f t="shared" si="169"/>
        <v>25.069598490065196</v>
      </c>
      <c r="R243">
        <f t="shared" si="170"/>
        <v>1.5308967895713805</v>
      </c>
      <c r="S243">
        <f t="shared" si="171"/>
        <v>0.91158838550399168</v>
      </c>
      <c r="T243">
        <f t="shared" si="172"/>
        <v>-0.42366496033191059</v>
      </c>
      <c r="U243">
        <f t="shared" si="173"/>
        <v>0.84483975287581181</v>
      </c>
      <c r="V243">
        <f t="shared" si="174"/>
        <v>-0.56453074705179873</v>
      </c>
      <c r="X243">
        <f t="shared" si="192"/>
        <v>-12.948439168311127</v>
      </c>
      <c r="Y243">
        <f t="shared" si="175"/>
        <v>-142.47694320541865</v>
      </c>
      <c r="Z243">
        <f t="shared" si="193"/>
        <v>37.52305679458135</v>
      </c>
      <c r="AC243">
        <v>1</v>
      </c>
      <c r="AD243">
        <f t="shared" si="176"/>
        <v>45.097562490750001</v>
      </c>
      <c r="AE243">
        <f t="shared" si="177"/>
        <v>-1.9310734687380559E-3</v>
      </c>
      <c r="AF243">
        <f t="shared" si="178"/>
        <v>3.0493240738694999E-3</v>
      </c>
      <c r="AG243">
        <f t="shared" si="194"/>
        <v>10407.739074980531</v>
      </c>
      <c r="AH243">
        <f t="shared" si="195"/>
        <v>-6918.9460635026562</v>
      </c>
      <c r="AJ243">
        <f t="shared" si="179"/>
        <v>18000</v>
      </c>
      <c r="AK243">
        <f t="shared" si="180"/>
        <v>8117.5612483349996</v>
      </c>
      <c r="AL243">
        <v>1</v>
      </c>
      <c r="AM243">
        <f t="shared" si="181"/>
        <v>25.049646074407502</v>
      </c>
      <c r="AN243">
        <f t="shared" si="196"/>
        <v>352.18361266402275</v>
      </c>
      <c r="AO243">
        <f t="shared" si="197"/>
        <v>-704.51360210499104</v>
      </c>
      <c r="AQ243">
        <f t="shared" si="182"/>
        <v>0.11890465036087561</v>
      </c>
      <c r="AR243">
        <f t="shared" si="183"/>
        <v>-34.482348604653929</v>
      </c>
      <c r="AT243">
        <f t="shared" si="209"/>
        <v>-237343.98156273883</v>
      </c>
      <c r="AU243">
        <f t="shared" si="210"/>
        <v>-359705.98183230357</v>
      </c>
      <c r="AV243">
        <f t="shared" si="198"/>
        <v>-2.1540493258772573</v>
      </c>
      <c r="AW243">
        <f t="shared" si="199"/>
        <v>-13852.522362503842</v>
      </c>
      <c r="AX243">
        <f t="shared" si="200"/>
        <v>-22768.519423145983</v>
      </c>
      <c r="AY243">
        <f t="shared" si="208"/>
        <v>-2.1173743884047664</v>
      </c>
      <c r="BA243">
        <f t="shared" si="184"/>
        <v>16.169989585911033</v>
      </c>
      <c r="BB243">
        <f t="shared" si="201"/>
        <v>24.174194804086181</v>
      </c>
      <c r="BC243">
        <f t="shared" si="202"/>
        <v>-3.6674937472490843E-2</v>
      </c>
      <c r="BD243">
        <f t="shared" si="185"/>
        <v>-182.10131913348101</v>
      </c>
      <c r="BF243">
        <f t="shared" si="186"/>
        <v>-12.784328913853384</v>
      </c>
      <c r="BG243">
        <f t="shared" si="187"/>
        <v>-174.40246712760666</v>
      </c>
      <c r="BH243">
        <f t="shared" si="203"/>
        <v>5.5975328723933444</v>
      </c>
      <c r="BI243">
        <f t="shared" si="204"/>
        <v>5.5975328723933444</v>
      </c>
      <c r="BJ243">
        <f t="shared" si="188"/>
        <v>0</v>
      </c>
      <c r="BK243">
        <f t="shared" si="205"/>
        <v>0</v>
      </c>
      <c r="BM243">
        <f t="shared" si="206"/>
        <v>-36.95852371793957</v>
      </c>
      <c r="BN243">
        <f t="shared" si="189"/>
        <v>-172.30114799412564</v>
      </c>
      <c r="BQ243" s="56">
        <f t="shared" si="207"/>
        <v>41.076155604371323</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1.0080618128775092</v>
      </c>
      <c r="D244">
        <f t="shared" si="160"/>
        <v>0.12655451146331706</v>
      </c>
      <c r="F244">
        <f t="shared" si="161"/>
        <v>8.7750673201872993E-4</v>
      </c>
      <c r="G244">
        <f t="shared" si="162"/>
        <v>1.1591169782613495E-2</v>
      </c>
      <c r="H244">
        <f t="shared" si="163"/>
        <v>-3.1300014802173868</v>
      </c>
      <c r="J244">
        <f t="shared" si="164"/>
        <v>15</v>
      </c>
      <c r="M244">
        <f t="shared" si="165"/>
        <v>1.761167471962248E-2</v>
      </c>
      <c r="N244">
        <f t="shared" si="166"/>
        <v>-1.5707963250000001</v>
      </c>
      <c r="O244">
        <f t="shared" si="167"/>
        <v>46.663367126315144</v>
      </c>
      <c r="P244">
        <f t="shared" si="168"/>
        <v>1.5493645995354626</v>
      </c>
      <c r="Q244">
        <f t="shared" si="169"/>
        <v>25.932714811839759</v>
      </c>
      <c r="R244">
        <f t="shared" si="170"/>
        <v>1.5322254327480618</v>
      </c>
      <c r="S244">
        <f t="shared" si="171"/>
        <v>0.90623180791772295</v>
      </c>
      <c r="T244">
        <f t="shared" si="172"/>
        <v>-0.43651206026751843</v>
      </c>
      <c r="U244">
        <f t="shared" si="173"/>
        <v>0.83648260727799528</v>
      </c>
      <c r="V244">
        <f t="shared" si="174"/>
        <v>-0.57996358203326559</v>
      </c>
      <c r="X244">
        <f t="shared" si="192"/>
        <v>-13.377003821739065</v>
      </c>
      <c r="Y244">
        <f t="shared" si="175"/>
        <v>-143.76249660465663</v>
      </c>
      <c r="Z244">
        <f t="shared" si="193"/>
        <v>36.237503395343367</v>
      </c>
      <c r="AC244">
        <v>1</v>
      </c>
      <c r="AD244">
        <f t="shared" si="176"/>
        <v>46.652650852500003</v>
      </c>
      <c r="AE244">
        <f t="shared" si="177"/>
        <v>-2.0665471127993464E-3</v>
      </c>
      <c r="AF244">
        <f t="shared" si="178"/>
        <v>3.1544731798650002E-3</v>
      </c>
      <c r="AG244">
        <f t="shared" si="194"/>
        <v>10202.851005056875</v>
      </c>
      <c r="AH244">
        <f t="shared" si="195"/>
        <v>-7001.0651628895248</v>
      </c>
      <c r="AJ244">
        <f t="shared" si="179"/>
        <v>18000</v>
      </c>
      <c r="AK244">
        <f t="shared" si="180"/>
        <v>8397.4771534500014</v>
      </c>
      <c r="AL244">
        <v>1</v>
      </c>
      <c r="AM244">
        <f t="shared" si="181"/>
        <v>25.913426973525002</v>
      </c>
      <c r="AN244">
        <f t="shared" si="196"/>
        <v>350.3426243812491</v>
      </c>
      <c r="AO244">
        <f t="shared" si="197"/>
        <v>-681.10085916659716</v>
      </c>
      <c r="AQ244">
        <f t="shared" si="182"/>
        <v>0.11110987655692714</v>
      </c>
      <c r="AR244">
        <f t="shared" si="183"/>
        <v>-33.332962967078146</v>
      </c>
      <c r="AT244">
        <f t="shared" si="209"/>
        <v>-232232.60828899685</v>
      </c>
      <c r="AU244">
        <f t="shared" si="210"/>
        <v>-340869.14219619252</v>
      </c>
      <c r="AV244">
        <f t="shared" si="198"/>
        <v>-2.1688583150998593</v>
      </c>
      <c r="AW244">
        <f t="shared" si="199"/>
        <v>-12467.512683248735</v>
      </c>
      <c r="AX244">
        <f t="shared" si="200"/>
        <v>-22243.325164211517</v>
      </c>
      <c r="AY244">
        <f t="shared" si="208"/>
        <v>-2.0816696115796516</v>
      </c>
      <c r="BA244">
        <f t="shared" si="184"/>
        <v>16.175493302599474</v>
      </c>
      <c r="BB244">
        <f t="shared" si="201"/>
        <v>24.177150683667954</v>
      </c>
      <c r="BC244">
        <f t="shared" si="202"/>
        <v>-8.7188703520207689E-2</v>
      </c>
      <c r="BD244">
        <f t="shared" si="185"/>
        <v>-184.99554473863355</v>
      </c>
      <c r="BF244">
        <f t="shared" si="186"/>
        <v>-13.366271731585863</v>
      </c>
      <c r="BG244">
        <f t="shared" si="187"/>
        <v>-177.08038023623777</v>
      </c>
      <c r="BH244">
        <f t="shared" si="203"/>
        <v>2.9196197637622276</v>
      </c>
      <c r="BI244">
        <f t="shared" si="204"/>
        <v>2.9196197637622276</v>
      </c>
      <c r="BJ244">
        <f t="shared" si="188"/>
        <v>0</v>
      </c>
      <c r="BK244">
        <f t="shared" si="205"/>
        <v>0</v>
      </c>
      <c r="BM244">
        <f t="shared" si="206"/>
        <v>-37.543422415253815</v>
      </c>
      <c r="BN244">
        <f t="shared" si="189"/>
        <v>-172.08483549760419</v>
      </c>
      <c r="BQ244" s="56">
        <f t="shared" si="207"/>
        <v>41.079111483953092</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1.008605892891105</v>
      </c>
      <c r="D245">
        <f t="shared" si="160"/>
        <v>0.13072585766488434</v>
      </c>
      <c r="F245">
        <f t="shared" si="161"/>
        <v>8.2176317029497071E-4</v>
      </c>
      <c r="G245">
        <f t="shared" si="162"/>
        <v>1.1216653506767505E-2</v>
      </c>
      <c r="H245">
        <f t="shared" si="163"/>
        <v>-3.1303759964932327</v>
      </c>
      <c r="J245">
        <f t="shared" si="164"/>
        <v>15</v>
      </c>
      <c r="M245">
        <f t="shared" si="165"/>
        <v>1.7043556180279817E-2</v>
      </c>
      <c r="N245">
        <f t="shared" si="166"/>
        <v>-1.5707963250000001</v>
      </c>
      <c r="O245">
        <f t="shared" si="167"/>
        <v>48.218109877401218</v>
      </c>
      <c r="P245">
        <f t="shared" si="168"/>
        <v>1.5500557440255454</v>
      </c>
      <c r="Q245">
        <f t="shared" si="169"/>
        <v>26.795873963256124</v>
      </c>
      <c r="R245">
        <f t="shared" si="170"/>
        <v>1.5334684804575571</v>
      </c>
      <c r="S245">
        <f t="shared" si="171"/>
        <v>0.90079174947514329</v>
      </c>
      <c r="T245">
        <f t="shared" si="172"/>
        <v>-0.4492069939834788</v>
      </c>
      <c r="U245">
        <f t="shared" si="173"/>
        <v>0.82809773349271676</v>
      </c>
      <c r="V245">
        <f t="shared" si="174"/>
        <v>-0.59509056406409433</v>
      </c>
      <c r="X245">
        <f t="shared" si="192"/>
        <v>-13.79792491250975</v>
      </c>
      <c r="Y245">
        <f t="shared" si="175"/>
        <v>-145.02821157628674</v>
      </c>
      <c r="Z245">
        <f t="shared" si="193"/>
        <v>34.971788423713264</v>
      </c>
      <c r="AC245">
        <v>1</v>
      </c>
      <c r="AD245">
        <f t="shared" si="176"/>
        <v>48.207739214249997</v>
      </c>
      <c r="AE245">
        <f t="shared" si="177"/>
        <v>-2.206613083777969E-3</v>
      </c>
      <c r="AF245">
        <f t="shared" si="178"/>
        <v>3.2596222858604995E-3</v>
      </c>
      <c r="AG245">
        <f t="shared" si="194"/>
        <v>9999.3301095190127</v>
      </c>
      <c r="AH245">
        <f t="shared" si="195"/>
        <v>-7075.8666575354046</v>
      </c>
      <c r="AJ245">
        <f t="shared" si="179"/>
        <v>18000</v>
      </c>
      <c r="AK245">
        <f t="shared" si="180"/>
        <v>8677.3930585649996</v>
      </c>
      <c r="AL245">
        <v>1</v>
      </c>
      <c r="AM245">
        <f t="shared" si="181"/>
        <v>26.777207872642503</v>
      </c>
      <c r="AN245">
        <f t="shared" si="196"/>
        <v>348.67657545178918</v>
      </c>
      <c r="AO245">
        <f t="shared" si="197"/>
        <v>-659.19208262867676</v>
      </c>
      <c r="AQ245">
        <f t="shared" si="182"/>
        <v>0.10405718983153141</v>
      </c>
      <c r="AR245">
        <f t="shared" si="183"/>
        <v>-32.257728847774736</v>
      </c>
      <c r="AT245">
        <f t="shared" si="209"/>
        <v>-227210.88581039285</v>
      </c>
      <c r="AU245">
        <f t="shared" si="210"/>
        <v>-323291.97413225973</v>
      </c>
      <c r="AV245">
        <f t="shared" si="198"/>
        <v>-2.1834016783657209</v>
      </c>
      <c r="AW245">
        <f t="shared" si="199"/>
        <v>-11231.461534743477</v>
      </c>
      <c r="AX245">
        <f t="shared" si="200"/>
        <v>-21756.185817019446</v>
      </c>
      <c r="AY245">
        <f t="shared" si="208"/>
        <v>-2.0473531157451967</v>
      </c>
      <c r="BA245">
        <f t="shared" si="184"/>
        <v>16.1389084201701</v>
      </c>
      <c r="BB245">
        <f t="shared" si="201"/>
        <v>24.157483144117005</v>
      </c>
      <c r="BC245">
        <f t="shared" si="202"/>
        <v>-0.13604856262052412</v>
      </c>
      <c r="BD245">
        <f t="shared" si="185"/>
        <v>-187.79500845588441</v>
      </c>
      <c r="BF245">
        <f t="shared" si="186"/>
        <v>-13.951328186041671</v>
      </c>
      <c r="BG245">
        <f t="shared" si="187"/>
        <v>-179.66230162296725</v>
      </c>
      <c r="BH245">
        <f t="shared" si="203"/>
        <v>0.3376983770327513</v>
      </c>
      <c r="BI245">
        <f t="shared" si="204"/>
        <v>0.3376983770327513</v>
      </c>
      <c r="BJ245">
        <f t="shared" si="188"/>
        <v>0</v>
      </c>
      <c r="BK245">
        <f t="shared" si="205"/>
        <v>0</v>
      </c>
      <c r="BM245">
        <f t="shared" si="206"/>
        <v>-38.10881133015868</v>
      </c>
      <c r="BN245">
        <f t="shared" si="189"/>
        <v>-171.86729316708283</v>
      </c>
      <c r="BQ245" s="56">
        <f t="shared" si="207"/>
        <v>41.059443944402148</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1.009167503675874</v>
      </c>
      <c r="D246">
        <f t="shared" si="160"/>
        <v>0.13489263351930664</v>
      </c>
      <c r="F246">
        <f t="shared" si="161"/>
        <v>7.7116855616874769E-4</v>
      </c>
      <c r="G246">
        <f t="shared" si="162"/>
        <v>1.0865598863523731E-2</v>
      </c>
      <c r="H246">
        <f t="shared" si="163"/>
        <v>-3.1307270511364766</v>
      </c>
      <c r="J246">
        <f t="shared" si="164"/>
        <v>15</v>
      </c>
      <c r="M246">
        <f t="shared" si="165"/>
        <v>1.6510945049646075E-2</v>
      </c>
      <c r="N246">
        <f t="shared" si="166"/>
        <v>-1.5707963250000001</v>
      </c>
      <c r="O246">
        <f t="shared" si="167"/>
        <v>49.772874222398549</v>
      </c>
      <c r="P246">
        <f t="shared" si="168"/>
        <v>1.5507037099963903</v>
      </c>
      <c r="Q246">
        <f t="shared" si="169"/>
        <v>27.659071934549115</v>
      </c>
      <c r="R246">
        <f t="shared" si="170"/>
        <v>1.5346339425822511</v>
      </c>
      <c r="S246">
        <f t="shared" si="171"/>
        <v>0.89527491604244125</v>
      </c>
      <c r="T246">
        <f t="shared" si="172"/>
        <v>-0.461748430158615</v>
      </c>
      <c r="U246">
        <f t="shared" si="173"/>
        <v>0.8196972943497367</v>
      </c>
      <c r="V246">
        <f t="shared" si="174"/>
        <v>-0.60991397741990883</v>
      </c>
      <c r="X246">
        <f t="shared" si="192"/>
        <v>-14.211679918402485</v>
      </c>
      <c r="Y246">
        <f t="shared" si="175"/>
        <v>-146.27357546531996</v>
      </c>
      <c r="Z246">
        <f t="shared" si="193"/>
        <v>33.726424534680035</v>
      </c>
      <c r="AC246">
        <v>1</v>
      </c>
      <c r="AD246">
        <f t="shared" si="176"/>
        <v>49.762827575999999</v>
      </c>
      <c r="AE246">
        <f t="shared" si="177"/>
        <v>-2.3512713816739232E-3</v>
      </c>
      <c r="AF246">
        <f t="shared" si="178"/>
        <v>3.3647713918559998E-3</v>
      </c>
      <c r="AG246">
        <f t="shared" si="194"/>
        <v>9797.487481523387</v>
      </c>
      <c r="AH246">
        <f t="shared" si="195"/>
        <v>-7143.5913850765228</v>
      </c>
      <c r="AJ246">
        <f t="shared" si="179"/>
        <v>18000</v>
      </c>
      <c r="AK246">
        <f t="shared" si="180"/>
        <v>8957.3089636799996</v>
      </c>
      <c r="AL246">
        <v>1</v>
      </c>
      <c r="AM246">
        <f t="shared" si="181"/>
        <v>27.640988771760004</v>
      </c>
      <c r="AN246">
        <f t="shared" si="196"/>
        <v>347.16399241098958</v>
      </c>
      <c r="AO246">
        <f t="shared" si="197"/>
        <v>-638.64705251153691</v>
      </c>
      <c r="AQ246">
        <f t="shared" si="182"/>
        <v>9.7655296334996727E-2</v>
      </c>
      <c r="AR246">
        <f t="shared" si="183"/>
        <v>-31.249694827198955</v>
      </c>
      <c r="AT246">
        <f t="shared" si="209"/>
        <v>-222278.27421050225</v>
      </c>
      <c r="AU246">
        <f t="shared" si="210"/>
        <v>-306866.10340451373</v>
      </c>
      <c r="AV246">
        <f t="shared" si="198"/>
        <v>-2.1976779311857779</v>
      </c>
      <c r="AW246">
        <f t="shared" si="199"/>
        <v>-10125.628871285338</v>
      </c>
      <c r="AX246">
        <f t="shared" si="200"/>
        <v>-21302.379876215324</v>
      </c>
      <c r="AY246">
        <f t="shared" si="208"/>
        <v>-2.0145126785161258</v>
      </c>
      <c r="BA246">
        <f t="shared" si="184"/>
        <v>16.064836944975156</v>
      </c>
      <c r="BB246">
        <f t="shared" si="201"/>
        <v>24.117526438078269</v>
      </c>
      <c r="BC246">
        <f t="shared" si="202"/>
        <v>-0.18316525266965211</v>
      </c>
      <c r="BD246">
        <f t="shared" si="185"/>
        <v>-190.49459594341022</v>
      </c>
      <c r="BF246">
        <f t="shared" si="186"/>
        <v>-14.538396970423133</v>
      </c>
      <c r="BG246">
        <f t="shared" si="187"/>
        <v>-182.14326438904416</v>
      </c>
      <c r="BH246">
        <f t="shared" si="203"/>
        <v>-2.1432643890441625</v>
      </c>
      <c r="BI246">
        <f t="shared" si="204"/>
        <v>-2.1432643890441625</v>
      </c>
      <c r="BJ246">
        <f t="shared" si="188"/>
        <v>0</v>
      </c>
      <c r="BK246">
        <f t="shared" si="205"/>
        <v>0</v>
      </c>
      <c r="BM246">
        <f t="shared" si="206"/>
        <v>-38.655923408501401</v>
      </c>
      <c r="BN246">
        <f t="shared" si="189"/>
        <v>-171.64866844563394</v>
      </c>
      <c r="BQ246" s="56">
        <f t="shared" si="207"/>
        <v>41.019487238363403</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1.009746615980508</v>
      </c>
      <c r="D247">
        <f t="shared" si="160"/>
        <v>0.13905470208893903</v>
      </c>
      <c r="F247">
        <f t="shared" si="161"/>
        <v>7.25107606744716E-4</v>
      </c>
      <c r="G247">
        <f t="shared" si="162"/>
        <v>1.0535866677770006E-2</v>
      </c>
      <c r="H247">
        <f t="shared" si="163"/>
        <v>-3.1310567833222303</v>
      </c>
      <c r="J247">
        <f t="shared" si="164"/>
        <v>15</v>
      </c>
      <c r="M247">
        <f t="shared" si="165"/>
        <v>1.601061338147498E-2</v>
      </c>
      <c r="N247">
        <f t="shared" si="166"/>
        <v>-1.5707963250000001</v>
      </c>
      <c r="O247">
        <f t="shared" si="167"/>
        <v>51.327658199005874</v>
      </c>
      <c r="P247">
        <f t="shared" si="168"/>
        <v>1.5513124206841251</v>
      </c>
      <c r="Q247">
        <f t="shared" si="169"/>
        <v>28.522305201189084</v>
      </c>
      <c r="R247">
        <f t="shared" si="170"/>
        <v>1.5357288602318588</v>
      </c>
      <c r="S247">
        <f t="shared" si="171"/>
        <v>0.88968786675822875</v>
      </c>
      <c r="T247">
        <f t="shared" si="172"/>
        <v>-0.47413526256025573</v>
      </c>
      <c r="U247">
        <f t="shared" si="173"/>
        <v>0.81129266425258451</v>
      </c>
      <c r="V247">
        <f t="shared" si="174"/>
        <v>-0.62443654925254399</v>
      </c>
      <c r="X247">
        <f t="shared" si="192"/>
        <v>-14.618692262275628</v>
      </c>
      <c r="Y247">
        <f t="shared" si="175"/>
        <v>-147.49818334449543</v>
      </c>
      <c r="Z247">
        <f t="shared" si="193"/>
        <v>32.50181665550457</v>
      </c>
      <c r="AC247">
        <v>1</v>
      </c>
      <c r="AD247">
        <f t="shared" si="176"/>
        <v>51.317915937749994</v>
      </c>
      <c r="AE247">
        <f t="shared" si="177"/>
        <v>-2.5005220064872095E-3</v>
      </c>
      <c r="AF247">
        <f t="shared" si="178"/>
        <v>3.4699204978515001E-3</v>
      </c>
      <c r="AG247">
        <f t="shared" si="194"/>
        <v>9597.6036777351892</v>
      </c>
      <c r="AH247">
        <f t="shared" si="195"/>
        <v>-7204.4933655391424</v>
      </c>
      <c r="AJ247">
        <f t="shared" si="179"/>
        <v>18000</v>
      </c>
      <c r="AK247">
        <f t="shared" si="180"/>
        <v>9237.2248687949996</v>
      </c>
      <c r="AL247">
        <v>1</v>
      </c>
      <c r="AM247">
        <f t="shared" si="181"/>
        <v>28.504769670877501</v>
      </c>
      <c r="AN247">
        <f t="shared" si="196"/>
        <v>345.78659696974029</v>
      </c>
      <c r="AO247">
        <f t="shared" si="197"/>
        <v>-619.34243310399597</v>
      </c>
      <c r="AQ247">
        <f t="shared" si="182"/>
        <v>9.1826521335892239E-2</v>
      </c>
      <c r="AR247">
        <f t="shared" si="183"/>
        <v>-30.302752040844435</v>
      </c>
      <c r="AT247">
        <f t="shared" si="209"/>
        <v>-217434.66147695447</v>
      </c>
      <c r="AU247">
        <f t="shared" si="210"/>
        <v>-291495.36799645098</v>
      </c>
      <c r="AV247">
        <f t="shared" si="198"/>
        <v>-2.2116864884033491</v>
      </c>
      <c r="AW247">
        <f t="shared" si="199"/>
        <v>-9134.0472919358981</v>
      </c>
      <c r="AX247">
        <f t="shared" si="200"/>
        <v>-20877.903642314879</v>
      </c>
      <c r="AY247">
        <f t="shared" si="208"/>
        <v>-1.9832053391285405</v>
      </c>
      <c r="BA247">
        <f t="shared" si="184"/>
        <v>15.95794583680061</v>
      </c>
      <c r="BB247">
        <f t="shared" si="201"/>
        <v>24.059539733830743</v>
      </c>
      <c r="BC247">
        <f t="shared" si="202"/>
        <v>-0.22848114927480867</v>
      </c>
      <c r="BD247">
        <f t="shared" si="185"/>
        <v>-193.09100556670373</v>
      </c>
      <c r="BF247">
        <f t="shared" si="186"/>
        <v>-15.126337735277263</v>
      </c>
      <c r="BG247">
        <f t="shared" si="187"/>
        <v>-184.52009731161607</v>
      </c>
      <c r="BH247">
        <f t="shared" si="203"/>
        <v>-4.5200973116160696</v>
      </c>
      <c r="BI247">
        <f t="shared" si="204"/>
        <v>-4.5200973116160696</v>
      </c>
      <c r="BJ247">
        <f t="shared" si="188"/>
        <v>0</v>
      </c>
      <c r="BK247">
        <f t="shared" si="205"/>
        <v>0</v>
      </c>
      <c r="BM247">
        <f t="shared" si="206"/>
        <v>-39.185877469108007</v>
      </c>
      <c r="BN247">
        <f t="shared" si="189"/>
        <v>-171.42909174491237</v>
      </c>
      <c r="BQ247" s="56">
        <f t="shared" si="207"/>
        <v>40.961500534115878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1.0103431997102466</v>
      </c>
      <c r="D248">
        <f t="shared" si="160"/>
        <v>0.14321192739766778</v>
      </c>
      <c r="F248">
        <f t="shared" si="161"/>
        <v>6.8305429095703917E-4</v>
      </c>
      <c r="G248">
        <f t="shared" si="162"/>
        <v>1.0225570328928256E-2</v>
      </c>
      <c r="H248">
        <f t="shared" si="163"/>
        <v>-3.131367079671072</v>
      </c>
      <c r="J248">
        <f t="shared" si="164"/>
        <v>15</v>
      </c>
      <c r="M248">
        <f t="shared" si="165"/>
        <v>1.5539712987902186E-2</v>
      </c>
      <c r="N248">
        <f t="shared" si="166"/>
        <v>-1.5707963250000001</v>
      </c>
      <c r="O248">
        <f t="shared" si="167"/>
        <v>52.882460075671069</v>
      </c>
      <c r="P248">
        <f t="shared" si="168"/>
        <v>1.5518853380605393</v>
      </c>
      <c r="Q248">
        <f t="shared" si="169"/>
        <v>29.385570652657975</v>
      </c>
      <c r="R248">
        <f t="shared" si="170"/>
        <v>1.5367594478525903</v>
      </c>
      <c r="S248">
        <f t="shared" si="171"/>
        <v>0.88403700202265822</v>
      </c>
      <c r="T248">
        <f t="shared" si="172"/>
        <v>-0.48636660178167807</v>
      </c>
      <c r="U248">
        <f t="shared" si="173"/>
        <v>0.8028944420057238</v>
      </c>
      <c r="V248">
        <f t="shared" si="174"/>
        <v>-0.63866140476433664</v>
      </c>
      <c r="X248">
        <f t="shared" si="192"/>
        <v>-15.019338544991427</v>
      </c>
      <c r="Y248">
        <f t="shared" si="175"/>
        <v>-148.70172478380735</v>
      </c>
      <c r="Z248">
        <f t="shared" si="193"/>
        <v>31.29827521619265</v>
      </c>
      <c r="AC248">
        <v>1</v>
      </c>
      <c r="AD248">
        <f t="shared" si="176"/>
        <v>52.873004299499996</v>
      </c>
      <c r="AE248">
        <f t="shared" si="177"/>
        <v>-2.6543649582178278E-3</v>
      </c>
      <c r="AF248">
        <f t="shared" si="178"/>
        <v>3.5750696038469995E-3</v>
      </c>
      <c r="AG248">
        <f t="shared" si="194"/>
        <v>9399.9299503661678</v>
      </c>
      <c r="AH248">
        <f t="shared" si="195"/>
        <v>-7258.8362033649528</v>
      </c>
      <c r="AJ248">
        <f t="shared" si="179"/>
        <v>18000</v>
      </c>
      <c r="AK248">
        <f t="shared" si="180"/>
        <v>9517.1407739099996</v>
      </c>
      <c r="AL248">
        <v>1</v>
      </c>
      <c r="AM248">
        <f t="shared" si="181"/>
        <v>29.368550569995001</v>
      </c>
      <c r="AN248">
        <f t="shared" si="196"/>
        <v>344.52875223221292</v>
      </c>
      <c r="AO248">
        <f t="shared" si="197"/>
        <v>-601.16930883902296</v>
      </c>
      <c r="AQ248">
        <f t="shared" si="182"/>
        <v>8.6504442003096857E-2</v>
      </c>
      <c r="AR248">
        <f t="shared" si="183"/>
        <v>-29.411510281052934</v>
      </c>
      <c r="AT248">
        <f t="shared" si="209"/>
        <v>-212680.19992852292</v>
      </c>
      <c r="AU248">
        <f t="shared" si="210"/>
        <v>-277094.05795173591</v>
      </c>
      <c r="AV248">
        <f t="shared" si="198"/>
        <v>-2.2254275523038594</v>
      </c>
      <c r="AW248">
        <f t="shared" si="199"/>
        <v>-8243.0455213884161</v>
      </c>
      <c r="AX248">
        <f t="shared" si="200"/>
        <v>-20479.34643538839</v>
      </c>
      <c r="AY248">
        <f t="shared" si="208"/>
        <v>-1.9534605794610125</v>
      </c>
      <c r="BA248">
        <f t="shared" si="184"/>
        <v>15.822812522811907</v>
      </c>
      <c r="BB248">
        <f t="shared" si="201"/>
        <v>23.985673647168401</v>
      </c>
      <c r="BC248">
        <f t="shared" si="202"/>
        <v>-0.27196697284284688</v>
      </c>
      <c r="BD248">
        <f t="shared" si="185"/>
        <v>-195.58255972864987</v>
      </c>
      <c r="BF248">
        <f t="shared" si="186"/>
        <v>-15.714018238911905</v>
      </c>
      <c r="BG248">
        <f t="shared" si="187"/>
        <v>-186.79123867982219</v>
      </c>
      <c r="BH248">
        <f t="shared" si="203"/>
        <v>-6.791238679822186</v>
      </c>
      <c r="BI248">
        <f t="shared" si="204"/>
        <v>-6.791238679822186</v>
      </c>
      <c r="BJ248">
        <f t="shared" si="188"/>
        <v>0</v>
      </c>
      <c r="BK248">
        <f t="shared" si="205"/>
        <v>0</v>
      </c>
      <c r="BM248">
        <f t="shared" si="206"/>
        <v>-39.699691886080302</v>
      </c>
      <c r="BN248">
        <f t="shared" si="189"/>
        <v>-171.20867895117232</v>
      </c>
      <c r="BQ248" s="56">
        <f t="shared" si="207"/>
        <v>40.887634447453536</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1.0109572239344999</v>
      </c>
      <c r="D249">
        <f t="shared" si="160"/>
        <v>0.1473641744552428</v>
      </c>
      <c r="F249">
        <f t="shared" si="161"/>
        <v>6.4455672956826757E-4</v>
      </c>
      <c r="G249">
        <f t="shared" si="162"/>
        <v>9.9330395259833032E-3</v>
      </c>
      <c r="H249">
        <f t="shared" si="163"/>
        <v>-3.1316596104740171</v>
      </c>
      <c r="J249">
        <f t="shared" si="164"/>
        <v>15</v>
      </c>
      <c r="M249">
        <f t="shared" si="165"/>
        <v>1.5095721188247839E-2</v>
      </c>
      <c r="N249">
        <f t="shared" si="166"/>
        <v>-1.5707963250000001</v>
      </c>
      <c r="O249">
        <f t="shared" si="167"/>
        <v>54.437278318644992</v>
      </c>
      <c r="P249">
        <f t="shared" si="168"/>
        <v>1.5524255286799564</v>
      </c>
      <c r="Q249">
        <f t="shared" si="169"/>
        <v>30.248865533409514</v>
      </c>
      <c r="R249">
        <f t="shared" si="170"/>
        <v>1.537731211043033</v>
      </c>
      <c r="S249">
        <f t="shared" si="171"/>
        <v>0.87832855302052637</v>
      </c>
      <c r="T249">
        <f t="shared" si="172"/>
        <v>-0.49844176666171464</v>
      </c>
      <c r="U249">
        <f t="shared" si="173"/>
        <v>0.79451246814287957</v>
      </c>
      <c r="V249">
        <f t="shared" si="174"/>
        <v>-0.65259202432336916</v>
      </c>
      <c r="X249">
        <f t="shared" si="192"/>
        <v>-15.413954695013441</v>
      </c>
      <c r="Y249">
        <f t="shared" si="175"/>
        <v>-149.88397245281189</v>
      </c>
      <c r="Z249">
        <f t="shared" si="193"/>
        <v>30.116027547188111</v>
      </c>
      <c r="AC249">
        <v>1</v>
      </c>
      <c r="AD249">
        <f t="shared" si="176"/>
        <v>54.428092661249998</v>
      </c>
      <c r="AE249">
        <f t="shared" si="177"/>
        <v>-2.8128002368657768E-3</v>
      </c>
      <c r="AF249">
        <f t="shared" si="178"/>
        <v>3.6802187098424997E-3</v>
      </c>
      <c r="AG249">
        <f t="shared" si="194"/>
        <v>9204.6896014360827</v>
      </c>
      <c r="AH249">
        <f t="shared" si="195"/>
        <v>-7306.8899463168591</v>
      </c>
      <c r="AJ249">
        <f t="shared" si="179"/>
        <v>18000</v>
      </c>
      <c r="AK249">
        <f t="shared" si="180"/>
        <v>9797.0566790250014</v>
      </c>
      <c r="AL249">
        <v>1</v>
      </c>
      <c r="AM249">
        <f t="shared" si="181"/>
        <v>30.232331469112502</v>
      </c>
      <c r="AN249">
        <f t="shared" si="196"/>
        <v>343.37701770117758</v>
      </c>
      <c r="AO249">
        <f t="shared" si="197"/>
        <v>-584.03113899230971</v>
      </c>
      <c r="AQ249">
        <f t="shared" si="182"/>
        <v>8.1631986677659779E-2</v>
      </c>
      <c r="AR249">
        <f t="shared" si="183"/>
        <v>-28.571195337180921</v>
      </c>
      <c r="AT249">
        <f t="shared" si="209"/>
        <v>-208015.18286458595</v>
      </c>
      <c r="AU249">
        <f t="shared" si="210"/>
        <v>-263585.46056350117</v>
      </c>
      <c r="AV249">
        <f t="shared" si="198"/>
        <v>-2.2389020141505629</v>
      </c>
      <c r="AW249">
        <f t="shared" si="199"/>
        <v>-7440.8651220836582</v>
      </c>
      <c r="AX249">
        <f t="shared" si="200"/>
        <v>-20103.790412204857</v>
      </c>
      <c r="AY249">
        <f t="shared" si="208"/>
        <v>-1.9252839888067503</v>
      </c>
      <c r="BA249">
        <f t="shared" si="184"/>
        <v>15.663805351347843</v>
      </c>
      <c r="BB249">
        <f t="shared" si="201"/>
        <v>23.897945553327343</v>
      </c>
      <c r="BC249">
        <f t="shared" si="202"/>
        <v>-0.31361802534381256</v>
      </c>
      <c r="BD249">
        <f t="shared" si="185"/>
        <v>-197.9689892519599</v>
      </c>
      <c r="BF249">
        <f t="shared" si="186"/>
        <v>-16.300350725846702</v>
      </c>
      <c r="BG249">
        <f t="shared" si="187"/>
        <v>-188.95652275137121</v>
      </c>
      <c r="BH249">
        <f t="shared" si="203"/>
        <v>-8.9565227513712102</v>
      </c>
      <c r="BI249">
        <f t="shared" si="204"/>
        <v>-8.9565227513712102</v>
      </c>
      <c r="BJ249">
        <f t="shared" si="188"/>
        <v>0</v>
      </c>
      <c r="BK249">
        <f t="shared" si="205"/>
        <v>0</v>
      </c>
      <c r="BM249">
        <f t="shared" si="206"/>
        <v>-40.198296279174045</v>
      </c>
      <c r="BN249">
        <f t="shared" si="189"/>
        <v>-170.98753349941131</v>
      </c>
      <c r="BQ249" s="56">
        <f t="shared" si="207"/>
        <v>40.799906353612478</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1.0115886568946502</v>
      </c>
      <c r="D250">
        <f t="shared" si="160"/>
        <v>0.15151130928112175</v>
      </c>
      <c r="F250">
        <f t="shared" si="161"/>
        <v>6.0922499425046885E-4</v>
      </c>
      <c r="G250">
        <f t="shared" si="162"/>
        <v>9.6567901472116024E-3</v>
      </c>
      <c r="H250">
        <f t="shared" si="163"/>
        <v>-3.1319358598527884</v>
      </c>
      <c r="J250">
        <f t="shared" si="164"/>
        <v>15</v>
      </c>
      <c r="M250">
        <f t="shared" si="165"/>
        <v>1.46763955996854E-2</v>
      </c>
      <c r="N250">
        <f t="shared" si="166"/>
        <v>-1.5707963250000001</v>
      </c>
      <c r="O250">
        <f t="shared" si="167"/>
        <v>55.992111564522965</v>
      </c>
      <c r="P250">
        <f t="shared" si="168"/>
        <v>1.5529357185605723</v>
      </c>
      <c r="Q250">
        <f t="shared" si="169"/>
        <v>31.112187393649887</v>
      </c>
      <c r="R250">
        <f t="shared" si="170"/>
        <v>1.5386490447859358</v>
      </c>
      <c r="S250">
        <f t="shared" si="171"/>
        <v>0.872568572728319</v>
      </c>
      <c r="T250">
        <f t="shared" si="172"/>
        <v>-0.51036027545719953</v>
      </c>
      <c r="U250">
        <f t="shared" si="173"/>
        <v>0.78615584600832999</v>
      </c>
      <c r="V250">
        <f t="shared" si="174"/>
        <v>-0.66623220267743355</v>
      </c>
      <c r="X250">
        <f t="shared" si="192"/>
        <v>-15.802841218258967</v>
      </c>
      <c r="Y250">
        <f t="shared" si="175"/>
        <v>-151.04477223193223</v>
      </c>
      <c r="Z250">
        <f t="shared" si="193"/>
        <v>28.955227768067772</v>
      </c>
      <c r="AC250">
        <v>1</v>
      </c>
      <c r="AD250">
        <f t="shared" si="176"/>
        <v>55.983181023000007</v>
      </c>
      <c r="AE250">
        <f t="shared" si="177"/>
        <v>-2.9758278424310588E-3</v>
      </c>
      <c r="AF250">
        <f t="shared" si="178"/>
        <v>3.785367815838E-3</v>
      </c>
      <c r="AG250">
        <f t="shared" si="194"/>
        <v>9012.0794261042847</v>
      </c>
      <c r="AH250">
        <f t="shared" si="195"/>
        <v>-7348.9283545997641</v>
      </c>
      <c r="AJ250">
        <f t="shared" si="179"/>
        <v>18000</v>
      </c>
      <c r="AK250">
        <f t="shared" si="180"/>
        <v>10076.97258414</v>
      </c>
      <c r="AL250">
        <v>1</v>
      </c>
      <c r="AM250">
        <f t="shared" si="181"/>
        <v>31.096112368229999</v>
      </c>
      <c r="AN250">
        <f t="shared" si="196"/>
        <v>342.31978932341275</v>
      </c>
      <c r="AO250">
        <f t="shared" si="197"/>
        <v>-567.84205052966445</v>
      </c>
      <c r="AQ250">
        <f t="shared" si="182"/>
        <v>7.7159898457573636E-2</v>
      </c>
      <c r="AR250">
        <f t="shared" si="183"/>
        <v>-27.777563444726507</v>
      </c>
      <c r="AT250">
        <f t="shared" si="209"/>
        <v>-203439.95248723472</v>
      </c>
      <c r="AU250">
        <f t="shared" si="210"/>
        <v>-250900.65059313911</v>
      </c>
      <c r="AV250">
        <f t="shared" si="198"/>
        <v>-2.2521113670733337</v>
      </c>
      <c r="AW250">
        <f t="shared" si="199"/>
        <v>-6717.3500989285412</v>
      </c>
      <c r="AX250">
        <f t="shared" si="200"/>
        <v>-19748.729529175944</v>
      </c>
      <c r="AY250">
        <f t="shared" si="208"/>
        <v>-1.8986611035293979</v>
      </c>
      <c r="BA250">
        <f t="shared" si="184"/>
        <v>15.484998544912708</v>
      </c>
      <c r="BB250">
        <f t="shared" si="201"/>
        <v>23.798223377664428</v>
      </c>
      <c r="BC250">
        <f t="shared" si="202"/>
        <v>-0.35345026354393583</v>
      </c>
      <c r="BD250">
        <f t="shared" si="185"/>
        <v>-200.25120839199457</v>
      </c>
      <c r="BF250">
        <f t="shared" si="186"/>
        <v>-16.884318172949587</v>
      </c>
      <c r="BG250">
        <f t="shared" si="187"/>
        <v>-191.01695649205453</v>
      </c>
      <c r="BH250">
        <f t="shared" si="203"/>
        <v>-11.016956492054533</v>
      </c>
      <c r="BI250">
        <f t="shared" si="204"/>
        <v>-11.016956492054533</v>
      </c>
      <c r="BJ250">
        <f t="shared" si="188"/>
        <v>0</v>
      </c>
      <c r="BK250">
        <f t="shared" si="205"/>
        <v>0</v>
      </c>
      <c r="BM250">
        <f t="shared" si="206"/>
        <v>-40.682541550614019</v>
      </c>
      <c r="BN250">
        <f t="shared" si="189"/>
        <v>-170.76574810005999</v>
      </c>
      <c r="BQ250" s="56">
        <f t="shared" si="207"/>
        <v>40.700184177949559</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1.0122374660120288</v>
      </c>
      <c r="D251">
        <f t="shared" si="160"/>
        <v>0.15565319892781695</v>
      </c>
      <c r="F251">
        <f t="shared" si="161"/>
        <v>5.7672118654237864E-4</v>
      </c>
      <c r="G251">
        <f t="shared" si="162"/>
        <v>9.395498991580941E-3</v>
      </c>
      <c r="H251">
        <f t="shared" si="163"/>
        <v>-3.1321971510084192</v>
      </c>
      <c r="J251">
        <f t="shared" si="164"/>
        <v>15</v>
      </c>
      <c r="M251">
        <f t="shared" si="165"/>
        <v>1.4279736259153361E-2</v>
      </c>
      <c r="N251">
        <f t="shared" si="166"/>
        <v>-1.5707963250000001</v>
      </c>
      <c r="O251">
        <f t="shared" si="167"/>
        <v>57.546958597236554</v>
      </c>
      <c r="P251">
        <f t="shared" si="168"/>
        <v>1.5534183391729688</v>
      </c>
      <c r="Q251">
        <f t="shared" si="169"/>
        <v>31.975534048085017</v>
      </c>
      <c r="R251">
        <f t="shared" si="170"/>
        <v>1.5395173157902518</v>
      </c>
      <c r="S251">
        <f t="shared" si="171"/>
        <v>0.86676292834641699</v>
      </c>
      <c r="T251">
        <f t="shared" si="172"/>
        <v>-0.52212183683485414</v>
      </c>
      <c r="U251">
        <f t="shared" si="173"/>
        <v>0.77783296589703077</v>
      </c>
      <c r="V251">
        <f t="shared" si="174"/>
        <v>-0.67958601037753208</v>
      </c>
      <c r="X251">
        <f t="shared" si="192"/>
        <v>-16.186267696447686</v>
      </c>
      <c r="Y251">
        <f t="shared" si="175"/>
        <v>-152.18403457856263</v>
      </c>
      <c r="Z251">
        <f t="shared" si="193"/>
        <v>27.815965421437369</v>
      </c>
      <c r="AC251">
        <v>1</v>
      </c>
      <c r="AD251">
        <f t="shared" si="176"/>
        <v>57.538269384749995</v>
      </c>
      <c r="AE251">
        <f t="shared" si="177"/>
        <v>-3.1434477749136725E-3</v>
      </c>
      <c r="AF251">
        <f t="shared" si="178"/>
        <v>3.8905169218334998E-3</v>
      </c>
      <c r="AG251">
        <f t="shared" si="194"/>
        <v>8822.2712155294994</v>
      </c>
      <c r="AH251">
        <f t="shared" si="195"/>
        <v>-7385.2265391510846</v>
      </c>
      <c r="AJ251">
        <f t="shared" si="179"/>
        <v>18000</v>
      </c>
      <c r="AK251">
        <f t="shared" si="180"/>
        <v>10356.888489255</v>
      </c>
      <c r="AL251">
        <v>1</v>
      </c>
      <c r="AM251">
        <f t="shared" si="181"/>
        <v>31.9598932673475</v>
      </c>
      <c r="AN251">
        <f t="shared" si="196"/>
        <v>341.34700650253541</v>
      </c>
      <c r="AO251">
        <f t="shared" si="197"/>
        <v>-552.5254056946053</v>
      </c>
      <c r="AQ251">
        <f t="shared" si="182"/>
        <v>7.3045485423773385E-2</v>
      </c>
      <c r="AR251">
        <f t="shared" si="183"/>
        <v>-27.026829606796152</v>
      </c>
      <c r="AT251">
        <f t="shared" si="209"/>
        <v>-198954.83219774667</v>
      </c>
      <c r="AU251">
        <f t="shared" si="210"/>
        <v>-238977.47834457498</v>
      </c>
      <c r="AV251">
        <f t="shared" si="198"/>
        <v>-2.2650576286723472</v>
      </c>
      <c r="AW251">
        <f t="shared" si="199"/>
        <v>-6063.6939205905164</v>
      </c>
      <c r="AX251">
        <f t="shared" si="200"/>
        <v>-19412.003535219766</v>
      </c>
      <c r="AY251">
        <f t="shared" si="208"/>
        <v>-1.8735611784988833</v>
      </c>
      <c r="BA251">
        <f t="shared" si="184"/>
        <v>15.290118388739371</v>
      </c>
      <c r="BB251">
        <f t="shared" si="201"/>
        <v>23.688216961846372</v>
      </c>
      <c r="BC251">
        <f t="shared" si="202"/>
        <v>-0.39149645017346391</v>
      </c>
      <c r="BD251">
        <f t="shared" si="185"/>
        <v>-202.43109431492448</v>
      </c>
      <c r="BF251">
        <f t="shared" si="186"/>
        <v>-17.464991579608519</v>
      </c>
      <c r="BG251">
        <f t="shared" si="187"/>
        <v>-192.97450049920758</v>
      </c>
      <c r="BH251">
        <f t="shared" si="203"/>
        <v>-12.974500499207579</v>
      </c>
      <c r="BI251">
        <f t="shared" si="204"/>
        <v>-12.974500499207579</v>
      </c>
      <c r="BJ251">
        <f t="shared" si="188"/>
        <v>0</v>
      </c>
      <c r="BK251">
        <f t="shared" si="205"/>
        <v>0</v>
      </c>
      <c r="BM251">
        <f t="shared" si="206"/>
        <v>-41.153208541454887</v>
      </c>
      <c r="BN251">
        <f t="shared" si="189"/>
        <v>-170.54340618428313</v>
      </c>
      <c r="BQ251" s="56">
        <f t="shared" si="207"/>
        <v>40.590177762131503</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1.0129036178960682</v>
      </c>
      <c r="D252">
        <f t="shared" si="160"/>
        <v>0.15978971150373678</v>
      </c>
      <c r="F252">
        <f t="shared" si="161"/>
        <v>5.4675132240939622E-4</v>
      </c>
      <c r="G252">
        <f t="shared" si="162"/>
        <v>9.1479825328235082E-3</v>
      </c>
      <c r="H252">
        <f t="shared" si="163"/>
        <v>-3.1324446674671766</v>
      </c>
      <c r="J252">
        <f t="shared" si="164"/>
        <v>15</v>
      </c>
      <c r="M252">
        <f t="shared" si="165"/>
        <v>1.3903953726017748E-2</v>
      </c>
      <c r="N252">
        <f t="shared" si="166"/>
        <v>-1.5707963250000001</v>
      </c>
      <c r="O252">
        <f t="shared" si="167"/>
        <v>59.101818328676075</v>
      </c>
      <c r="P252">
        <f t="shared" si="168"/>
        <v>1.5538755661725658</v>
      </c>
      <c r="Q252">
        <f t="shared" si="169"/>
        <v>32.83890354116992</v>
      </c>
      <c r="R252">
        <f t="shared" si="170"/>
        <v>1.540339931862476</v>
      </c>
      <c r="S252">
        <f t="shared" si="171"/>
        <v>0.86091729509051751</v>
      </c>
      <c r="T252">
        <f t="shared" si="172"/>
        <v>-0.53372634074486303</v>
      </c>
      <c r="U252">
        <f t="shared" si="173"/>
        <v>0.76955153161738477</v>
      </c>
      <c r="V252">
        <f t="shared" si="174"/>
        <v>-0.69265775748019143</v>
      </c>
      <c r="X252">
        <f t="shared" si="192"/>
        <v>-16.564476654496158</v>
      </c>
      <c r="Y252">
        <f t="shared" si="175"/>
        <v>-153.30172694656054</v>
      </c>
      <c r="Z252">
        <f t="shared" si="193"/>
        <v>26.698273053439465</v>
      </c>
      <c r="AC252">
        <v>1</v>
      </c>
      <c r="AD252">
        <f t="shared" si="176"/>
        <v>59.093357746499997</v>
      </c>
      <c r="AE252">
        <f t="shared" si="177"/>
        <v>-3.3156600343136186E-3</v>
      </c>
      <c r="AF252">
        <f t="shared" si="178"/>
        <v>3.9956660278289997E-3</v>
      </c>
      <c r="AG252">
        <f t="shared" si="194"/>
        <v>8635.4132933126421</v>
      </c>
      <c r="AH252">
        <f t="shared" si="195"/>
        <v>-7416.0589323621571</v>
      </c>
      <c r="AJ252">
        <f t="shared" si="179"/>
        <v>18000</v>
      </c>
      <c r="AK252">
        <f t="shared" si="180"/>
        <v>10636.804394369999</v>
      </c>
      <c r="AL252">
        <v>1</v>
      </c>
      <c r="AM252">
        <f t="shared" si="181"/>
        <v>32.823674166465004</v>
      </c>
      <c r="AN252">
        <f t="shared" si="196"/>
        <v>340.44991221413943</v>
      </c>
      <c r="AO252">
        <f t="shared" si="197"/>
        <v>-538.01259414852802</v>
      </c>
      <c r="AQ252">
        <f t="shared" si="182"/>
        <v>6.92515979806234E-2</v>
      </c>
      <c r="AR252">
        <f t="shared" si="183"/>
        <v>-26.315607232636893</v>
      </c>
      <c r="AT252">
        <f t="shared" si="209"/>
        <v>-194560.07790834599</v>
      </c>
      <c r="AU252">
        <f t="shared" si="210"/>
        <v>-227759.71845009149</v>
      </c>
      <c r="AV252">
        <f t="shared" si="198"/>
        <v>-2.2777432720247686</v>
      </c>
      <c r="AW252">
        <f t="shared" si="199"/>
        <v>-5472.2320862992783</v>
      </c>
      <c r="AX252">
        <f t="shared" si="200"/>
        <v>-19091.743860873201</v>
      </c>
      <c r="AY252">
        <f t="shared" si="208"/>
        <v>-1.8499407168688184</v>
      </c>
      <c r="BA252">
        <f t="shared" si="184"/>
        <v>15.082515789280775</v>
      </c>
      <c r="BB252">
        <f t="shared" si="201"/>
        <v>23.569475772683045</v>
      </c>
      <c r="BC252">
        <f t="shared" si="202"/>
        <v>-0.42780255515595011</v>
      </c>
      <c r="BD252">
        <f t="shared" si="185"/>
        <v>-204.51128090335678</v>
      </c>
      <c r="BF252">
        <f t="shared" si="186"/>
        <v>-18.041539756668261</v>
      </c>
      <c r="BG252">
        <f t="shared" si="187"/>
        <v>-194.83186402332908</v>
      </c>
      <c r="BH252">
        <f t="shared" si="203"/>
        <v>-14.831864023329075</v>
      </c>
      <c r="BI252">
        <f t="shared" si="204"/>
        <v>-14.831864023329075</v>
      </c>
      <c r="BJ252">
        <f t="shared" si="188"/>
        <v>0</v>
      </c>
      <c r="BK252">
        <f t="shared" si="205"/>
        <v>0</v>
      </c>
      <c r="BM252">
        <f t="shared" si="206"/>
        <v>-41.611015529351299</v>
      </c>
      <c r="BN252">
        <f t="shared" si="189"/>
        <v>-170.32058311997233</v>
      </c>
      <c r="BQ252" s="56">
        <f t="shared" si="207"/>
        <v>40.47143657296818</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1.0135870783526173</v>
      </c>
      <c r="D253">
        <f t="shared" si="160"/>
        <v>0.1639207161955126</v>
      </c>
      <c r="F253">
        <f t="shared" si="161"/>
        <v>5.1905865632522537E-4</v>
      </c>
      <c r="G253">
        <f t="shared" si="162"/>
        <v>8.9131789545827747E-3</v>
      </c>
      <c r="H253">
        <f t="shared" si="163"/>
        <v>-3.1326794710454173</v>
      </c>
      <c r="J253">
        <f t="shared" si="164"/>
        <v>15</v>
      </c>
      <c r="M253">
        <f t="shared" si="165"/>
        <v>1.3547442092017291E-2</v>
      </c>
      <c r="N253">
        <f t="shared" si="166"/>
        <v>-1.5707963250000001</v>
      </c>
      <c r="O253">
        <f t="shared" si="167"/>
        <v>60.656689782292808</v>
      </c>
      <c r="P253">
        <f t="shared" si="168"/>
        <v>1.5543093521773446</v>
      </c>
      <c r="Q253">
        <f t="shared" si="169"/>
        <v>33.702294117695317</v>
      </c>
      <c r="R253">
        <f t="shared" si="170"/>
        <v>1.5411204006293155</v>
      </c>
      <c r="S253">
        <f t="shared" si="171"/>
        <v>0.85503715127064439</v>
      </c>
      <c r="T253">
        <f t="shared" si="172"/>
        <v>-0.54517384923384693</v>
      </c>
      <c r="U253">
        <f t="shared" si="173"/>
        <v>0.76131858890028237</v>
      </c>
      <c r="V253">
        <f t="shared" si="174"/>
        <v>-0.7054519595616463</v>
      </c>
      <c r="X253">
        <f t="shared" si="192"/>
        <v>-16.937686895636133</v>
      </c>
      <c r="Y253">
        <f t="shared" si="175"/>
        <v>-154.39786709806975</v>
      </c>
      <c r="Z253">
        <f t="shared" si="193"/>
        <v>25.602132901930247</v>
      </c>
      <c r="AC253">
        <v>1</v>
      </c>
      <c r="AD253">
        <f t="shared" si="176"/>
        <v>60.648446108250006</v>
      </c>
      <c r="AE253">
        <f t="shared" si="177"/>
        <v>-3.492464620630895E-3</v>
      </c>
      <c r="AF253">
        <f t="shared" si="178"/>
        <v>4.1008151338244999E-3</v>
      </c>
      <c r="AG253">
        <f t="shared" si="194"/>
        <v>8451.6320630737446</v>
      </c>
      <c r="AH253">
        <f t="shared" si="195"/>
        <v>-7441.6975579228274</v>
      </c>
      <c r="AJ253">
        <f t="shared" si="179"/>
        <v>18000</v>
      </c>
      <c r="AK253">
        <f t="shared" si="180"/>
        <v>10916.720299484999</v>
      </c>
      <c r="AL253">
        <v>1</v>
      </c>
      <c r="AM253">
        <f t="shared" si="181"/>
        <v>33.687455065582505</v>
      </c>
      <c r="AN253">
        <f t="shared" si="196"/>
        <v>339.62085550508698</v>
      </c>
      <c r="AO253">
        <f t="shared" si="197"/>
        <v>-524.24200967730599</v>
      </c>
      <c r="AQ253">
        <f t="shared" si="182"/>
        <v>6.5745787338676268E-2</v>
      </c>
      <c r="AR253">
        <f t="shared" si="183"/>
        <v>-25.640857062083747</v>
      </c>
      <c r="AT253">
        <f t="shared" si="209"/>
        <v>-190255.84417767331</v>
      </c>
      <c r="AU253">
        <f t="shared" si="210"/>
        <v>-217196.34993567978</v>
      </c>
      <c r="AV253">
        <f t="shared" si="198"/>
        <v>-2.2901711640293048</v>
      </c>
      <c r="AW253">
        <f t="shared" si="199"/>
        <v>-4936.2710628889563</v>
      </c>
      <c r="AX253">
        <f t="shared" si="200"/>
        <v>-18786.328996200107</v>
      </c>
      <c r="AY253">
        <f t="shared" si="208"/>
        <v>-1.8277466489151684</v>
      </c>
      <c r="BA253">
        <f t="shared" si="184"/>
        <v>14.865159740661435</v>
      </c>
      <c r="BB253">
        <f t="shared" si="201"/>
        <v>23.443391609689023</v>
      </c>
      <c r="BC253">
        <f t="shared" si="202"/>
        <v>-0.4624245151141364</v>
      </c>
      <c r="BD253">
        <f t="shared" si="185"/>
        <v>-206.49497308969848</v>
      </c>
      <c r="BF253">
        <f t="shared" si="186"/>
        <v>-18.613233139374554</v>
      </c>
      <c r="BG253">
        <f t="shared" si="187"/>
        <v>-196.592320329476</v>
      </c>
      <c r="BH253">
        <f t="shared" si="203"/>
        <v>-16.592320329475996</v>
      </c>
      <c r="BI253">
        <f t="shared" si="204"/>
        <v>-16.592320329475996</v>
      </c>
      <c r="BJ253">
        <f t="shared" si="188"/>
        <v>0</v>
      </c>
      <c r="BK253">
        <f t="shared" si="205"/>
        <v>0</v>
      </c>
      <c r="BM253">
        <f t="shared" si="206"/>
        <v>-42.05662474906358</v>
      </c>
      <c r="BN253">
        <f t="shared" si="189"/>
        <v>-170.09734723977749</v>
      </c>
      <c r="BQ253" s="56">
        <f t="shared" si="207"/>
        <v>40.345352409974154</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1.0142878123924222</v>
      </c>
      <c r="D254">
        <f t="shared" si="160"/>
        <v>0.16804608328980428</v>
      </c>
      <c r="F254">
        <f t="shared" si="161"/>
        <v>4.9341816023794219E-4</v>
      </c>
      <c r="G254">
        <f t="shared" si="162"/>
        <v>8.6901328900423815E-3</v>
      </c>
      <c r="H254">
        <f t="shared" si="163"/>
        <v>-3.132902517109958</v>
      </c>
      <c r="J254">
        <f t="shared" si="164"/>
        <v>15</v>
      </c>
      <c r="M254">
        <f t="shared" si="165"/>
        <v>1.320875603971686E-2</v>
      </c>
      <c r="N254">
        <f t="shared" si="166"/>
        <v>-1.5707963250000001</v>
      </c>
      <c r="O254">
        <f t="shared" si="167"/>
        <v>62.211572079159659</v>
      </c>
      <c r="P254">
        <f t="shared" si="168"/>
        <v>1.5547214546321251</v>
      </c>
      <c r="Q254">
        <f t="shared" si="169"/>
        <v>34.565704197779318</v>
      </c>
      <c r="R254">
        <f t="shared" si="170"/>
        <v>1.5418618794706263</v>
      </c>
      <c r="S254">
        <f t="shared" si="171"/>
        <v>0.8491277745818584</v>
      </c>
      <c r="T254">
        <f t="shared" si="172"/>
        <v>-0.5564645872502797</v>
      </c>
      <c r="U254">
        <f t="shared" si="173"/>
        <v>0.75314055513806499</v>
      </c>
      <c r="V254">
        <f t="shared" si="174"/>
        <v>-0.71797330604584708</v>
      </c>
      <c r="X254">
        <f t="shared" si="192"/>
        <v>-17.306096385528903</v>
      </c>
      <c r="Y254">
        <f t="shared" si="175"/>
        <v>-155.4725171776918</v>
      </c>
      <c r="Z254">
        <f t="shared" si="193"/>
        <v>24.527482822308201</v>
      </c>
      <c r="AC254">
        <v>1</v>
      </c>
      <c r="AD254">
        <f t="shared" si="176"/>
        <v>62.203534469999994</v>
      </c>
      <c r="AE254">
        <f t="shared" si="177"/>
        <v>-3.6738615338655048E-3</v>
      </c>
      <c r="AF254">
        <f t="shared" si="178"/>
        <v>4.2059642398199993E-3</v>
      </c>
      <c r="AG254">
        <f t="shared" si="194"/>
        <v>8271.0335480427857</v>
      </c>
      <c r="AH254">
        <f t="shared" si="195"/>
        <v>-7462.4105693320771</v>
      </c>
      <c r="AJ254">
        <f t="shared" si="179"/>
        <v>18000</v>
      </c>
      <c r="AK254">
        <f t="shared" si="180"/>
        <v>11196.636204600001</v>
      </c>
      <c r="AL254">
        <v>1</v>
      </c>
      <c r="AM254">
        <f t="shared" si="181"/>
        <v>34.551235964699998</v>
      </c>
      <c r="AN254">
        <f t="shared" si="196"/>
        <v>338.85312803189555</v>
      </c>
      <c r="AO254">
        <f t="shared" si="197"/>
        <v>-511.15817940672196</v>
      </c>
      <c r="AQ254">
        <f t="shared" si="182"/>
        <v>6.2499609377441388E-2</v>
      </c>
      <c r="AR254">
        <f t="shared" si="183"/>
        <v>-24.999843750976556</v>
      </c>
      <c r="AT254">
        <f t="shared" si="209"/>
        <v>-186042.16187303755</v>
      </c>
      <c r="AU254">
        <f t="shared" si="210"/>
        <v>-207240.94410575225</v>
      </c>
      <c r="AV254">
        <f t="shared" si="198"/>
        <v>-2.302344510211829</v>
      </c>
      <c r="AW254">
        <f t="shared" si="199"/>
        <v>-4449.9464492675215</v>
      </c>
      <c r="AX254">
        <f t="shared" si="200"/>
        <v>-18494.347492102977</v>
      </c>
      <c r="AY254">
        <f t="shared" si="208"/>
        <v>-1.806919104088256</v>
      </c>
      <c r="BA254">
        <f t="shared" si="184"/>
        <v>14.640646361497037</v>
      </c>
      <c r="BB254">
        <f t="shared" si="201"/>
        <v>23.311205011271102</v>
      </c>
      <c r="BC254">
        <f t="shared" si="202"/>
        <v>-0.495425406123573</v>
      </c>
      <c r="BD254">
        <f t="shared" si="185"/>
        <v>-208.38578486687101</v>
      </c>
      <c r="BF254">
        <f t="shared" si="186"/>
        <v>-19.179443073470651</v>
      </c>
      <c r="BG254">
        <f t="shared" si="187"/>
        <v>-198.25954558108313</v>
      </c>
      <c r="BH254">
        <f t="shared" si="203"/>
        <v>-18.259545581083131</v>
      </c>
      <c r="BI254">
        <f t="shared" si="204"/>
        <v>-18.259545581083131</v>
      </c>
      <c r="BJ254">
        <f t="shared" si="188"/>
        <v>0</v>
      </c>
      <c r="BK254">
        <f t="shared" si="205"/>
        <v>0</v>
      </c>
      <c r="BM254">
        <f t="shared" si="206"/>
        <v>-42.49064808474175</v>
      </c>
      <c r="BN254">
        <f t="shared" si="189"/>
        <v>-169.87376071421215</v>
      </c>
      <c r="BQ254" s="56">
        <f t="shared" si="207"/>
        <v>40.213165811556237</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1.0150057842397626</v>
      </c>
      <c r="D255">
        <f t="shared" si="160"/>
        <v>0.17216568419457623</v>
      </c>
      <c r="F255">
        <f t="shared" si="161"/>
        <v>4.6963193457853943E-4</v>
      </c>
      <c r="G255">
        <f t="shared" si="162"/>
        <v>8.4779824024601054E-3</v>
      </c>
      <c r="H255">
        <f t="shared" si="163"/>
        <v>-3.1331146675975403</v>
      </c>
      <c r="J255">
        <f t="shared" si="164"/>
        <v>15</v>
      </c>
      <c r="M255">
        <f t="shared" si="165"/>
        <v>1.288659125826035E-2</v>
      </c>
      <c r="N255">
        <f t="shared" si="166"/>
        <v>-1.5707963250000001</v>
      </c>
      <c r="O255">
        <f t="shared" si="167"/>
        <v>63.76646442607079</v>
      </c>
      <c r="P255">
        <f t="shared" si="168"/>
        <v>1.5551134595976785</v>
      </c>
      <c r="Q255">
        <f t="shared" si="169"/>
        <v>35.429132355513275</v>
      </c>
      <c r="R255">
        <f t="shared" si="170"/>
        <v>1.542567218159798</v>
      </c>
      <c r="S255">
        <f t="shared" si="171"/>
        <v>0.84319423952779182</v>
      </c>
      <c r="T255">
        <f t="shared" si="172"/>
        <v>-0.56759893349069435</v>
      </c>
      <c r="U255">
        <f t="shared" si="173"/>
        <v>0.74502324999598568</v>
      </c>
      <c r="V255">
        <f t="shared" si="174"/>
        <v>-0.73022663082197348</v>
      </c>
      <c r="X255">
        <f t="shared" si="192"/>
        <v>-17.669884752697463</v>
      </c>
      <c r="Y255">
        <f t="shared" si="175"/>
        <v>-156.52577844313072</v>
      </c>
      <c r="Z255">
        <f t="shared" si="193"/>
        <v>23.474221556869281</v>
      </c>
      <c r="AC255">
        <v>1</v>
      </c>
      <c r="AD255">
        <f t="shared" si="176"/>
        <v>63.758622831749996</v>
      </c>
      <c r="AE255">
        <f t="shared" si="177"/>
        <v>-3.8598507740174462E-3</v>
      </c>
      <c r="AF255">
        <f t="shared" si="178"/>
        <v>4.3111133458154996E-3</v>
      </c>
      <c r="AG255">
        <f t="shared" si="194"/>
        <v>8093.7049066588088</v>
      </c>
      <c r="AH255">
        <f t="shared" si="195"/>
        <v>-7478.4610290818318</v>
      </c>
      <c r="AJ255">
        <f t="shared" si="179"/>
        <v>18000</v>
      </c>
      <c r="AK255">
        <f t="shared" si="180"/>
        <v>11476.552109715001</v>
      </c>
      <c r="AL255">
        <v>1</v>
      </c>
      <c r="AM255">
        <f t="shared" si="181"/>
        <v>35.415016863817499</v>
      </c>
      <c r="AN255">
        <f t="shared" si="196"/>
        <v>338.14082809665786</v>
      </c>
      <c r="AO255">
        <f t="shared" si="197"/>
        <v>-498.7110196733509</v>
      </c>
      <c r="AQ255">
        <f t="shared" si="182"/>
        <v>5.9488045877180984E-2</v>
      </c>
      <c r="AR255">
        <f t="shared" si="183"/>
        <v>-24.390098809644201</v>
      </c>
      <c r="AT255">
        <f t="shared" si="209"/>
        <v>-181918.92475457565</v>
      </c>
      <c r="AU255">
        <f t="shared" si="210"/>
        <v>-197851.14144229918</v>
      </c>
      <c r="AV255">
        <f t="shared" si="198"/>
        <v>-2.3142668052602819</v>
      </c>
      <c r="AW255">
        <f t="shared" si="199"/>
        <v>-4008.104769700994</v>
      </c>
      <c r="AX255">
        <f t="shared" si="200"/>
        <v>-18214.567127906514</v>
      </c>
      <c r="AY255">
        <f t="shared" si="208"/>
        <v>-1.7873937612775428</v>
      </c>
      <c r="BA255">
        <f t="shared" si="184"/>
        <v>14.411218732467585</v>
      </c>
      <c r="BB255">
        <f t="shared" si="201"/>
        <v>23.174014198381698</v>
      </c>
      <c r="BC255">
        <f t="shared" si="202"/>
        <v>-0.52687304398273915</v>
      </c>
      <c r="BD255">
        <f t="shared" si="185"/>
        <v>-210.18760179391592</v>
      </c>
      <c r="BF255">
        <f t="shared" si="186"/>
        <v>-19.739637858774714</v>
      </c>
      <c r="BG255">
        <f t="shared" si="187"/>
        <v>-199.8374820903106</v>
      </c>
      <c r="BH255">
        <f t="shared" si="203"/>
        <v>-19.837482090310601</v>
      </c>
      <c r="BI255">
        <f t="shared" si="204"/>
        <v>-19.837482090310601</v>
      </c>
      <c r="BJ255">
        <f t="shared" si="188"/>
        <v>0</v>
      </c>
      <c r="BK255">
        <f t="shared" si="205"/>
        <v>0</v>
      </c>
      <c r="BM255">
        <f t="shared" si="206"/>
        <v>-42.913652057156412</v>
      </c>
      <c r="BN255">
        <f t="shared" si="189"/>
        <v>-169.64988029639471</v>
      </c>
      <c r="BQ255" s="56">
        <f t="shared" si="207"/>
        <v>40.075974998666837</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1.0157409573412433</v>
      </c>
      <c r="D256">
        <f t="shared" si="160"/>
        <v>0.17627939145983762</v>
      </c>
      <c r="F256">
        <f t="shared" si="161"/>
        <v>4.4752537570854392E-4</v>
      </c>
      <c r="G256">
        <f t="shared" si="162"/>
        <v>8.2759478317102324E-3</v>
      </c>
      <c r="H256">
        <f t="shared" si="163"/>
        <v>-3.1333167021682899</v>
      </c>
      <c r="J256">
        <f t="shared" si="164"/>
        <v>15</v>
      </c>
      <c r="M256">
        <f t="shared" si="165"/>
        <v>1.25797676568732E-2</v>
      </c>
      <c r="N256">
        <f t="shared" si="166"/>
        <v>-1.5707963250000001</v>
      </c>
      <c r="O256">
        <f t="shared" si="167"/>
        <v>65.321366105340502</v>
      </c>
      <c r="P256">
        <f t="shared" si="168"/>
        <v>1.5554868021434016</v>
      </c>
      <c r="Q256">
        <f t="shared" si="169"/>
        <v>36.292577300653882</v>
      </c>
      <c r="R256">
        <f t="shared" si="170"/>
        <v>1.5432389954243164</v>
      </c>
      <c r="S256">
        <f t="shared" si="171"/>
        <v>0.83724141589634471</v>
      </c>
      <c r="T256">
        <f t="shared" si="172"/>
        <v>-0.57857741133034235</v>
      </c>
      <c r="U256">
        <f t="shared" si="173"/>
        <v>0.73697192649548338</v>
      </c>
      <c r="V256">
        <f t="shared" si="174"/>
        <v>-0.74221688510534467</v>
      </c>
      <c r="X256">
        <f t="shared" si="192"/>
        <v>-18.02921546134106</v>
      </c>
      <c r="Y256">
        <f t="shared" si="175"/>
        <v>-157.55778656528108</v>
      </c>
      <c r="Z256">
        <f t="shared" si="193"/>
        <v>22.442213434718923</v>
      </c>
      <c r="AC256">
        <v>1</v>
      </c>
      <c r="AD256">
        <f t="shared" si="176"/>
        <v>65.313711193499998</v>
      </c>
      <c r="AE256">
        <f t="shared" si="177"/>
        <v>-4.0504323410867193E-3</v>
      </c>
      <c r="AF256">
        <f t="shared" si="178"/>
        <v>4.4162624518109999E-3</v>
      </c>
      <c r="AG256">
        <f t="shared" si="194"/>
        <v>7919.7159110398952</v>
      </c>
      <c r="AH256">
        <f t="shared" si="195"/>
        <v>-7490.1059027256142</v>
      </c>
      <c r="AJ256">
        <f t="shared" si="179"/>
        <v>18000</v>
      </c>
      <c r="AK256">
        <f t="shared" si="180"/>
        <v>11756.468014829999</v>
      </c>
      <c r="AL256">
        <v>1</v>
      </c>
      <c r="AM256">
        <f t="shared" si="181"/>
        <v>36.278797762935007</v>
      </c>
      <c r="AN256">
        <f t="shared" si="196"/>
        <v>337.47874701963133</v>
      </c>
      <c r="AO256">
        <f t="shared" si="197"/>
        <v>-486.85519758390819</v>
      </c>
      <c r="AQ256">
        <f t="shared" si="182"/>
        <v>5.6689021037295707E-2</v>
      </c>
      <c r="AR256">
        <f t="shared" si="183"/>
        <v>-23.809388835664198</v>
      </c>
      <c r="AT256">
        <f t="shared" si="209"/>
        <v>-177885.8829164074</v>
      </c>
      <c r="AU256">
        <f t="shared" si="210"/>
        <v>-188988.20236503656</v>
      </c>
      <c r="AV256">
        <f t="shared" si="198"/>
        <v>-2.3259417886699225</v>
      </c>
      <c r="AW256">
        <f t="shared" si="199"/>
        <v>-3606.2044791447875</v>
      </c>
      <c r="AX256">
        <f t="shared" si="200"/>
        <v>-17945.909098218122</v>
      </c>
      <c r="AY256">
        <f t="shared" si="208"/>
        <v>-1.7691037909680447</v>
      </c>
      <c r="BA256">
        <f t="shared" si="184"/>
        <v>14.17879354945301</v>
      </c>
      <c r="BB256">
        <f t="shared" si="201"/>
        <v>23.032785580120297</v>
      </c>
      <c r="BC256">
        <f t="shared" si="202"/>
        <v>-0.55683799770187781</v>
      </c>
      <c r="BD256">
        <f t="shared" si="185"/>
        <v>-211.90446717728921</v>
      </c>
      <c r="BF256">
        <f t="shared" si="186"/>
        <v>-20.293376628061495</v>
      </c>
      <c r="BG256">
        <f t="shared" si="187"/>
        <v>-201.33022513719573</v>
      </c>
      <c r="BH256">
        <f t="shared" si="203"/>
        <v>-21.330225137195725</v>
      </c>
      <c r="BI256">
        <f t="shared" si="204"/>
        <v>-21.330225137195725</v>
      </c>
      <c r="BJ256">
        <f t="shared" si="188"/>
        <v>0</v>
      </c>
      <c r="BK256">
        <f t="shared" si="205"/>
        <v>0</v>
      </c>
      <c r="BM256">
        <f t="shared" si="206"/>
        <v>-43.326162208181799</v>
      </c>
      <c r="BN256">
        <f t="shared" si="189"/>
        <v>-169.42575795990655</v>
      </c>
      <c r="BQ256" s="56">
        <f t="shared" si="207"/>
        <v>39.934746380405429</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1.0164932943747318</v>
      </c>
      <c r="D257">
        <f t="shared" si="160"/>
        <v>0.18038707879784005</v>
      </c>
      <c r="F257">
        <f t="shared" si="161"/>
        <v>4.2694396057058379E-4</v>
      </c>
      <c r="G257">
        <f t="shared" si="162"/>
        <v>8.0833222019716169E-3</v>
      </c>
      <c r="H257">
        <f t="shared" si="163"/>
        <v>-3.1335093277980284</v>
      </c>
      <c r="J257">
        <f t="shared" si="164"/>
        <v>15</v>
      </c>
      <c r="M257">
        <f t="shared" si="165"/>
        <v>1.2287214920666846E-2</v>
      </c>
      <c r="N257">
        <f t="shared" si="166"/>
        <v>-1.5707963250000001</v>
      </c>
      <c r="O257">
        <f t="shared" si="167"/>
        <v>66.876276466024947</v>
      </c>
      <c r="P257">
        <f t="shared" si="168"/>
        <v>1.5558427838961004</v>
      </c>
      <c r="Q257">
        <f t="shared" si="169"/>
        <v>37.156037862866349</v>
      </c>
      <c r="R257">
        <f t="shared" si="170"/>
        <v>1.54387955041415</v>
      </c>
      <c r="S257">
        <f t="shared" si="171"/>
        <v>0.83127396820613941</v>
      </c>
      <c r="T257">
        <f t="shared" si="172"/>
        <v>-0.58940067987736022</v>
      </c>
      <c r="U257">
        <f t="shared" si="173"/>
        <v>0.72899130222243069</v>
      </c>
      <c r="V257">
        <f t="shared" si="174"/>
        <v>-0.75394911247792773</v>
      </c>
      <c r="X257">
        <f t="shared" si="192"/>
        <v>-18.384237703454566</v>
      </c>
      <c r="Y257">
        <f t="shared" si="175"/>
        <v>-158.56870742556032</v>
      </c>
      <c r="Z257">
        <f t="shared" si="193"/>
        <v>21.431292574439681</v>
      </c>
      <c r="AC257">
        <v>1</v>
      </c>
      <c r="AD257">
        <f t="shared" si="176"/>
        <v>66.868799555250007</v>
      </c>
      <c r="AE257">
        <f t="shared" si="177"/>
        <v>-4.2456062350733235E-3</v>
      </c>
      <c r="AF257">
        <f t="shared" si="178"/>
        <v>4.5214115578064993E-3</v>
      </c>
      <c r="AG257">
        <f t="shared" si="194"/>
        <v>7749.1203777911815</v>
      </c>
      <c r="AH257">
        <f t="shared" si="195"/>
        <v>-7497.5952440679766</v>
      </c>
      <c r="AJ257">
        <f t="shared" si="179"/>
        <v>18000</v>
      </c>
      <c r="AK257">
        <f t="shared" si="180"/>
        <v>12036.383919944999</v>
      </c>
      <c r="AL257">
        <v>1</v>
      </c>
      <c r="AM257">
        <f t="shared" si="181"/>
        <v>37.142578662052507</v>
      </c>
      <c r="AN257">
        <f t="shared" si="196"/>
        <v>336.86227375204646</v>
      </c>
      <c r="AO257">
        <f t="shared" si="197"/>
        <v>-475.54958116825276</v>
      </c>
      <c r="AQ257">
        <f t="shared" si="182"/>
        <v>5.4082995765301428E-2</v>
      </c>
      <c r="AR257">
        <f t="shared" si="183"/>
        <v>-23.255688179079616</v>
      </c>
      <c r="AT257">
        <f t="shared" si="209"/>
        <v>-173942.64144441832</v>
      </c>
      <c r="AU257">
        <f t="shared" si="210"/>
        <v>-180616.61957989822</v>
      </c>
      <c r="AV257">
        <f t="shared" si="198"/>
        <v>-2.3373734049687611</v>
      </c>
      <c r="AW257">
        <f t="shared" si="199"/>
        <v>-3240.2326746638309</v>
      </c>
      <c r="AX257">
        <f t="shared" si="200"/>
        <v>-17687.426309601178</v>
      </c>
      <c r="AY257">
        <f t="shared" si="208"/>
        <v>-1.7519814211686133</v>
      </c>
      <c r="BA257">
        <f t="shared" si="184"/>
        <v>13.944991444670793</v>
      </c>
      <c r="BB257">
        <f t="shared" si="201"/>
        <v>22.88836504320178</v>
      </c>
      <c r="BC257">
        <f t="shared" si="202"/>
        <v>-0.58539198380014779</v>
      </c>
      <c r="BD257">
        <f t="shared" si="185"/>
        <v>-213.54049007086473</v>
      </c>
      <c r="BF257">
        <f t="shared" si="186"/>
        <v>-20.840301924717487</v>
      </c>
      <c r="BG257">
        <f t="shared" si="187"/>
        <v>-202.74193151809814</v>
      </c>
      <c r="BH257">
        <f t="shared" si="203"/>
        <v>-22.741931518098141</v>
      </c>
      <c r="BI257">
        <f t="shared" si="204"/>
        <v>-22.741931518098141</v>
      </c>
      <c r="BJ257">
        <f t="shared" si="188"/>
        <v>0</v>
      </c>
      <c r="BK257">
        <f t="shared" si="205"/>
        <v>0</v>
      </c>
      <c r="BM257">
        <f t="shared" si="206"/>
        <v>-43.728666967919267</v>
      </c>
      <c r="BN257">
        <f t="shared" si="189"/>
        <v>-169.20144144723344</v>
      </c>
      <c r="BQ257" s="56">
        <f t="shared" si="207"/>
        <v>39.790325843486919</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1.0172627572584403</v>
      </c>
      <c r="D258">
        <f t="shared" si="160"/>
        <v>0.18448862110272696</v>
      </c>
      <c r="F258">
        <f t="shared" si="161"/>
        <v>4.0775053749214353E-4</v>
      </c>
      <c r="G258">
        <f t="shared" si="162"/>
        <v>7.8994629413446961E-3</v>
      </c>
      <c r="H258">
        <f t="shared" si="163"/>
        <v>-3.1336931870586553</v>
      </c>
      <c r="J258">
        <f t="shared" si="164"/>
        <v>15</v>
      </c>
      <c r="M258">
        <f t="shared" si="165"/>
        <v>1.2007960036106236E-2</v>
      </c>
      <c r="N258">
        <f t="shared" si="166"/>
        <v>-1.5707963250000001</v>
      </c>
      <c r="O258">
        <f t="shared" si="167"/>
        <v>68.431194916340445</v>
      </c>
      <c r="P258">
        <f t="shared" si="168"/>
        <v>1.5561825881970432</v>
      </c>
      <c r="Q258">
        <f t="shared" si="169"/>
        <v>38.019512978113468</v>
      </c>
      <c r="R258">
        <f t="shared" si="170"/>
        <v>1.5444910098864506</v>
      </c>
      <c r="S258">
        <f t="shared" si="171"/>
        <v>0.82529635604254958</v>
      </c>
      <c r="T258">
        <f t="shared" si="172"/>
        <v>-0.60006952518500889</v>
      </c>
      <c r="U258">
        <f t="shared" si="173"/>
        <v>0.72108559036385267</v>
      </c>
      <c r="V258">
        <f t="shared" si="174"/>
        <v>-0.76542842603065331</v>
      </c>
      <c r="X258">
        <f t="shared" si="192"/>
        <v>-18.735088049705659</v>
      </c>
      <c r="Y258">
        <f t="shared" si="175"/>
        <v>-159.55873335005967</v>
      </c>
      <c r="Z258">
        <f t="shared" si="193"/>
        <v>20.441266649940331</v>
      </c>
      <c r="AC258">
        <v>1</v>
      </c>
      <c r="AD258">
        <f t="shared" si="176"/>
        <v>68.423887917000002</v>
      </c>
      <c r="AE258">
        <f t="shared" si="177"/>
        <v>-4.4453724559772607E-3</v>
      </c>
      <c r="AF258">
        <f t="shared" si="178"/>
        <v>4.6265606638019995E-3</v>
      </c>
      <c r="AG258">
        <f t="shared" si="194"/>
        <v>7581.9575429511242</v>
      </c>
      <c r="AH258">
        <f t="shared" si="195"/>
        <v>-7501.1715496030056</v>
      </c>
      <c r="AJ258">
        <f t="shared" si="179"/>
        <v>18000</v>
      </c>
      <c r="AK258">
        <f t="shared" si="180"/>
        <v>12316.299825059999</v>
      </c>
      <c r="AL258">
        <v>1</v>
      </c>
      <c r="AM258">
        <f t="shared" si="181"/>
        <v>38.006359561170001</v>
      </c>
      <c r="AN258">
        <f t="shared" si="196"/>
        <v>336.28731445870147</v>
      </c>
      <c r="AO258">
        <f t="shared" si="197"/>
        <v>-464.7567641176505</v>
      </c>
      <c r="AQ258">
        <f t="shared" si="182"/>
        <v>5.1652625761230572E-2</v>
      </c>
      <c r="AR258">
        <f t="shared" si="183"/>
        <v>-22.72715533494145</v>
      </c>
      <c r="AT258">
        <f t="shared" si="209"/>
        <v>-170088.66298636736</v>
      </c>
      <c r="AU258">
        <f t="shared" si="210"/>
        <v>-172703.78202840363</v>
      </c>
      <c r="AV258">
        <f t="shared" si="198"/>
        <v>-2.3485657680637617</v>
      </c>
      <c r="AW258">
        <f t="shared" si="199"/>
        <v>-2906.6347135569686</v>
      </c>
      <c r="AX258">
        <f t="shared" si="200"/>
        <v>-17438.285060947528</v>
      </c>
      <c r="AY258">
        <f t="shared" si="208"/>
        <v>-1.7359591689125646</v>
      </c>
      <c r="BA258">
        <f t="shared" si="184"/>
        <v>13.711168616130347</v>
      </c>
      <c r="BB258">
        <f t="shared" si="201"/>
        <v>22.741489434094994</v>
      </c>
      <c r="BC258">
        <f t="shared" si="202"/>
        <v>-0.61260659915119708</v>
      </c>
      <c r="BD258">
        <f t="shared" si="185"/>
        <v>-215.09977267333352</v>
      </c>
      <c r="BF258">
        <f t="shared" si="186"/>
        <v>-21.380131641961011</v>
      </c>
      <c r="BG258">
        <f t="shared" si="187"/>
        <v>-204.07674741640437</v>
      </c>
      <c r="BH258">
        <f t="shared" si="203"/>
        <v>-24.076747416404373</v>
      </c>
      <c r="BI258">
        <f t="shared" si="204"/>
        <v>-24.076747416404373</v>
      </c>
      <c r="BJ258">
        <f t="shared" si="188"/>
        <v>0</v>
      </c>
      <c r="BK258">
        <f t="shared" si="205"/>
        <v>0</v>
      </c>
      <c r="BM258">
        <f t="shared" si="206"/>
        <v>-44.121621076056002</v>
      </c>
      <c r="BN258">
        <f t="shared" si="189"/>
        <v>-168.97697474307088</v>
      </c>
      <c r="BQ258" s="56">
        <f t="shared" si="207"/>
        <v>39.643450234380126</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1.0180493071601462</v>
      </c>
      <c r="D259">
        <f t="shared" si="160"/>
        <v>0.18858389446962887</v>
      </c>
      <c r="F259">
        <f t="shared" si="161"/>
        <v>3.8982303407816908E-4</v>
      </c>
      <c r="G259">
        <f t="shared" si="162"/>
        <v>7.7237847086510042E-3</v>
      </c>
      <c r="H259">
        <f t="shared" si="163"/>
        <v>-3.1338688652913493</v>
      </c>
      <c r="J259">
        <f t="shared" si="164"/>
        <v>15</v>
      </c>
      <c r="M259">
        <f t="shared" si="165"/>
        <v>1.1741116479748319E-2</v>
      </c>
      <c r="N259">
        <f t="shared" si="166"/>
        <v>-1.5707963250000001</v>
      </c>
      <c r="O259">
        <f t="shared" si="167"/>
        <v>69.986120917092236</v>
      </c>
      <c r="P259">
        <f t="shared" si="168"/>
        <v>1.5565072932391062</v>
      </c>
      <c r="Q259">
        <f t="shared" si="169"/>
        <v>38.883001676857198</v>
      </c>
      <c r="R259">
        <f t="shared" si="170"/>
        <v>1.5450753117716356</v>
      </c>
      <c r="S259">
        <f t="shared" si="171"/>
        <v>0.81931283520314069</v>
      </c>
      <c r="T259">
        <f t="shared" si="172"/>
        <v>-0.61058485165222309</v>
      </c>
      <c r="U259">
        <f t="shared" si="173"/>
        <v>0.71325853032314745</v>
      </c>
      <c r="V259">
        <f t="shared" si="174"/>
        <v>-0.77665998751904441</v>
      </c>
      <c r="X259">
        <f t="shared" si="192"/>
        <v>-19.081891892385553</v>
      </c>
      <c r="Y259">
        <f t="shared" si="175"/>
        <v>-160.52807972949779</v>
      </c>
      <c r="Z259">
        <f t="shared" si="193"/>
        <v>19.47192027050221</v>
      </c>
      <c r="AC259">
        <v>1</v>
      </c>
      <c r="AD259">
        <f t="shared" si="176"/>
        <v>69.978976278749997</v>
      </c>
      <c r="AE259">
        <f t="shared" si="177"/>
        <v>-4.6497310037985299E-3</v>
      </c>
      <c r="AF259">
        <f t="shared" si="178"/>
        <v>4.7317097697974998E-3</v>
      </c>
      <c r="AG259">
        <f t="shared" si="194"/>
        <v>7418.2533749402965</v>
      </c>
      <c r="AH259">
        <f t="shared" si="195"/>
        <v>-7501.0692621183189</v>
      </c>
      <c r="AJ259">
        <f t="shared" si="179"/>
        <v>18000</v>
      </c>
      <c r="AK259">
        <f t="shared" si="180"/>
        <v>12596.215730175001</v>
      </c>
      <c r="AL259">
        <v>1</v>
      </c>
      <c r="AM259">
        <f t="shared" si="181"/>
        <v>38.870140460287502</v>
      </c>
      <c r="AN259">
        <f t="shared" si="196"/>
        <v>335.75022444496102</v>
      </c>
      <c r="AO259">
        <f t="shared" si="197"/>
        <v>-454.44265357368835</v>
      </c>
      <c r="AQ259">
        <f t="shared" si="182"/>
        <v>4.9382472185322539E-2</v>
      </c>
      <c r="AR259">
        <f t="shared" si="183"/>
        <v>-22.222112483395144</v>
      </c>
      <c r="AT259">
        <f t="shared" si="209"/>
        <v>-166323.27319757943</v>
      </c>
      <c r="AU259">
        <f t="shared" si="210"/>
        <v>-165219.68227244567</v>
      </c>
      <c r="AV259">
        <f t="shared" si="198"/>
        <v>-2.3595231293054773</v>
      </c>
      <c r="AW259">
        <f t="shared" si="199"/>
        <v>-2602.2544903864282</v>
      </c>
      <c r="AX259">
        <f t="shared" si="200"/>
        <v>-17197.749524025385</v>
      </c>
      <c r="AY259">
        <f t="shared" si="208"/>
        <v>-1.7209707829732459</v>
      </c>
      <c r="BA259">
        <f t="shared" si="184"/>
        <v>13.47844808914861</v>
      </c>
      <c r="BB259">
        <f t="shared" si="201"/>
        <v>22.592797806717289</v>
      </c>
      <c r="BC259">
        <f t="shared" si="202"/>
        <v>-0.63855234633223135</v>
      </c>
      <c r="BD259">
        <f t="shared" si="185"/>
        <v>-216.58635448481891</v>
      </c>
      <c r="BF259">
        <f t="shared" si="186"/>
        <v>-21.912650811033544</v>
      </c>
      <c r="BG259">
        <f t="shared" si="187"/>
        <v>-205.33875296904304</v>
      </c>
      <c r="BH259">
        <f t="shared" si="203"/>
        <v>-25.338752969043043</v>
      </c>
      <c r="BI259">
        <f t="shared" si="204"/>
        <v>-25.338752969043043</v>
      </c>
      <c r="BJ259">
        <f t="shared" si="188"/>
        <v>0</v>
      </c>
      <c r="BK259">
        <f t="shared" si="205"/>
        <v>0</v>
      </c>
      <c r="BM259">
        <f t="shared" si="206"/>
        <v>-44.505448617750829</v>
      </c>
      <c r="BN259">
        <f t="shared" si="189"/>
        <v>-168.75239848422413</v>
      </c>
      <c r="BQ259" s="56">
        <f t="shared" si="207"/>
        <v>39.494758607002424</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1.0188529045065449</v>
      </c>
      <c r="D260">
        <f t="shared" si="160"/>
        <v>0.19267277621320011</v>
      </c>
      <c r="F260">
        <f t="shared" si="161"/>
        <v>3.7305251038109163E-4</v>
      </c>
      <c r="G260">
        <f t="shared" si="162"/>
        <v>7.5557531584034424E-3</v>
      </c>
      <c r="H260">
        <f t="shared" si="163"/>
        <v>-3.1340368968415966</v>
      </c>
      <c r="J260">
        <f t="shared" si="164"/>
        <v>15</v>
      </c>
      <c r="M260">
        <f t="shared" si="165"/>
        <v>1.1485874817145095E-2</v>
      </c>
      <c r="N260">
        <f t="shared" si="166"/>
        <v>-1.5707963250000001</v>
      </c>
      <c r="O260">
        <f t="shared" si="167"/>
        <v>71.541053975960068</v>
      </c>
      <c r="P260">
        <f t="shared" si="168"/>
        <v>1.5568178834912147</v>
      </c>
      <c r="Q260">
        <f t="shared" si="169"/>
        <v>39.746503073797335</v>
      </c>
      <c r="R260">
        <f t="shared" si="170"/>
        <v>1.5456342256705067</v>
      </c>
      <c r="S260">
        <f t="shared" si="171"/>
        <v>0.81332745957410846</v>
      </c>
      <c r="T260">
        <f t="shared" si="172"/>
        <v>-0.6209476736385684</v>
      </c>
      <c r="U260">
        <f t="shared" si="173"/>
        <v>0.70551341770634457</v>
      </c>
      <c r="V260">
        <f t="shared" si="174"/>
        <v>-0.78764898843586018</v>
      </c>
      <c r="X260">
        <f t="shared" si="192"/>
        <v>-19.424764708678094</v>
      </c>
      <c r="Y260">
        <f t="shared" si="175"/>
        <v>-161.47698198154319</v>
      </c>
      <c r="Z260">
        <f t="shared" si="193"/>
        <v>18.52301801845681</v>
      </c>
      <c r="AC260">
        <v>1</v>
      </c>
      <c r="AD260">
        <f t="shared" si="176"/>
        <v>71.534064640500006</v>
      </c>
      <c r="AE260">
        <f t="shared" si="177"/>
        <v>-4.8586818785371312E-3</v>
      </c>
      <c r="AF260">
        <f t="shared" si="178"/>
        <v>4.8368588757930001E-3</v>
      </c>
      <c r="AG260">
        <f t="shared" si="194"/>
        <v>7258.0218211795582</v>
      </c>
      <c r="AH260">
        <f t="shared" si="195"/>
        <v>-7497.5144050789904</v>
      </c>
      <c r="AJ260">
        <f t="shared" si="179"/>
        <v>18000</v>
      </c>
      <c r="AK260">
        <f t="shared" si="180"/>
        <v>12876.131635289999</v>
      </c>
      <c r="AL260">
        <v>1</v>
      </c>
      <c r="AM260">
        <f t="shared" si="181"/>
        <v>39.733921359405002</v>
      </c>
      <c r="AN260">
        <f t="shared" si="196"/>
        <v>335.24775030953469</v>
      </c>
      <c r="AO260">
        <f t="shared" si="197"/>
        <v>-444.57611142649586</v>
      </c>
      <c r="AQ260">
        <f t="shared" si="182"/>
        <v>4.7258755865993068E-2</v>
      </c>
      <c r="AR260">
        <f t="shared" si="183"/>
        <v>-21.739027698356814</v>
      </c>
      <c r="AT260">
        <f t="shared" si="209"/>
        <v>-162645.66823952421</v>
      </c>
      <c r="AU260">
        <f t="shared" si="210"/>
        <v>-158136.66060877198</v>
      </c>
      <c r="AV260">
        <f t="shared" si="198"/>
        <v>-2.3702498489155142</v>
      </c>
      <c r="AW260">
        <f t="shared" si="199"/>
        <v>-2324.2835582946145</v>
      </c>
      <c r="AX260">
        <f t="shared" si="200"/>
        <v>-16965.168552365325</v>
      </c>
      <c r="AY260">
        <f t="shared" si="208"/>
        <v>-1.7069519431362845</v>
      </c>
      <c r="BA260">
        <f t="shared" si="184"/>
        <v>13.247749492165918</v>
      </c>
      <c r="BB260">
        <f t="shared" si="201"/>
        <v>22.442842144856815</v>
      </c>
      <c r="BC260">
        <f t="shared" si="202"/>
        <v>-0.66329790577922965</v>
      </c>
      <c r="BD260">
        <f t="shared" si="185"/>
        <v>-218.00417060444209</v>
      </c>
      <c r="BF260">
        <f t="shared" si="186"/>
        <v>-22.437703580174535</v>
      </c>
      <c r="BG260">
        <f t="shared" si="187"/>
        <v>-206.53192092022897</v>
      </c>
      <c r="BH260">
        <f t="shared" si="203"/>
        <v>-26.53192092022897</v>
      </c>
      <c r="BI260">
        <f t="shared" si="204"/>
        <v>-26.53192092022897</v>
      </c>
      <c r="BJ260">
        <f t="shared" si="188"/>
        <v>0</v>
      </c>
      <c r="BK260">
        <f t="shared" si="205"/>
        <v>0</v>
      </c>
      <c r="BM260">
        <f t="shared" si="206"/>
        <v>-44.880545725031347</v>
      </c>
      <c r="BN260">
        <f t="shared" si="189"/>
        <v>-168.5277503157869</v>
      </c>
      <c r="BQ260" s="56">
        <f t="shared" si="207"/>
        <v>39.34480294514195</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1.019673508992732</v>
      </c>
      <c r="D261">
        <f t="shared" si="160"/>
        <v>0.19675514488559162</v>
      </c>
      <c r="F261">
        <f t="shared" si="161"/>
        <v>3.5734149915426383E-4</v>
      </c>
      <c r="G261">
        <f t="shared" si="162"/>
        <v>7.3948795038014633E-3</v>
      </c>
      <c r="H261">
        <f t="shared" si="163"/>
        <v>-3.1341977704961987</v>
      </c>
      <c r="J261">
        <f t="shared" si="164"/>
        <v>15</v>
      </c>
      <c r="M261">
        <f t="shared" si="165"/>
        <v>1.1241494501886688E-2</v>
      </c>
      <c r="N261">
        <f t="shared" si="166"/>
        <v>-1.5707963250000001</v>
      </c>
      <c r="O261">
        <f t="shared" si="167"/>
        <v>73.095993642513065</v>
      </c>
      <c r="P261">
        <f t="shared" si="168"/>
        <v>1.5571152596650302</v>
      </c>
      <c r="Q261">
        <f t="shared" si="169"/>
        <v>40.610016358918685</v>
      </c>
      <c r="R261">
        <f t="shared" si="170"/>
        <v>1.5461693707386781</v>
      </c>
      <c r="S261">
        <f t="shared" si="171"/>
        <v>0.80734408366163501</v>
      </c>
      <c r="T261">
        <f t="shared" si="172"/>
        <v>-0.63115910731577884</v>
      </c>
      <c r="U261">
        <f t="shared" si="173"/>
        <v>0.69785313351037948</v>
      </c>
      <c r="V261">
        <f t="shared" si="174"/>
        <v>-0.79840063289915764</v>
      </c>
      <c r="X261">
        <f t="shared" si="192"/>
        <v>-19.763813168282091</v>
      </c>
      <c r="Y261">
        <f t="shared" si="175"/>
        <v>-162.40569281823673</v>
      </c>
      <c r="Z261">
        <f t="shared" si="193"/>
        <v>17.59430718176327</v>
      </c>
      <c r="AC261">
        <v>1</v>
      </c>
      <c r="AD261">
        <f t="shared" si="176"/>
        <v>73.089153002250001</v>
      </c>
      <c r="AE261">
        <f t="shared" si="177"/>
        <v>-5.0722250801930619E-3</v>
      </c>
      <c r="AF261">
        <f t="shared" si="178"/>
        <v>4.9420079817885003E-3</v>
      </c>
      <c r="AG261">
        <f t="shared" si="194"/>
        <v>7101.265985599548</v>
      </c>
      <c r="AH261">
        <f t="shared" si="195"/>
        <v>-7490.7243310203576</v>
      </c>
      <c r="AJ261">
        <f t="shared" si="179"/>
        <v>18000</v>
      </c>
      <c r="AK261">
        <f t="shared" si="180"/>
        <v>13156.047540405001</v>
      </c>
      <c r="AL261">
        <v>1</v>
      </c>
      <c r="AM261">
        <f t="shared" si="181"/>
        <v>40.597702258522503</v>
      </c>
      <c r="AN261">
        <f t="shared" si="196"/>
        <v>334.77698060478269</v>
      </c>
      <c r="AO261">
        <f t="shared" si="197"/>
        <v>-435.12864119512665</v>
      </c>
      <c r="AQ261">
        <f t="shared" si="182"/>
        <v>4.526914771775592E-2</v>
      </c>
      <c r="AR261">
        <f t="shared" si="183"/>
        <v>-21.276499427345282</v>
      </c>
      <c r="AT261">
        <f t="shared" si="209"/>
        <v>-159054.92368047085</v>
      </c>
      <c r="AU261">
        <f t="shared" si="210"/>
        <v>-151429.18038228925</v>
      </c>
      <c r="AV261">
        <f t="shared" si="198"/>
        <v>-2.3807503704600363</v>
      </c>
      <c r="AW261">
        <f t="shared" si="199"/>
        <v>-2070.2176221367622</v>
      </c>
      <c r="AX261">
        <f t="shared" si="200"/>
        <v>-16739.964434728219</v>
      </c>
      <c r="AY261">
        <f t="shared" si="208"/>
        <v>-1.6938407584820843</v>
      </c>
      <c r="BA261">
        <f t="shared" si="184"/>
        <v>13.019816663778952</v>
      </c>
      <c r="BB261">
        <f t="shared" si="201"/>
        <v>22.292097376702262</v>
      </c>
      <c r="BC261">
        <f t="shared" si="202"/>
        <v>-0.68690961197795208</v>
      </c>
      <c r="BD261">
        <f t="shared" si="185"/>
        <v>-219.35702171827762</v>
      </c>
      <c r="BF261">
        <f t="shared" si="186"/>
        <v>-22.955185610283632</v>
      </c>
      <c r="BG261">
        <f t="shared" si="187"/>
        <v>-207.66008691990689</v>
      </c>
      <c r="BH261">
        <f t="shared" si="203"/>
        <v>-27.660086919906888</v>
      </c>
      <c r="BI261">
        <f t="shared" si="204"/>
        <v>-27.660086919906888</v>
      </c>
      <c r="BJ261">
        <f t="shared" si="188"/>
        <v>0</v>
      </c>
      <c r="BK261">
        <f t="shared" si="205"/>
        <v>0</v>
      </c>
      <c r="BM261">
        <f t="shared" si="206"/>
        <v>-45.247282986985894</v>
      </c>
      <c r="BN261">
        <f t="shared" si="189"/>
        <v>-168.30306520162927</v>
      </c>
      <c r="BQ261" s="56">
        <f t="shared" si="207"/>
        <v>39.194058176987397</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1.0205110795918091</v>
      </c>
      <c r="D262">
        <f t="shared" si="160"/>
        <v>0.20083088029385651</v>
      </c>
      <c r="F262">
        <f t="shared" si="161"/>
        <v>3.4260258580208822E-4</v>
      </c>
      <c r="G262">
        <f t="shared" si="162"/>
        <v>7.2407157610389922E-3</v>
      </c>
      <c r="H262">
        <f t="shared" si="163"/>
        <v>-3.1343519342389614</v>
      </c>
      <c r="J262">
        <f t="shared" si="164"/>
        <v>15</v>
      </c>
      <c r="M262">
        <f t="shared" si="165"/>
        <v>1.100729669976405E-2</v>
      </c>
      <c r="N262">
        <f t="shared" si="166"/>
        <v>-1.5707963250000001</v>
      </c>
      <c r="O262">
        <f t="shared" si="167"/>
        <v>74.650939503847425</v>
      </c>
      <c r="P262">
        <f t="shared" si="168"/>
        <v>1.5574002474363549</v>
      </c>
      <c r="Q262">
        <f t="shared" si="169"/>
        <v>41.47354078965607</v>
      </c>
      <c r="R262">
        <f t="shared" si="170"/>
        <v>1.546682231338695</v>
      </c>
      <c r="S262">
        <f t="shared" si="171"/>
        <v>0.80136636570489805</v>
      </c>
      <c r="T262">
        <f t="shared" si="172"/>
        <v>-0.64122036277435768</v>
      </c>
      <c r="U262">
        <f t="shared" si="173"/>
        <v>0.6902801723787767</v>
      </c>
      <c r="V262">
        <f t="shared" si="174"/>
        <v>-0.80892012225103849</v>
      </c>
      <c r="X262">
        <f t="shared" si="192"/>
        <v>-20.099136105909146</v>
      </c>
      <c r="Y262">
        <f t="shared" si="175"/>
        <v>-163.31447978628967</v>
      </c>
      <c r="Z262">
        <f t="shared" si="193"/>
        <v>16.685520213710333</v>
      </c>
      <c r="AC262">
        <v>1</v>
      </c>
      <c r="AD262">
        <f t="shared" si="176"/>
        <v>74.644241363999996</v>
      </c>
      <c r="AE262">
        <f t="shared" si="177"/>
        <v>-5.2903606087663264E-3</v>
      </c>
      <c r="AF262">
        <f t="shared" si="178"/>
        <v>5.0471570877839997E-3</v>
      </c>
      <c r="AG262">
        <f t="shared" si="194"/>
        <v>6947.9792355871286</v>
      </c>
      <c r="AH262">
        <f t="shared" si="195"/>
        <v>-7480.9075687109653</v>
      </c>
      <c r="AJ262">
        <f t="shared" si="179"/>
        <v>18000</v>
      </c>
      <c r="AK262">
        <f t="shared" si="180"/>
        <v>13435.963445520001</v>
      </c>
      <c r="AL262">
        <v>1</v>
      </c>
      <c r="AM262">
        <f t="shared" si="181"/>
        <v>41.461483157640004</v>
      </c>
      <c r="AN262">
        <f t="shared" si="196"/>
        <v>334.33530360435623</v>
      </c>
      <c r="AO262">
        <f t="shared" si="197"/>
        <v>-426.07411387646988</v>
      </c>
      <c r="AQ262">
        <f t="shared" si="182"/>
        <v>4.3402589398483515E-2</v>
      </c>
      <c r="AR262">
        <f t="shared" si="183"/>
        <v>-20.833242911272087</v>
      </c>
      <c r="AT262">
        <f t="shared" si="209"/>
        <v>-155550.00428581805</v>
      </c>
      <c r="AU262">
        <f t="shared" si="210"/>
        <v>-145073.62991699396</v>
      </c>
      <c r="AV262">
        <f t="shared" si="198"/>
        <v>-2.3910291980852172</v>
      </c>
      <c r="AW262">
        <f t="shared" si="199"/>
        <v>-1837.8192026859754</v>
      </c>
      <c r="AX262">
        <f t="shared" si="200"/>
        <v>-16521.62327931996</v>
      </c>
      <c r="AY262">
        <f t="shared" si="208"/>
        <v>-1.6815781028232957</v>
      </c>
      <c r="BA262">
        <f t="shared" si="184"/>
        <v>12.795242731722212</v>
      </c>
      <c r="BB262">
        <f t="shared" si="201"/>
        <v>22.140970581404495</v>
      </c>
      <c r="BC262">
        <f t="shared" si="202"/>
        <v>-0.70945109526192152</v>
      </c>
      <c r="BD262">
        <f t="shared" si="185"/>
        <v>-220.64855357588957</v>
      </c>
      <c r="BF262">
        <f t="shared" si="186"/>
        <v>-23.465037024230551</v>
      </c>
      <c r="BG262">
        <f t="shared" si="187"/>
        <v>-208.7269292717707</v>
      </c>
      <c r="BH262">
        <f t="shared" si="203"/>
        <v>-28.7269292717707</v>
      </c>
      <c r="BI262">
        <f t="shared" si="204"/>
        <v>-28.7269292717707</v>
      </c>
      <c r="BJ262">
        <f t="shared" si="188"/>
        <v>0</v>
      </c>
      <c r="BK262">
        <f t="shared" si="205"/>
        <v>0</v>
      </c>
      <c r="BM262">
        <f t="shared" si="206"/>
        <v>-45.606007605635043</v>
      </c>
      <c r="BN262">
        <f t="shared" si="189"/>
        <v>-168.07837569588114</v>
      </c>
      <c r="BQ262" s="56">
        <f t="shared" si="207"/>
        <v>39.042931381689634</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1.021365574564606</v>
      </c>
      <c r="D263">
        <f t="shared" si="160"/>
        <v>0.20489986351678405</v>
      </c>
      <c r="F263">
        <f t="shared" si="161"/>
        <v>3.2875718926230022E-4</v>
      </c>
      <c r="G263">
        <f t="shared" si="162"/>
        <v>7.092850577327457E-3</v>
      </c>
      <c r="H263">
        <f t="shared" si="163"/>
        <v>-3.1344997994226729</v>
      </c>
      <c r="J263">
        <f t="shared" si="164"/>
        <v>15</v>
      </c>
      <c r="M263">
        <f t="shared" si="165"/>
        <v>1.0782657991605599E-2</v>
      </c>
      <c r="N263">
        <f t="shared" si="166"/>
        <v>-1.5707963250000001</v>
      </c>
      <c r="O263">
        <f t="shared" si="167"/>
        <v>76.205891180758243</v>
      </c>
      <c r="P263">
        <f t="shared" si="168"/>
        <v>1.5576736050990716</v>
      </c>
      <c r="Q263">
        <f t="shared" si="169"/>
        <v>42.337075684017769</v>
      </c>
      <c r="R263">
        <f t="shared" si="170"/>
        <v>1.5471741707782305</v>
      </c>
      <c r="S263">
        <f t="shared" si="171"/>
        <v>0.79539777130069911</v>
      </c>
      <c r="T263">
        <f t="shared" si="172"/>
        <v>-0.65113273640027691</v>
      </c>
      <c r="U263">
        <f t="shared" si="173"/>
        <v>0.68279666982066134</v>
      </c>
      <c r="V263">
        <f t="shared" si="174"/>
        <v>-0.81921264126102022</v>
      </c>
      <c r="X263">
        <f t="shared" si="192"/>
        <v>-20.430825376235301</v>
      </c>
      <c r="Y263">
        <f t="shared" si="175"/>
        <v>-164.20362305220542</v>
      </c>
      <c r="Z263">
        <f t="shared" si="193"/>
        <v>15.796376947794585</v>
      </c>
      <c r="AC263">
        <v>1</v>
      </c>
      <c r="AD263">
        <f t="shared" si="176"/>
        <v>76.199329725750005</v>
      </c>
      <c r="AE263">
        <f t="shared" si="177"/>
        <v>-5.513088464256923E-3</v>
      </c>
      <c r="AF263">
        <f t="shared" si="178"/>
        <v>5.1523061937795E-3</v>
      </c>
      <c r="AG263">
        <f t="shared" si="194"/>
        <v>6798.146238025729</v>
      </c>
      <c r="AH263">
        <f t="shared" si="195"/>
        <v>-7468.2637552961396</v>
      </c>
      <c r="AJ263">
        <f t="shared" si="179"/>
        <v>18000</v>
      </c>
      <c r="AK263">
        <f t="shared" si="180"/>
        <v>13715.879350634999</v>
      </c>
      <c r="AL263">
        <v>1</v>
      </c>
      <c r="AM263">
        <f t="shared" si="181"/>
        <v>42.325264056757504</v>
      </c>
      <c r="AN263">
        <f t="shared" si="196"/>
        <v>333.92037103195287</v>
      </c>
      <c r="AO263">
        <f t="shared" si="197"/>
        <v>-417.38852722284531</v>
      </c>
      <c r="AQ263">
        <f t="shared" si="182"/>
        <v>4.164913932053594E-2</v>
      </c>
      <c r="AR263">
        <f t="shared" si="183"/>
        <v>-20.40807826706261</v>
      </c>
      <c r="AT263">
        <f t="shared" si="209"/>
        <v>-152129.77429736164</v>
      </c>
      <c r="AU263">
        <f t="shared" si="210"/>
        <v>-139048.14725419317</v>
      </c>
      <c r="AV263">
        <f t="shared" si="198"/>
        <v>-2.4010908762584906</v>
      </c>
      <c r="AW263">
        <f t="shared" si="199"/>
        <v>-1625.0854881067501</v>
      </c>
      <c r="AX263">
        <f t="shared" si="200"/>
        <v>-16309.686770770695</v>
      </c>
      <c r="AY263">
        <f t="shared" si="208"/>
        <v>-1.6701078205342335</v>
      </c>
      <c r="BA263">
        <f t="shared" si="184"/>
        <v>12.574492535523049</v>
      </c>
      <c r="BB263">
        <f t="shared" si="201"/>
        <v>21.989809348167057</v>
      </c>
      <c r="BC263">
        <f t="shared" si="202"/>
        <v>-0.73098305572425715</v>
      </c>
      <c r="BD263">
        <f t="shared" si="185"/>
        <v>-221.88224403643363</v>
      </c>
      <c r="BF263">
        <f t="shared" si="186"/>
        <v>-23.967235980860725</v>
      </c>
      <c r="BG263">
        <f t="shared" si="187"/>
        <v>-209.73595621743837</v>
      </c>
      <c r="BH263">
        <f t="shared" si="203"/>
        <v>-29.735956217438371</v>
      </c>
      <c r="BI263">
        <f t="shared" si="204"/>
        <v>-29.735956217438371</v>
      </c>
      <c r="BJ263">
        <f t="shared" si="188"/>
        <v>0</v>
      </c>
      <c r="BK263">
        <f t="shared" si="205"/>
        <v>0</v>
      </c>
      <c r="BM263">
        <f t="shared" si="206"/>
        <v>-45.957045329027778</v>
      </c>
      <c r="BN263">
        <f t="shared" si="189"/>
        <v>-167.85371218100474</v>
      </c>
      <c r="BQ263" s="56">
        <f t="shared" si="207"/>
        <v>38.891770148452196</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1.0222369514695189</v>
      </c>
      <c r="D264">
        <f t="shared" si="160"/>
        <v>0.20896197692115931</v>
      </c>
      <c r="F264">
        <f t="shared" si="161"/>
        <v>3.1573451196933284E-4</v>
      </c>
      <c r="G264">
        <f t="shared" si="162"/>
        <v>6.9509055606985348E-3</v>
      </c>
      <c r="H264">
        <f t="shared" si="163"/>
        <v>-3.1346417444393015</v>
      </c>
      <c r="J264">
        <f t="shared" si="164"/>
        <v>15</v>
      </c>
      <c r="M264">
        <f t="shared" si="165"/>
        <v>1.0567004831773488E-2</v>
      </c>
      <c r="N264">
        <f t="shared" si="166"/>
        <v>-1.5707963250000001</v>
      </c>
      <c r="O264">
        <f t="shared" si="167"/>
        <v>77.760848324370457</v>
      </c>
      <c r="P264">
        <f t="shared" si="168"/>
        <v>1.5579360303009846</v>
      </c>
      <c r="Q264">
        <f t="shared" si="169"/>
        <v>43.200620414533311</v>
      </c>
      <c r="R264">
        <f t="shared" si="170"/>
        <v>1.5476464434018955</v>
      </c>
      <c r="S264">
        <f t="shared" si="171"/>
        <v>0.78944157747318155</v>
      </c>
      <c r="T264">
        <f t="shared" si="172"/>
        <v>-0.66089760353362059</v>
      </c>
      <c r="U264">
        <f t="shared" si="173"/>
        <v>0.6754044283158307</v>
      </c>
      <c r="V264">
        <f t="shared" si="174"/>
        <v>-0.82928334582817609</v>
      </c>
      <c r="X264">
        <f t="shared" si="192"/>
        <v>-20.758966606407853</v>
      </c>
      <c r="Y264">
        <f t="shared" si="175"/>
        <v>-165.07341340764549</v>
      </c>
      <c r="Z264">
        <f t="shared" si="193"/>
        <v>14.926586592354511</v>
      </c>
      <c r="AC264">
        <v>1</v>
      </c>
      <c r="AD264">
        <f t="shared" si="176"/>
        <v>77.7544180875</v>
      </c>
      <c r="AE264">
        <f t="shared" si="177"/>
        <v>-5.7404086466648525E-3</v>
      </c>
      <c r="AF264">
        <f t="shared" si="178"/>
        <v>5.2574552997750003E-3</v>
      </c>
      <c r="AG264">
        <f t="shared" si="194"/>
        <v>6651.7439250051812</v>
      </c>
      <c r="AH264">
        <f t="shared" si="195"/>
        <v>-7452.9836409977788</v>
      </c>
      <c r="AJ264">
        <f t="shared" si="179"/>
        <v>18000</v>
      </c>
      <c r="AK264">
        <f t="shared" si="180"/>
        <v>13995.795255750001</v>
      </c>
      <c r="AL264">
        <v>1</v>
      </c>
      <c r="AM264">
        <f t="shared" si="181"/>
        <v>43.189044955875005</v>
      </c>
      <c r="AN264">
        <f t="shared" si="196"/>
        <v>333.5300668087728</v>
      </c>
      <c r="AO264">
        <f t="shared" si="197"/>
        <v>-409.04979379008148</v>
      </c>
      <c r="AQ264">
        <f t="shared" si="182"/>
        <v>3.9999840000639997E-2</v>
      </c>
      <c r="AR264">
        <f t="shared" si="183"/>
        <v>-19.99992000032</v>
      </c>
      <c r="AT264">
        <f t="shared" si="209"/>
        <v>-148793.00789092379</v>
      </c>
      <c r="AU264">
        <f t="shared" si="210"/>
        <v>-133332.46451588548</v>
      </c>
      <c r="AV264">
        <f t="shared" si="198"/>
        <v>-2.4109399717836446</v>
      </c>
      <c r="AW264">
        <f t="shared" si="199"/>
        <v>-1430.2205629667178</v>
      </c>
      <c r="AX264">
        <f t="shared" si="200"/>
        <v>-16103.745086779032</v>
      </c>
      <c r="AY264">
        <f t="shared" si="208"/>
        <v>-1.6593768310450403</v>
      </c>
      <c r="BA264">
        <f t="shared" si="184"/>
        <v>12.357922421620515</v>
      </c>
      <c r="BB264">
        <f t="shared" si="201"/>
        <v>21.838909291000746</v>
      </c>
      <c r="BC264">
        <f t="shared" si="202"/>
        <v>-0.75156314073860431</v>
      </c>
      <c r="BD264">
        <f t="shared" si="185"/>
        <v>-223.06139605112355</v>
      </c>
      <c r="BF264">
        <f t="shared" si="186"/>
        <v>-24.461792897632524</v>
      </c>
      <c r="BG264">
        <f t="shared" si="187"/>
        <v>-210.69049912827313</v>
      </c>
      <c r="BH264">
        <f t="shared" si="203"/>
        <v>-30.690499128273132</v>
      </c>
      <c r="BI264">
        <f t="shared" si="204"/>
        <v>-30.690499128273132</v>
      </c>
      <c r="BJ264">
        <f t="shared" si="188"/>
        <v>0</v>
      </c>
      <c r="BK264">
        <f t="shared" si="205"/>
        <v>0</v>
      </c>
      <c r="BM264">
        <f t="shared" si="206"/>
        <v>-46.300702188633274</v>
      </c>
      <c r="BN264">
        <f t="shared" si="189"/>
        <v>-167.62910307714961</v>
      </c>
      <c r="BQ264" s="56">
        <f t="shared" si="207"/>
        <v>38.740870091285878</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1.0231251671724548</v>
      </c>
      <c r="D265">
        <f t="shared" ref="D265:D328" si="213">ATAN(A265/Fesr)</f>
        <v>0.21301710417744557</v>
      </c>
      <c r="F265">
        <f t="shared" ref="F265:F328" si="214">(Ro/(Ro+Rdcr))/SQRT((A265/(Q*Fo))^2+(1-(A265^2/Fo^2))^2)</f>
        <v>3.0347063261771333E-4</v>
      </c>
      <c r="G265">
        <f t="shared" ref="G265:G328" si="215">-ATAN(A265*Fo/(Q*(Fo^2-A265^2)))</f>
        <v>6.814532042540844E-3</v>
      </c>
      <c r="H265">
        <f t="shared" ref="H265:H328" si="216">IF(G265&gt;0,G265-Pi,G265)</f>
        <v>-3.1347781179574592</v>
      </c>
      <c r="J265">
        <f t="shared" ref="J265:J328" si="217">Vin/Vramp</f>
        <v>15</v>
      </c>
      <c r="M265">
        <f t="shared" ref="M265:M328" si="218">1/(2*Pi*_Rfb1*(Cc1ea_u+Cc2ea_u)*A265)</f>
        <v>1.0359808658601458E-2</v>
      </c>
      <c r="N265">
        <f t="shared" ref="N265:N328" si="219">-Pi/2</f>
        <v>-1.5707963250000001</v>
      </c>
      <c r="O265">
        <f t="shared" ref="O265:O328" si="220">SQRT(1+(A265/Fz1_u)^2)</f>
        <v>79.315810613166065</v>
      </c>
      <c r="P265">
        <f t="shared" ref="P265:P328" si="221">ATAN2(Fz1_u,A265)</f>
        <v>1.5581881659875245</v>
      </c>
      <c r="Q265">
        <f t="shared" ref="Q265:Q328" si="222">SQRT(1+(A265/Fz2_u)^2)</f>
        <v>44.06417440291257</v>
      </c>
      <c r="R265">
        <f t="shared" ref="R265:R328" si="223">ATAN2(Fz2_u,A265)</f>
        <v>1.548100205262305</v>
      </c>
      <c r="S265">
        <f t="shared" ref="S265:S328" si="224">1/SQRT(1+(A265/Fp1_u)^2)</f>
        <v>0.78350087712585759</v>
      </c>
      <c r="T265">
        <f t="shared" ref="T265:T328" si="225">-ATAN2(Fp1_u,A265)</f>
        <v>-0.67051641141807694</v>
      </c>
      <c r="U265">
        <f t="shared" ref="U265:U328" si="226">1/SQRT(1+(A265/Fp2_u)^2)</f>
        <v>0.66810494225196193</v>
      </c>
      <c r="V265">
        <f t="shared" ref="V265:V328" si="227">-ATAN2(Fp2_u,A265)</f>
        <v>-0.83913735207762052</v>
      </c>
      <c r="X265">
        <f t="shared" si="192"/>
        <v>-21.083639859115422</v>
      </c>
      <c r="Y265">
        <f t="shared" ref="Y265:Y328" si="228">(180/Pi)*(D265+H265+N265+P265+R265+T265+V265)</f>
        <v>-165.92415047337806</v>
      </c>
      <c r="Z265">
        <f t="shared" si="193"/>
        <v>14.075849526621937</v>
      </c>
      <c r="AC265">
        <v>1</v>
      </c>
      <c r="AD265">
        <f t="shared" ref="AD265:AD328" si="229">Rcea1_u*Cc1ea_u*A265*2*Pi</f>
        <v>79.309506449249994</v>
      </c>
      <c r="AE265">
        <f t="shared" ref="AE265:AE328" si="230">-Rcea1_u*Cc1ea_u*Cc2ea_u*(A265*2*Pi)^2</f>
        <v>-5.9723211559901106E-3</v>
      </c>
      <c r="AF265">
        <f t="shared" ref="AF265:AF328" si="231">(Cc2ea_u+Cc1ea_u)*A265*2*Pi</f>
        <v>5.3626044057705005E-3</v>
      </c>
      <c r="AG265">
        <f t="shared" si="194"/>
        <v>6508.7423905229307</v>
      </c>
      <c r="AH265">
        <f t="shared" si="195"/>
        <v>-7435.2491552247711</v>
      </c>
      <c r="AJ265">
        <f t="shared" ref="AJ265:AJ328" si="232">_Rfb1</f>
        <v>18000</v>
      </c>
      <c r="AK265">
        <f t="shared" ref="AK265:AK328" si="233">_Rfb1*Rcea2_u*Cc3ea_u*A265*2*Pi</f>
        <v>14275.711160864999</v>
      </c>
      <c r="AL265">
        <v>1</v>
      </c>
      <c r="AM265">
        <f t="shared" ref="AM265:AM328" si="234">(_Rfb1+Rcea2_u)*Cc3ea_u*A265*2*Pi</f>
        <v>44.052825854992506</v>
      </c>
      <c r="AN265">
        <f t="shared" si="196"/>
        <v>333.16248004159615</v>
      </c>
      <c r="AO265">
        <f t="shared" si="197"/>
        <v>-401.03755382485235</v>
      </c>
      <c r="AQ265">
        <f t="shared" ref="AQ265:AQ328" si="235">Eadcg/(1+(Eadcg*A265/GBP)^2)</f>
        <v>3.8446603434819551E-2</v>
      </c>
      <c r="AR265">
        <f t="shared" ref="AR265:AR328" si="236">-(A265*Eadcg*Eadcg/GBP)/(1+(Eadcg*A265/GBP)^2)</f>
        <v>-19.607767751757972</v>
      </c>
      <c r="AT265">
        <f t="shared" si="209"/>
        <v>-145538.39957455412</v>
      </c>
      <c r="AU265">
        <f t="shared" si="210"/>
        <v>-127907.76922510561</v>
      </c>
      <c r="AV265">
        <f t="shared" si="198"/>
        <v>-2.420581057879017</v>
      </c>
      <c r="AW265">
        <f t="shared" si="199"/>
        <v>-1251.6113454138767</v>
      </c>
      <c r="AX265">
        <f t="shared" si="200"/>
        <v>-15903.430797594399</v>
      </c>
      <c r="AY265">
        <f t="shared" si="208"/>
        <v>-1.6493351555838074</v>
      </c>
      <c r="BA265">
        <f t="shared" ref="BA265:BA328" si="237">SQRT(AT265^2+AU265^2)/SQRT(AW265^2+AX265^2)</f>
        <v>12.145797540283896</v>
      </c>
      <c r="BB265">
        <f t="shared" si="201"/>
        <v>21.688520750829952</v>
      </c>
      <c r="BC265">
        <f t="shared" si="202"/>
        <v>-0.77124590229520962</v>
      </c>
      <c r="BD265">
        <f t="shared" ref="BD265:BD328" si="238">BC265*180/Pi-180</f>
        <v>-224.189135218768</v>
      </c>
      <c r="BF265">
        <f t="shared" ref="BF265:BF328" si="239">20*LOG(BA265*J265*F265*C265)</f>
        <v>-24.948745313506681</v>
      </c>
      <c r="BG265">
        <f t="shared" ref="BG265:BG328" si="240">(180/Pi)*(D265+H265+BC265)</f>
        <v>-211.59371024551515</v>
      </c>
      <c r="BH265">
        <f t="shared" si="203"/>
        <v>-31.593710245515155</v>
      </c>
      <c r="BI265">
        <f t="shared" si="204"/>
        <v>-31.593710245515155</v>
      </c>
      <c r="BJ265">
        <f t="shared" ref="BJ265:BJ328" si="241">SUM((BF266&lt;0)*(BF265&gt;0))*A265</f>
        <v>0</v>
      </c>
      <c r="BK265">
        <f t="shared" si="205"/>
        <v>0</v>
      </c>
      <c r="BM265">
        <f t="shared" si="206"/>
        <v>-46.637266064336636</v>
      </c>
      <c r="BN265">
        <f t="shared" ref="BN265:BN328" si="242">(H265+D265)*180/Pi</f>
        <v>-167.40457502674715</v>
      </c>
      <c r="BQ265" s="56">
        <f t="shared" si="207"/>
        <v>38.59048155111509</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1.0240301778568788</v>
      </c>
      <c r="D266">
        <f t="shared" si="213"/>
        <v>0.21706513027488708</v>
      </c>
      <c r="F266">
        <f t="shared" si="214"/>
        <v>2.9190771995272878E-4</v>
      </c>
      <c r="G266">
        <f t="shared" si="215"/>
        <v>6.6834082144764427E-3</v>
      </c>
      <c r="H266">
        <f t="shared" si="216"/>
        <v>-3.1349092417855235</v>
      </c>
      <c r="J266">
        <f t="shared" si="217"/>
        <v>15</v>
      </c>
      <c r="M266">
        <f t="shared" si="218"/>
        <v>1.0160581569012969E-2</v>
      </c>
      <c r="N266">
        <f t="shared" si="219"/>
        <v>-1.5707963250000001</v>
      </c>
      <c r="O266">
        <f t="shared" si="220"/>
        <v>80.870777750354335</v>
      </c>
      <c r="P266">
        <f t="shared" si="221"/>
        <v>1.5584306056598998</v>
      </c>
      <c r="Q266">
        <f t="shared" si="222"/>
        <v>44.927737115320646</v>
      </c>
      <c r="R266">
        <f t="shared" si="223"/>
        <v>1.5485365235613793</v>
      </c>
      <c r="S266">
        <f t="shared" si="224"/>
        <v>0.77757858381704181</v>
      </c>
      <c r="T266">
        <f t="shared" si="225"/>
        <v>-0.67999067244750577</v>
      </c>
      <c r="U266">
        <f t="shared" si="226"/>
        <v>0.66089942166014126</v>
      </c>
      <c r="V266">
        <f t="shared" si="227"/>
        <v>-0.84877972674936752</v>
      </c>
      <c r="X266">
        <f t="shared" ref="X266:X329" si="244">20*LOG(C266*J266*O266*Q266*F266*M266*S266*U266)</f>
        <v>-21.40492021745451</v>
      </c>
      <c r="Y266">
        <f t="shared" si="228"/>
        <v>-166.75614108261985</v>
      </c>
      <c r="Z266">
        <f t="shared" ref="Z266:Z329" si="245">Y266+180</f>
        <v>13.243858917380152</v>
      </c>
      <c r="AC266">
        <v>1</v>
      </c>
      <c r="AD266">
        <f t="shared" si="229"/>
        <v>80.864594811000003</v>
      </c>
      <c r="AE266">
        <f t="shared" si="230"/>
        <v>-6.2088259922327034E-3</v>
      </c>
      <c r="AF266">
        <f t="shared" si="231"/>
        <v>5.4677535117659999E-3</v>
      </c>
      <c r="AG266">
        <f t="shared" ref="AG266:AG329" si="246">AC266*AE266/(AE266^2+AF266^2)+AD266*AF266/(AE266^2+AF266^2)</f>
        <v>6369.1057200918449</v>
      </c>
      <c r="AH266">
        <f t="shared" ref="AH266:AH329" si="247">AD266*AE266/(AE266^2+AF266^2)-AC266*AF266/(AE266^2+AF266^2)</f>
        <v>-7415.2335241405099</v>
      </c>
      <c r="AJ266">
        <f t="shared" si="232"/>
        <v>18000</v>
      </c>
      <c r="AK266">
        <f t="shared" si="233"/>
        <v>14555.627065980001</v>
      </c>
      <c r="AL266">
        <v>1</v>
      </c>
      <c r="AM266">
        <f t="shared" si="234"/>
        <v>44.916606754109999</v>
      </c>
      <c r="AN266">
        <f t="shared" ref="AN266:AN329" si="248">AJ266*AL266/(AL266^2+AM266^2)+AK266*AM266/(AL266^2+AM266^2)</f>
        <v>332.81588160650659</v>
      </c>
      <c r="AO266">
        <f t="shared" ref="AO266:AO329" si="249">AK266*AL266/(AL266^2+AM266^2)-AJ266*AM266/(AL266^2+AM266^2)</f>
        <v>-393.33300966188625</v>
      </c>
      <c r="AQ266">
        <f t="shared" si="235"/>
        <v>3.6982111752545295E-2</v>
      </c>
      <c r="AR266">
        <f t="shared" si="236"/>
        <v>-19.230698111323552</v>
      </c>
      <c r="AT266">
        <f t="shared" si="209"/>
        <v>-142364.57434820777</v>
      </c>
      <c r="AU266">
        <f t="shared" si="210"/>
        <v>-122756.58033705126</v>
      </c>
      <c r="AV266">
        <f t="shared" ref="AV266:AV329" si="250">ATAN2(AT266,AU266)</f>
        <v>-2.4300187001268356</v>
      </c>
      <c r="AW266">
        <f t="shared" ref="AW266:AW329" si="251">AG266-AH266*AO266/_Rfb2+AG266*AN266/_Rfb2+AN266-AO266*AR266+AQ266*AN266</f>
        <v>-1087.8066768475926</v>
      </c>
      <c r="AX266">
        <f t="shared" ref="AX266:AX329" si="252">AH266+AH266*AN266/_Rfb2+AG266*AO266/_Rfb2+AO266+AO266*AQ266+AN266*AR266</f>
        <v>-15708.41360098455</v>
      </c>
      <c r="AY266">
        <f t="shared" si="208"/>
        <v>-1.6399358855143089</v>
      </c>
      <c r="BA266">
        <f t="shared" si="237"/>
        <v>11.938306832548582</v>
      </c>
      <c r="BB266">
        <f t="shared" ref="BB266:BB329" si="253">20*LOG(BA266)</f>
        <v>21.538854734487657</v>
      </c>
      <c r="BC266">
        <f t="shared" ref="BC266:BC329" si="254">AV266-AY266</f>
        <v>-0.79008281461252672</v>
      </c>
      <c r="BD266">
        <f t="shared" si="238"/>
        <v>-225.26841079484151</v>
      </c>
      <c r="BF266">
        <f t="shared" si="239"/>
        <v>-25.428153362682544</v>
      </c>
      <c r="BG266">
        <f t="shared" si="240"/>
        <v>-212.44856385253169</v>
      </c>
      <c r="BH266">
        <f t="shared" ref="BH266:BH329" si="255">IF(BG266&gt;180,BG266-180,BG266+180)</f>
        <v>-32.448563852531692</v>
      </c>
      <c r="BI266">
        <f t="shared" ref="BI266:BI329" si="256">IF(BH266&gt;180,BH266-360,BH266)</f>
        <v>-32.448563852531692</v>
      </c>
      <c r="BJ266">
        <f t="shared" si="241"/>
        <v>0</v>
      </c>
      <c r="BK266">
        <f t="shared" ref="BK266:BK329" si="257">IF(BJ266&gt;0,BI266,0)</f>
        <v>0</v>
      </c>
      <c r="BM266">
        <f t="shared" ref="BM266:BM329" si="258">20*LOG(J266*F266*C266)</f>
        <v>-46.967008097170208</v>
      </c>
      <c r="BN266">
        <f t="shared" si="242"/>
        <v>-167.18015305769021</v>
      </c>
      <c r="BQ266" s="56">
        <f t="shared" ref="BQ266:BQ329" si="259">20*LOG(BA266*7)</f>
        <v>38.440815534772796</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1.0249519390339616</v>
      </c>
      <c r="D267">
        <f t="shared" si="213"/>
        <v>0.22110594153603044</v>
      </c>
      <c r="F267">
        <f t="shared" si="214"/>
        <v>2.8099334948062516E-4</v>
      </c>
      <c r="G267">
        <f t="shared" si="215"/>
        <v>6.5572365900206141E-3</v>
      </c>
      <c r="H267">
        <f t="shared" si="216"/>
        <v>-3.1350354134099794</v>
      </c>
      <c r="J267">
        <f t="shared" si="217"/>
        <v>15</v>
      </c>
      <c r="M267">
        <f t="shared" si="218"/>
        <v>9.9688724828051762E-3</v>
      </c>
      <c r="N267">
        <f t="shared" si="219"/>
        <v>-1.5707963250000001</v>
      </c>
      <c r="O267">
        <f t="shared" si="220"/>
        <v>82.425749461539567</v>
      </c>
      <c r="P267">
        <f t="shared" si="221"/>
        <v>1.5586638980382028</v>
      </c>
      <c r="Q267">
        <f t="shared" si="222"/>
        <v>45.791308058187035</v>
      </c>
      <c r="R267">
        <f t="shared" si="223"/>
        <v>1.5489563850240835</v>
      </c>
      <c r="S267">
        <f t="shared" si="224"/>
        <v>0.77167743680375822</v>
      </c>
      <c r="T267">
        <f t="shared" si="225"/>
        <v>-0.68932195771337657</v>
      </c>
      <c r="U267">
        <f t="shared" si="226"/>
        <v>0.65378881473206529</v>
      </c>
      <c r="V267">
        <f t="shared" si="227"/>
        <v>-0.85821547878080928</v>
      </c>
      <c r="X267">
        <f t="shared" si="244"/>
        <v>-21.722878301315824</v>
      </c>
      <c r="Y267">
        <f t="shared" si="228"/>
        <v>-167.56969782669074</v>
      </c>
      <c r="Z267">
        <f t="shared" si="245"/>
        <v>12.430302173309258</v>
      </c>
      <c r="AC267">
        <v>1</v>
      </c>
      <c r="AD267">
        <f t="shared" si="229"/>
        <v>82.419683172749998</v>
      </c>
      <c r="AE267">
        <f t="shared" si="230"/>
        <v>-6.4499231553926274E-3</v>
      </c>
      <c r="AF267">
        <f t="shared" si="231"/>
        <v>5.5729026177615002E-3</v>
      </c>
      <c r="AG267">
        <f t="shared" si="246"/>
        <v>6232.7927556297736</v>
      </c>
      <c r="AH267">
        <f t="shared" si="247"/>
        <v>-7393.1014308391686</v>
      </c>
      <c r="AJ267">
        <f t="shared" si="232"/>
        <v>18000</v>
      </c>
      <c r="AK267">
        <f t="shared" si="233"/>
        <v>14835.542971095001</v>
      </c>
      <c r="AL267">
        <v>1</v>
      </c>
      <c r="AM267">
        <f t="shared" si="234"/>
        <v>45.780387653227507</v>
      </c>
      <c r="AN267">
        <f t="shared" si="248"/>
        <v>332.48870379156199</v>
      </c>
      <c r="AO267">
        <f t="shared" si="249"/>
        <v>-385.91877880184092</v>
      </c>
      <c r="AQ267">
        <f t="shared" si="235"/>
        <v>3.559973086603465E-2</v>
      </c>
      <c r="AR267">
        <f t="shared" si="236"/>
        <v>-18.867857358998364</v>
      </c>
      <c r="AT267">
        <f t="shared" si="209"/>
        <v>-139270.09749303595</v>
      </c>
      <c r="AU267">
        <f t="shared" si="210"/>
        <v>-117862.63708262409</v>
      </c>
      <c r="AV267">
        <f t="shared" si="250"/>
        <v>-2.4392574441185495</v>
      </c>
      <c r="AW267">
        <f t="shared" si="251"/>
        <v>-937.49910093405981</v>
      </c>
      <c r="AX267">
        <f t="shared" si="252"/>
        <v>-15518.395769407627</v>
      </c>
      <c r="AY267">
        <f t="shared" ref="AY267:AY330" si="260">ATAN2(AW267,AX267)</f>
        <v>-1.6311351079121619</v>
      </c>
      <c r="BA267">
        <f t="shared" si="237"/>
        <v>11.735575924628986</v>
      </c>
      <c r="BB267">
        <f t="shared" si="253"/>
        <v>21.390088150104081</v>
      </c>
      <c r="BC267">
        <f t="shared" si="254"/>
        <v>-0.80812233620638763</v>
      </c>
      <c r="BD267">
        <f t="shared" si="238"/>
        <v>-226.30199924778591</v>
      </c>
      <c r="BF267">
        <f t="shared" si="239"/>
        <v>-25.900095817116657</v>
      </c>
      <c r="BG267">
        <f t="shared" si="240"/>
        <v>-213.25785997572297</v>
      </c>
      <c r="BH267">
        <f t="shared" si="255"/>
        <v>-33.257859975722965</v>
      </c>
      <c r="BI267">
        <f t="shared" si="256"/>
        <v>-33.257859975722965</v>
      </c>
      <c r="BJ267">
        <f t="shared" si="241"/>
        <v>0</v>
      </c>
      <c r="BK267">
        <f t="shared" si="257"/>
        <v>0</v>
      </c>
      <c r="BM267">
        <f t="shared" si="258"/>
        <v>-47.290183967220742</v>
      </c>
      <c r="BN267">
        <f t="shared" si="242"/>
        <v>-166.95586072793708</v>
      </c>
      <c r="BQ267" s="56">
        <f t="shared" si="259"/>
        <v>38.292048950389216</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1.0258904055528177</v>
      </c>
      <c r="D268">
        <f t="shared" si="213"/>
        <v>0.22513942563066325</v>
      </c>
      <c r="F268">
        <f t="shared" si="214"/>
        <v>2.7067990798269019E-4</v>
      </c>
      <c r="G268">
        <f t="shared" si="215"/>
        <v>6.4357417488288132E-3</v>
      </c>
      <c r="H268">
        <f t="shared" si="216"/>
        <v>-3.1351569082511714</v>
      </c>
      <c r="J268">
        <f t="shared" si="217"/>
        <v>15</v>
      </c>
      <c r="M268">
        <f t="shared" si="218"/>
        <v>9.7842637331235997E-3</v>
      </c>
      <c r="N268">
        <f t="shared" si="219"/>
        <v>-1.5707963250000001</v>
      </c>
      <c r="O268">
        <f t="shared" si="220"/>
        <v>83.980725492647835</v>
      </c>
      <c r="P268">
        <f t="shared" si="221"/>
        <v>1.5588885512065753</v>
      </c>
      <c r="Q268">
        <f t="shared" si="222"/>
        <v>46.654886774480225</v>
      </c>
      <c r="R268">
        <f t="shared" si="223"/>
        <v>1.5493607033428081</v>
      </c>
      <c r="S268">
        <f t="shared" si="224"/>
        <v>0.76580000630318146</v>
      </c>
      <c r="T268">
        <f t="shared" si="225"/>
        <v>-0.69851189085468723</v>
      </c>
      <c r="U268">
        <f t="shared" si="226"/>
        <v>0.64677382911673786</v>
      </c>
      <c r="V268">
        <f t="shared" si="227"/>
        <v>-0.86744955198789675</v>
      </c>
      <c r="X268">
        <f t="shared" si="244"/>
        <v>-22.037580723724265</v>
      </c>
      <c r="Y268">
        <f t="shared" si="228"/>
        <v>-168.36513774771777</v>
      </c>
      <c r="Z268">
        <f t="shared" si="245"/>
        <v>11.634862252282232</v>
      </c>
      <c r="AC268">
        <v>1</v>
      </c>
      <c r="AD268">
        <f t="shared" si="229"/>
        <v>83.974771534499993</v>
      </c>
      <c r="AE268">
        <f t="shared" si="230"/>
        <v>-6.6956126454698825E-3</v>
      </c>
      <c r="AF268">
        <f t="shared" si="231"/>
        <v>5.6780517237570004E-3</v>
      </c>
      <c r="AG268">
        <f t="shared" si="246"/>
        <v>6099.7577983498004</v>
      </c>
      <c r="AH268">
        <f t="shared" si="247"/>
        <v>-7369.0092103016414</v>
      </c>
      <c r="AJ268">
        <f t="shared" si="232"/>
        <v>18000</v>
      </c>
      <c r="AK268">
        <f t="shared" si="233"/>
        <v>15115.458876209999</v>
      </c>
      <c r="AL268">
        <v>1</v>
      </c>
      <c r="AM268">
        <f t="shared" si="234"/>
        <v>46.644168552345008</v>
      </c>
      <c r="AN268">
        <f t="shared" si="248"/>
        <v>332.17952255017582</v>
      </c>
      <c r="AO268">
        <f t="shared" si="249"/>
        <v>-378.77876325789032</v>
      </c>
      <c r="AQ268">
        <f t="shared" si="235"/>
        <v>3.4293435207698189E-2</v>
      </c>
      <c r="AR268">
        <f t="shared" si="236"/>
        <v>-18.518455012157023</v>
      </c>
      <c r="AT268">
        <f t="shared" si="209"/>
        <v>-136253.48389630133</v>
      </c>
      <c r="AU268">
        <f t="shared" si="210"/>
        <v>-113210.79901369316</v>
      </c>
      <c r="AV268">
        <f t="shared" si="250"/>
        <v>-2.4483018046361442</v>
      </c>
      <c r="AW268">
        <f t="shared" si="251"/>
        <v>-799.50894443325944</v>
      </c>
      <c r="AX268">
        <f t="shared" si="252"/>
        <v>-15333.108205865814</v>
      </c>
      <c r="AY268">
        <f t="shared" si="260"/>
        <v>-1.6228918008588404</v>
      </c>
      <c r="BA268">
        <f t="shared" si="237"/>
        <v>11.537678156213152</v>
      </c>
      <c r="BB268">
        <f t="shared" si="253"/>
        <v>21.242368402738609</v>
      </c>
      <c r="BC268">
        <f t="shared" si="254"/>
        <v>-0.82541000377730378</v>
      </c>
      <c r="BD268">
        <f t="shared" si="238"/>
        <v>-227.29250963835642</v>
      </c>
      <c r="BF268">
        <f t="shared" si="239"/>
        <v>-26.364666649127098</v>
      </c>
      <c r="BG268">
        <f t="shared" si="240"/>
        <v>-214.02422989231468</v>
      </c>
      <c r="BH268">
        <f t="shared" si="255"/>
        <v>-34.024229892314679</v>
      </c>
      <c r="BI268">
        <f t="shared" si="256"/>
        <v>-34.024229892314679</v>
      </c>
      <c r="BJ268">
        <f t="shared" si="241"/>
        <v>0</v>
      </c>
      <c r="BK268">
        <f t="shared" si="257"/>
        <v>0</v>
      </c>
      <c r="BM268">
        <f t="shared" si="258"/>
        <v>-47.607035051865701</v>
      </c>
      <c r="BN268">
        <f t="shared" si="242"/>
        <v>-166.73172025395829</v>
      </c>
      <c r="BQ268" s="56">
        <f t="shared" si="259"/>
        <v>38.144329203023744</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1.0268455316108318</v>
      </c>
      <c r="D269">
        <f t="shared" si="213"/>
        <v>0.22916547158916867</v>
      </c>
      <c r="F269">
        <f t="shared" si="214"/>
        <v>2.6092407317019565E-4</v>
      </c>
      <c r="G269">
        <f t="shared" si="215"/>
        <v>6.3186683274873623E-3</v>
      </c>
      <c r="H269">
        <f t="shared" si="216"/>
        <v>-3.1352739816725128</v>
      </c>
      <c r="J269">
        <f t="shared" si="217"/>
        <v>15</v>
      </c>
      <c r="M269">
        <f t="shared" si="218"/>
        <v>9.6063680288849887E-3</v>
      </c>
      <c r="N269">
        <f t="shared" si="219"/>
        <v>-1.5707963250000001</v>
      </c>
      <c r="O269">
        <f t="shared" si="220"/>
        <v>85.535705608080136</v>
      </c>
      <c r="P269">
        <f t="shared" si="221"/>
        <v>1.559105036306327</v>
      </c>
      <c r="Q269">
        <f t="shared" si="222"/>
        <v>47.518472840388256</v>
      </c>
      <c r="R269">
        <f t="shared" si="223"/>
        <v>1.5497503258105267</v>
      </c>
      <c r="S269">
        <f t="shared" si="224"/>
        <v>0.75994869892463723</v>
      </c>
      <c r="T269">
        <f t="shared" si="225"/>
        <v>-0.70756214221002312</v>
      </c>
      <c r="U269">
        <f t="shared" si="226"/>
        <v>0.63985495200655584</v>
      </c>
      <c r="V269">
        <f t="shared" si="227"/>
        <v>-0.87648681875436552</v>
      </c>
      <c r="X269">
        <f t="shared" si="244"/>
        <v>-22.349090494462899</v>
      </c>
      <c r="Y269">
        <f t="shared" si="228"/>
        <v>-169.14278116469308</v>
      </c>
      <c r="Z269">
        <f t="shared" si="245"/>
        <v>10.857218835306924</v>
      </c>
      <c r="AC269">
        <v>1</v>
      </c>
      <c r="AD269">
        <f t="shared" si="229"/>
        <v>85.529859896250002</v>
      </c>
      <c r="AE269">
        <f t="shared" si="230"/>
        <v>-6.9458944624644697E-3</v>
      </c>
      <c r="AF269">
        <f t="shared" si="231"/>
        <v>5.7832008297524998E-3</v>
      </c>
      <c r="AG269">
        <f t="shared" si="246"/>
        <v>5969.9512526148983</v>
      </c>
      <c r="AH269">
        <f t="shared" si="247"/>
        <v>-7343.1050722369728</v>
      </c>
      <c r="AJ269">
        <f t="shared" si="232"/>
        <v>18000</v>
      </c>
      <c r="AK269">
        <f t="shared" si="233"/>
        <v>15395.374781325001</v>
      </c>
      <c r="AL269">
        <v>1</v>
      </c>
      <c r="AM269">
        <f t="shared" si="234"/>
        <v>47.507949451462501</v>
      </c>
      <c r="AN269">
        <f t="shared" si="248"/>
        <v>331.88704198951655</v>
      </c>
      <c r="AO269">
        <f t="shared" si="249"/>
        <v>-371.89803310836396</v>
      </c>
      <c r="AQ269">
        <f t="shared" si="235"/>
        <v>3.3057741957877827E-2</v>
      </c>
      <c r="AR269">
        <f t="shared" si="236"/>
        <v>-18.181758076832804</v>
      </c>
      <c r="AT269">
        <f t="shared" si="209"/>
        <v>-133313.20684816645</v>
      </c>
      <c r="AU269">
        <f t="shared" si="210"/>
        <v>-108786.95587817662</v>
      </c>
      <c r="AV269">
        <f t="shared" si="250"/>
        <v>-2.4571562562231519</v>
      </c>
      <c r="AW269">
        <f t="shared" si="251"/>
        <v>-672.77037436261537</v>
      </c>
      <c r="AX269">
        <f t="shared" si="252"/>
        <v>-15152.307021207649</v>
      </c>
      <c r="AY269">
        <f t="shared" si="260"/>
        <v>-1.6151677082826204</v>
      </c>
      <c r="BA269">
        <f t="shared" si="237"/>
        <v>11.344643964713681</v>
      </c>
      <c r="BB269">
        <f t="shared" si="253"/>
        <v>21.095817414579496</v>
      </c>
      <c r="BC269">
        <f t="shared" si="254"/>
        <v>-0.84198854794053157</v>
      </c>
      <c r="BD269">
        <f t="shared" si="238"/>
        <v>-228.242390250466</v>
      </c>
      <c r="BF269">
        <f t="shared" si="239"/>
        <v>-26.821972062960903</v>
      </c>
      <c r="BG269">
        <f t="shared" si="240"/>
        <v>-214.75014287555632</v>
      </c>
      <c r="BH269">
        <f t="shared" si="255"/>
        <v>-34.750142875556321</v>
      </c>
      <c r="BI269">
        <f t="shared" si="256"/>
        <v>-34.750142875556321</v>
      </c>
      <c r="BJ269">
        <f t="shared" si="241"/>
        <v>0</v>
      </c>
      <c r="BK269">
        <f t="shared" si="257"/>
        <v>0</v>
      </c>
      <c r="BM269">
        <f t="shared" si="258"/>
        <v>-47.917789477540396</v>
      </c>
      <c r="BN269">
        <f t="shared" si="242"/>
        <v>-166.50775262509029</v>
      </c>
      <c r="BQ269" s="56">
        <f t="shared" si="259"/>
        <v>37.997778214864631</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1.0278172707640685</v>
      </c>
      <c r="D270">
        <f t="shared" si="213"/>
        <v>0.23318396981529579</v>
      </c>
      <c r="F270">
        <f t="shared" si="214"/>
        <v>2.5168635783543131E-4</v>
      </c>
      <c r="G270">
        <f t="shared" si="215"/>
        <v>6.2057792259656974E-3</v>
      </c>
      <c r="H270">
        <f t="shared" si="216"/>
        <v>-3.1353868707740347</v>
      </c>
      <c r="J270">
        <f t="shared" si="217"/>
        <v>15</v>
      </c>
      <c r="M270">
        <f t="shared" si="218"/>
        <v>9.4348257426549002E-3</v>
      </c>
      <c r="N270">
        <f t="shared" si="219"/>
        <v>-1.5707963250000001</v>
      </c>
      <c r="O270">
        <f t="shared" si="220"/>
        <v>87.090689589063061</v>
      </c>
      <c r="P270">
        <f t="shared" si="221"/>
        <v>1.5593137908334909</v>
      </c>
      <c r="Q270">
        <f t="shared" si="222"/>
        <v>48.382065862354644</v>
      </c>
      <c r="R270">
        <f t="shared" si="223"/>
        <v>1.5501260392440057</v>
      </c>
      <c r="S270">
        <f t="shared" si="224"/>
        <v>0.75412576322909641</v>
      </c>
      <c r="T270">
        <f t="shared" si="225"/>
        <v>-0.71647442326969213</v>
      </c>
      <c r="U270">
        <f t="shared" si="226"/>
        <v>0.63303246903258859</v>
      </c>
      <c r="V270">
        <f t="shared" si="227"/>
        <v>-0.88533207464292274</v>
      </c>
      <c r="X270">
        <f t="shared" si="244"/>
        <v>-22.657467377363673</v>
      </c>
      <c r="Y270">
        <f t="shared" si="228"/>
        <v>-169.90295062056953</v>
      </c>
      <c r="Z270">
        <f t="shared" si="245"/>
        <v>10.097049379430473</v>
      </c>
      <c r="AC270">
        <v>1</v>
      </c>
      <c r="AD270">
        <f t="shared" si="229"/>
        <v>87.084948257999997</v>
      </c>
      <c r="AE270">
        <f t="shared" si="230"/>
        <v>-7.200768606376389E-3</v>
      </c>
      <c r="AF270">
        <f t="shared" si="231"/>
        <v>5.8883499357480001E-3</v>
      </c>
      <c r="AG270">
        <f t="shared" si="246"/>
        <v>5843.3202138812321</v>
      </c>
      <c r="AH270">
        <f t="shared" si="247"/>
        <v>-7315.5293457688367</v>
      </c>
      <c r="AJ270">
        <f t="shared" si="232"/>
        <v>18000</v>
      </c>
      <c r="AK270">
        <f t="shared" si="233"/>
        <v>15675.290686439999</v>
      </c>
      <c r="AL270">
        <v>1</v>
      </c>
      <c r="AM270">
        <f t="shared" si="234"/>
        <v>48.371730350580002</v>
      </c>
      <c r="AN270">
        <f t="shared" si="248"/>
        <v>331.61008077797408</v>
      </c>
      <c r="AO270">
        <f t="shared" si="249"/>
        <v>-365.26272248621706</v>
      </c>
      <c r="AQ270">
        <f t="shared" si="235"/>
        <v>3.1887653419472514E-2</v>
      </c>
      <c r="AR270">
        <f t="shared" si="236"/>
        <v>-17.857085914904609</v>
      </c>
      <c r="AT270">
        <f t="shared" si="209"/>
        <v>-130447.70627060079</v>
      </c>
      <c r="AU270">
        <f t="shared" si="210"/>
        <v>-104577.94615193379</v>
      </c>
      <c r="AV270">
        <f t="shared" si="250"/>
        <v>-2.4658252250115877</v>
      </c>
      <c r="AW270">
        <f t="shared" si="251"/>
        <v>-556.31915716041101</v>
      </c>
      <c r="AX270">
        <f t="shared" si="252"/>
        <v>-14975.770559137327</v>
      </c>
      <c r="AY270">
        <f t="shared" si="260"/>
        <v>-1.6079272019889783</v>
      </c>
      <c r="BA270">
        <f t="shared" si="237"/>
        <v>11.156468835062018</v>
      </c>
      <c r="BB270">
        <f t="shared" si="253"/>
        <v>20.95053513196277</v>
      </c>
      <c r="BC270">
        <f t="shared" si="254"/>
        <v>-0.85789802302260942</v>
      </c>
      <c r="BD270">
        <f t="shared" si="238"/>
        <v>-229.1539360279792</v>
      </c>
      <c r="BF270">
        <f t="shared" si="239"/>
        <v>-27.272127944606428</v>
      </c>
      <c r="BG270">
        <f t="shared" si="240"/>
        <v>-215.43791373354611</v>
      </c>
      <c r="BH270">
        <f t="shared" si="255"/>
        <v>-35.437913733546111</v>
      </c>
      <c r="BI270">
        <f t="shared" si="256"/>
        <v>-35.437913733546111</v>
      </c>
      <c r="BJ270">
        <f t="shared" si="241"/>
        <v>0</v>
      </c>
      <c r="BK270">
        <f t="shared" si="257"/>
        <v>0</v>
      </c>
      <c r="BM270">
        <f t="shared" si="258"/>
        <v>-48.222663076569191</v>
      </c>
      <c r="BN270">
        <f t="shared" si="242"/>
        <v>-166.28397770556694</v>
      </c>
      <c r="BQ270" s="56">
        <f t="shared" si="259"/>
        <v>37.852495932247905</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1.0288055759377592</v>
      </c>
      <c r="D271">
        <f t="shared" si="213"/>
        <v>0.23719481209834545</v>
      </c>
      <c r="F271">
        <f t="shared" si="214"/>
        <v>2.4293070952110664E-4</v>
      </c>
      <c r="G271">
        <f t="shared" si="215"/>
        <v>6.0968540031922031E-3</v>
      </c>
      <c r="H271">
        <f t="shared" si="216"/>
        <v>-3.1354957959968082</v>
      </c>
      <c r="J271">
        <f t="shared" si="217"/>
        <v>15</v>
      </c>
      <c r="M271">
        <f t="shared" si="218"/>
        <v>9.2693024840118307E-3</v>
      </c>
      <c r="N271">
        <f t="shared" si="219"/>
        <v>-1.5707963250000001</v>
      </c>
      <c r="O271">
        <f t="shared" si="220"/>
        <v>88.645677232173142</v>
      </c>
      <c r="P271">
        <f t="shared" si="221"/>
        <v>1.5595152215893768</v>
      </c>
      <c r="Q271">
        <f t="shared" si="222"/>
        <v>49.245665474426168</v>
      </c>
      <c r="R271">
        <f t="shared" si="223"/>
        <v>1.5504885752841544</v>
      </c>
      <c r="S271">
        <f t="shared" si="224"/>
        <v>0.74833329537689908</v>
      </c>
      <c r="T271">
        <f t="shared" si="225"/>
        <v>-0.72525048142436155</v>
      </c>
      <c r="U271">
        <f t="shared" si="226"/>
        <v>0.62630648199687078</v>
      </c>
      <c r="V271">
        <f t="shared" si="227"/>
        <v>-0.89399003384706055</v>
      </c>
      <c r="X271">
        <f t="shared" si="244"/>
        <v>-22.962768206831953</v>
      </c>
      <c r="Y271">
        <f t="shared" si="228"/>
        <v>-170.64596993927384</v>
      </c>
      <c r="Z271">
        <f t="shared" si="245"/>
        <v>9.3540300607261599</v>
      </c>
      <c r="AC271">
        <v>1</v>
      </c>
      <c r="AD271">
        <f t="shared" si="229"/>
        <v>88.640036619750006</v>
      </c>
      <c r="AE271">
        <f t="shared" si="230"/>
        <v>-7.4602350772056411E-3</v>
      </c>
      <c r="AF271">
        <f t="shared" si="231"/>
        <v>5.9934990417435004E-3</v>
      </c>
      <c r="AG271">
        <f t="shared" si="246"/>
        <v>5719.809003944446</v>
      </c>
      <c r="AH271">
        <f t="shared" si="247"/>
        <v>-7286.4147407019764</v>
      </c>
      <c r="AJ271">
        <f t="shared" si="232"/>
        <v>18000</v>
      </c>
      <c r="AK271">
        <f t="shared" si="233"/>
        <v>15955.206591555001</v>
      </c>
      <c r="AL271">
        <v>1</v>
      </c>
      <c r="AM271">
        <f t="shared" si="234"/>
        <v>49.235511249697502</v>
      </c>
      <c r="AN271">
        <f t="shared" si="248"/>
        <v>331.34756020510792</v>
      </c>
      <c r="AO271">
        <f t="shared" si="249"/>
        <v>-358.85993648341457</v>
      </c>
      <c r="AQ271">
        <f t="shared" si="235"/>
        <v>3.0778606406259137E-2</v>
      </c>
      <c r="AR271">
        <f t="shared" si="236"/>
        <v>-17.543805651567709</v>
      </c>
      <c r="AT271">
        <f t="shared" si="209"/>
        <v>-127655.39635754221</v>
      </c>
      <c r="AU271">
        <f t="shared" si="210"/>
        <v>-100571.48322070527</v>
      </c>
      <c r="AV271">
        <f t="shared" si="250"/>
        <v>-2.4743130816824852</v>
      </c>
      <c r="AW271">
        <f t="shared" si="251"/>
        <v>-449.28188781565512</v>
      </c>
      <c r="AX271">
        <f t="shared" si="252"/>
        <v>-14803.296806406855</v>
      </c>
      <c r="AY271">
        <f t="shared" si="260"/>
        <v>-1.6011371367422906</v>
      </c>
      <c r="BA271">
        <f t="shared" si="237"/>
        <v>10.973120007612906</v>
      </c>
      <c r="BB271">
        <f t="shared" si="253"/>
        <v>20.806602577813983</v>
      </c>
      <c r="BC271">
        <f t="shared" si="254"/>
        <v>-0.87317594494019457</v>
      </c>
      <c r="BD271">
        <f t="shared" si="238"/>
        <v>-230.02929647458751</v>
      </c>
      <c r="BF271">
        <f t="shared" si="239"/>
        <v>-27.715257681347953</v>
      </c>
      <c r="BG271">
        <f t="shared" si="240"/>
        <v>-216.08971080033507</v>
      </c>
      <c r="BH271">
        <f t="shared" si="255"/>
        <v>-36.08971080033507</v>
      </c>
      <c r="BI271">
        <f t="shared" si="256"/>
        <v>-36.08971080033507</v>
      </c>
      <c r="BJ271">
        <f t="shared" si="241"/>
        <v>0</v>
      </c>
      <c r="BK271">
        <f t="shared" si="257"/>
        <v>0</v>
      </c>
      <c r="BM271">
        <f t="shared" si="258"/>
        <v>-48.52186025916194</v>
      </c>
      <c r="BN271">
        <f t="shared" si="242"/>
        <v>-166.06041432574756</v>
      </c>
      <c r="BQ271" s="56">
        <f t="shared" si="259"/>
        <v>37.708563378099122</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1.0298103994368626</v>
      </c>
      <c r="D272">
        <f t="shared" si="213"/>
        <v>0.24119789162477173</v>
      </c>
      <c r="F272">
        <f t="shared" si="214"/>
        <v>2.3462415811231153E-4</v>
      </c>
      <c r="G272">
        <f t="shared" si="215"/>
        <v>5.9916874388841251E-3</v>
      </c>
      <c r="H272">
        <f t="shared" si="216"/>
        <v>-3.1356009625611159</v>
      </c>
      <c r="J272">
        <f t="shared" si="217"/>
        <v>15</v>
      </c>
      <c r="M272">
        <f t="shared" si="218"/>
        <v>9.1094869239426619E-3</v>
      </c>
      <c r="N272">
        <f t="shared" si="219"/>
        <v>-1.5707963250000001</v>
      </c>
      <c r="O272">
        <f t="shared" si="220"/>
        <v>90.200668348013949</v>
      </c>
      <c r="P272">
        <f t="shared" si="221"/>
        <v>1.5597097073259882</v>
      </c>
      <c r="Q272">
        <f t="shared" si="222"/>
        <v>50.10927133587473</v>
      </c>
      <c r="R272">
        <f t="shared" si="223"/>
        <v>1.5508386151486011</v>
      </c>
      <c r="S272">
        <f t="shared" si="224"/>
        <v>0.74257324482812281</v>
      </c>
      <c r="T272">
        <f t="shared" si="225"/>
        <v>-0.73389209500531072</v>
      </c>
      <c r="U272">
        <f t="shared" si="226"/>
        <v>0.6196769254758685</v>
      </c>
      <c r="V272">
        <f t="shared" si="227"/>
        <v>-0.90246532540701008</v>
      </c>
      <c r="X272">
        <f t="shared" si="244"/>
        <v>-23.265047168468239</v>
      </c>
      <c r="Y272">
        <f t="shared" si="228"/>
        <v>-171.37216338258671</v>
      </c>
      <c r="Z272">
        <f t="shared" si="245"/>
        <v>8.6278366174132941</v>
      </c>
      <c r="AC272">
        <v>1</v>
      </c>
      <c r="AD272">
        <f t="shared" si="229"/>
        <v>90.195124981500001</v>
      </c>
      <c r="AE272">
        <f t="shared" si="230"/>
        <v>-7.7242938749522237E-3</v>
      </c>
      <c r="AF272">
        <f t="shared" si="231"/>
        <v>6.0986481477389998E-3</v>
      </c>
      <c r="AG272">
        <f t="shared" si="246"/>
        <v>5599.3596567351033</v>
      </c>
      <c r="AH272">
        <f t="shared" si="247"/>
        <v>-7255.8866208044983</v>
      </c>
      <c r="AJ272">
        <f t="shared" si="232"/>
        <v>18000</v>
      </c>
      <c r="AK272">
        <f t="shared" si="233"/>
        <v>16235.122496669999</v>
      </c>
      <c r="AL272">
        <v>1</v>
      </c>
      <c r="AM272">
        <f t="shared" si="234"/>
        <v>50.099292148815003</v>
      </c>
      <c r="AN272">
        <f t="shared" si="248"/>
        <v>331.09849366843326</v>
      </c>
      <c r="AO272">
        <f t="shared" si="249"/>
        <v>-352.67766765741595</v>
      </c>
      <c r="AQ272">
        <f t="shared" si="235"/>
        <v>2.9726427686005689E-2</v>
      </c>
      <c r="AR272">
        <f t="shared" si="236"/>
        <v>-17.241328057883301</v>
      </c>
      <c r="AT272">
        <f t="shared" si="209"/>
        <v>-124934.67262017277</v>
      </c>
      <c r="AU272">
        <f t="shared" si="210"/>
        <v>-96756.088344777949</v>
      </c>
      <c r="AV272">
        <f t="shared" si="250"/>
        <v>-2.4826241354481979</v>
      </c>
      <c r="AW272">
        <f t="shared" si="251"/>
        <v>-350.86649205927694</v>
      </c>
      <c r="AX272">
        <f t="shared" si="252"/>
        <v>-14634.701135031233</v>
      </c>
      <c r="AY272">
        <f t="shared" si="260"/>
        <v>-1.5947667028267729</v>
      </c>
      <c r="BA272">
        <f t="shared" si="237"/>
        <v>10.794542117658882</v>
      </c>
      <c r="BB272">
        <f t="shared" si="253"/>
        <v>20.664084503591976</v>
      </c>
      <c r="BC272">
        <f t="shared" si="254"/>
        <v>-0.88785743262142502</v>
      </c>
      <c r="BD272">
        <f t="shared" si="238"/>
        <v>-230.87048375665651</v>
      </c>
      <c r="BF272">
        <f t="shared" si="239"/>
        <v>-28.151490305852221</v>
      </c>
      <c r="BG272">
        <f t="shared" si="240"/>
        <v>-216.70756412051011</v>
      </c>
      <c r="BH272">
        <f t="shared" si="255"/>
        <v>-36.707564120510114</v>
      </c>
      <c r="BI272">
        <f t="shared" si="256"/>
        <v>-36.707564120510114</v>
      </c>
      <c r="BJ272">
        <f t="shared" si="241"/>
        <v>0</v>
      </c>
      <c r="BK272">
        <f t="shared" si="257"/>
        <v>0</v>
      </c>
      <c r="BM272">
        <f t="shared" si="258"/>
        <v>-48.815574809444193</v>
      </c>
      <c r="BN272">
        <f t="shared" si="242"/>
        <v>-165.83708036385363</v>
      </c>
      <c r="BQ272" s="56">
        <f t="shared" si="259"/>
        <v>37.566045303877111</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1.0308316929566903</v>
      </c>
      <c r="D273">
        <f t="shared" si="213"/>
        <v>0.2451931029891998</v>
      </c>
      <c r="F273">
        <f t="shared" si="214"/>
        <v>2.2673650490475275E-4</v>
      </c>
      <c r="G273">
        <f t="shared" si="215"/>
        <v>5.8900882418695868E-3</v>
      </c>
      <c r="H273">
        <f t="shared" si="216"/>
        <v>-3.1357025617581304</v>
      </c>
      <c r="J273">
        <f t="shared" si="217"/>
        <v>15</v>
      </c>
      <c r="M273">
        <f t="shared" si="218"/>
        <v>8.9550888404860054E-3</v>
      </c>
      <c r="N273">
        <f t="shared" si="219"/>
        <v>-1.5707963250000001</v>
      </c>
      <c r="O273">
        <f t="shared" si="220"/>
        <v>91.755662760027448</v>
      </c>
      <c r="P273">
        <f t="shared" si="221"/>
        <v>1.5598976011224919</v>
      </c>
      <c r="Q273">
        <f t="shared" si="222"/>
        <v>50.972883129060932</v>
      </c>
      <c r="R273">
        <f t="shared" si="223"/>
        <v>1.5511767939014127</v>
      </c>
      <c r="S273">
        <f t="shared" si="224"/>
        <v>0.73684742006354198</v>
      </c>
      <c r="T273">
        <f t="shared" si="225"/>
        <v>-0.74240106861029054</v>
      </c>
      <c r="U273">
        <f t="shared" si="226"/>
        <v>0.61314358233417177</v>
      </c>
      <c r="V273">
        <f t="shared" si="227"/>
        <v>-0.91076249011820232</v>
      </c>
      <c r="X273">
        <f t="shared" si="244"/>
        <v>-23.56435604804178</v>
      </c>
      <c r="Y273">
        <f t="shared" si="228"/>
        <v>-172.0818548977804</v>
      </c>
      <c r="Z273">
        <f t="shared" si="245"/>
        <v>7.9181451022195972</v>
      </c>
      <c r="AC273">
        <v>1</v>
      </c>
      <c r="AD273">
        <f t="shared" si="229"/>
        <v>91.750213343249996</v>
      </c>
      <c r="AE273">
        <f t="shared" si="230"/>
        <v>-7.9929449996161382E-3</v>
      </c>
      <c r="AF273">
        <f t="shared" si="231"/>
        <v>6.2037972537344992E-3</v>
      </c>
      <c r="AG273">
        <f t="shared" si="246"/>
        <v>5481.912357893817</v>
      </c>
      <c r="AH273">
        <f t="shared" si="247"/>
        <v>-7224.0632851731325</v>
      </c>
      <c r="AJ273">
        <f t="shared" si="232"/>
        <v>18000</v>
      </c>
      <c r="AK273">
        <f t="shared" si="233"/>
        <v>16515.038401785001</v>
      </c>
      <c r="AL273">
        <v>1</v>
      </c>
      <c r="AM273">
        <f t="shared" si="234"/>
        <v>50.963073047932504</v>
      </c>
      <c r="AN273">
        <f t="shared" si="248"/>
        <v>330.86197739548095</v>
      </c>
      <c r="AO273">
        <f t="shared" si="249"/>
        <v>-346.70472100428663</v>
      </c>
      <c r="AQ273">
        <f t="shared" si="235"/>
        <v>2.8727294664479562E-2</v>
      </c>
      <c r="AR273">
        <f t="shared" si="236"/>
        <v>-16.949103852042942</v>
      </c>
      <c r="AT273">
        <f t="shared" si="209"/>
        <v>-122283.91834249986</v>
      </c>
      <c r="AU273">
        <f t="shared" si="210"/>
        <v>-93121.029656407918</v>
      </c>
      <c r="AV273">
        <f t="shared" si="250"/>
        <v>-2.490762628954279</v>
      </c>
      <c r="AW273">
        <f t="shared" si="251"/>
        <v>-260.3538339877191</v>
      </c>
      <c r="AX273">
        <f t="shared" si="252"/>
        <v>-14469.81433121207</v>
      </c>
      <c r="AY273">
        <f t="shared" si="260"/>
        <v>-1.5887872793716158</v>
      </c>
      <c r="BA273">
        <f t="shared" si="237"/>
        <v>10.620661920586633</v>
      </c>
      <c r="BB273">
        <f t="shared" si="253"/>
        <v>20.523031689899543</v>
      </c>
      <c r="BC273">
        <f t="shared" si="254"/>
        <v>-0.90197534958266323</v>
      </c>
      <c r="BD273">
        <f t="shared" si="238"/>
        <v>-231.67938081497593</v>
      </c>
      <c r="BF273">
        <f t="shared" si="239"/>
        <v>-28.580958923427289</v>
      </c>
      <c r="BG273">
        <f t="shared" si="240"/>
        <v>-217.29337363432103</v>
      </c>
      <c r="BH273">
        <f t="shared" si="255"/>
        <v>-37.293373634321028</v>
      </c>
      <c r="BI273">
        <f t="shared" si="256"/>
        <v>-37.293373634321028</v>
      </c>
      <c r="BJ273">
        <f t="shared" si="241"/>
        <v>0</v>
      </c>
      <c r="BK273">
        <f t="shared" si="257"/>
        <v>0</v>
      </c>
      <c r="BM273">
        <f t="shared" si="258"/>
        <v>-49.103990613326836</v>
      </c>
      <c r="BN273">
        <f t="shared" si="242"/>
        <v>-165.61399281934513</v>
      </c>
      <c r="BQ273" s="56">
        <f t="shared" si="259"/>
        <v>37.424992490184678</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1.0318694075935975</v>
      </c>
      <c r="D274">
        <f t="shared" si="213"/>
        <v>0.24918034220486185</v>
      </c>
      <c r="F274">
        <f t="shared" si="214"/>
        <v>2.192400476624076E-4</v>
      </c>
      <c r="G274">
        <f t="shared" si="215"/>
        <v>5.7918778877800682E-3</v>
      </c>
      <c r="H274">
        <f t="shared" si="216"/>
        <v>-3.1358007721122201</v>
      </c>
      <c r="J274">
        <f t="shared" si="217"/>
        <v>15</v>
      </c>
      <c r="M274">
        <f t="shared" si="218"/>
        <v>8.8058373598112402E-3</v>
      </c>
      <c r="N274">
        <f t="shared" si="219"/>
        <v>-1.5707963250000001</v>
      </c>
      <c r="O274">
        <f t="shared" si="220"/>
        <v>93.31066030342447</v>
      </c>
      <c r="P274">
        <f t="shared" si="221"/>
        <v>1.5600792325241069</v>
      </c>
      <c r="Q274">
        <f t="shared" si="222"/>
        <v>51.836500557511137</v>
      </c>
      <c r="R274">
        <f t="shared" si="223"/>
        <v>1.5515037042962356</v>
      </c>
      <c r="S274">
        <f t="shared" si="224"/>
        <v>0.73115749429748422</v>
      </c>
      <c r="T274">
        <f t="shared" si="225"/>
        <v>-0.75077922870803326</v>
      </c>
      <c r="U274">
        <f t="shared" si="226"/>
        <v>0.60670609819109678</v>
      </c>
      <c r="V274">
        <f t="shared" si="227"/>
        <v>-0.91888597806540395</v>
      </c>
      <c r="X274">
        <f t="shared" si="244"/>
        <v>-23.860744452543472</v>
      </c>
      <c r="Y274">
        <f t="shared" si="228"/>
        <v>-172.77536744774392</v>
      </c>
      <c r="Z274">
        <f t="shared" si="245"/>
        <v>7.2246325522560824</v>
      </c>
      <c r="AC274">
        <v>1</v>
      </c>
      <c r="AD274">
        <f t="shared" si="229"/>
        <v>93.305301705000005</v>
      </c>
      <c r="AE274">
        <f t="shared" si="230"/>
        <v>-8.2661884511973857E-3</v>
      </c>
      <c r="AF274">
        <f t="shared" si="231"/>
        <v>6.3089463597300003E-3</v>
      </c>
      <c r="AG274">
        <f t="shared" si="246"/>
        <v>5367.4058413027906</v>
      </c>
      <c r="AH274">
        <f t="shared" si="247"/>
        <v>-7191.0562543137703</v>
      </c>
      <c r="AJ274">
        <f t="shared" si="232"/>
        <v>18000</v>
      </c>
      <c r="AK274">
        <f t="shared" si="233"/>
        <v>16794.954306900003</v>
      </c>
      <c r="AL274">
        <v>1</v>
      </c>
      <c r="AM274">
        <f t="shared" si="234"/>
        <v>51.826853947050004</v>
      </c>
      <c r="AN274">
        <f t="shared" si="248"/>
        <v>330.63718223801607</v>
      </c>
      <c r="AO274">
        <f t="shared" si="249"/>
        <v>-340.93064641381204</v>
      </c>
      <c r="AQ274">
        <f t="shared" si="235"/>
        <v>2.7777700617498284E-2</v>
      </c>
      <c r="AR274">
        <f t="shared" si="236"/>
        <v>-16.666620370498972</v>
      </c>
      <c r="AT274">
        <f t="shared" si="209"/>
        <v>-119701.5104609976</v>
      </c>
      <c r="AU274">
        <f t="shared" si="210"/>
        <v>-89656.266539148171</v>
      </c>
      <c r="AV274">
        <f t="shared" si="250"/>
        <v>-2.4987327340076311</v>
      </c>
      <c r="AW274">
        <f t="shared" si="251"/>
        <v>-177.09028597536033</v>
      </c>
      <c r="AX274">
        <f t="shared" si="252"/>
        <v>-14308.480872249482</v>
      </c>
      <c r="AY274">
        <f t="shared" si="260"/>
        <v>-1.5831722908227963</v>
      </c>
      <c r="BA274">
        <f t="shared" si="237"/>
        <v>10.451392237875396</v>
      </c>
      <c r="BB274">
        <f t="shared" si="253"/>
        <v>20.383482939951282</v>
      </c>
      <c r="BC274">
        <f t="shared" si="254"/>
        <v>-0.91556044318483476</v>
      </c>
      <c r="BD274">
        <f t="shared" si="238"/>
        <v>-232.45774934355995</v>
      </c>
      <c r="BF274">
        <f t="shared" si="239"/>
        <v>-29.003799385148778</v>
      </c>
      <c r="BG274">
        <f t="shared" si="240"/>
        <v>-217.84891722247781</v>
      </c>
      <c r="BH274">
        <f t="shared" si="255"/>
        <v>-37.848917222477809</v>
      </c>
      <c r="BI274">
        <f t="shared" si="256"/>
        <v>-37.848917222477809</v>
      </c>
      <c r="BJ274">
        <f t="shared" si="241"/>
        <v>0</v>
      </c>
      <c r="BK274">
        <f t="shared" si="257"/>
        <v>0</v>
      </c>
      <c r="BM274">
        <f t="shared" si="258"/>
        <v>-49.38728232510006</v>
      </c>
      <c r="BN274">
        <f t="shared" si="242"/>
        <v>-165.39116787891788</v>
      </c>
      <c r="BQ274" s="56">
        <f t="shared" si="259"/>
        <v>37.285443740236424</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1.0329234938557295</v>
      </c>
      <c r="D275">
        <f t="shared" si="213"/>
        <v>0.25315950671345105</v>
      </c>
      <c r="F275">
        <f t="shared" si="214"/>
        <v>2.1210933698106532E-4</v>
      </c>
      <c r="G275">
        <f t="shared" si="215"/>
        <v>5.696889571241614E-3</v>
      </c>
      <c r="H275">
        <f t="shared" si="216"/>
        <v>-3.1358957604287587</v>
      </c>
      <c r="J275">
        <f t="shared" si="217"/>
        <v>15</v>
      </c>
      <c r="M275">
        <f t="shared" si="218"/>
        <v>8.6614793703061362E-3</v>
      </c>
      <c r="N275">
        <f t="shared" si="219"/>
        <v>-1.5707963250000001</v>
      </c>
      <c r="O275">
        <f t="shared" si="220"/>
        <v>94.865660824220072</v>
      </c>
      <c r="P275">
        <f t="shared" si="221"/>
        <v>1.5602549094706701</v>
      </c>
      <c r="Q275">
        <f t="shared" si="222"/>
        <v>52.700123344183567</v>
      </c>
      <c r="R275">
        <f t="shared" si="223"/>
        <v>1.5518199002417561</v>
      </c>
      <c r="S275">
        <f t="shared" si="224"/>
        <v>0.72550501115708022</v>
      </c>
      <c r="T275">
        <f t="shared" si="225"/>
        <v>-0.75902841951366551</v>
      </c>
      <c r="U275">
        <f t="shared" si="226"/>
        <v>0.60036399488544656</v>
      </c>
      <c r="V275">
        <f t="shared" si="227"/>
        <v>-0.92684014672039705</v>
      </c>
      <c r="X275">
        <f t="shared" si="244"/>
        <v>-24.1542600065874</v>
      </c>
      <c r="Y275">
        <f t="shared" si="228"/>
        <v>-173.45302241608246</v>
      </c>
      <c r="Z275">
        <f t="shared" si="245"/>
        <v>6.5469775839175384</v>
      </c>
      <c r="AC275">
        <v>1</v>
      </c>
      <c r="AD275">
        <f t="shared" si="229"/>
        <v>94.86039006675</v>
      </c>
      <c r="AE275">
        <f t="shared" si="230"/>
        <v>-8.5440242296959644E-3</v>
      </c>
      <c r="AF275">
        <f t="shared" si="231"/>
        <v>6.4140954657254997E-3</v>
      </c>
      <c r="AG275">
        <f t="shared" si="246"/>
        <v>5255.7777456669037</v>
      </c>
      <c r="AH275">
        <f t="shared" si="247"/>
        <v>-7156.9705580742366</v>
      </c>
      <c r="AJ275">
        <f t="shared" si="232"/>
        <v>18000</v>
      </c>
      <c r="AK275">
        <f t="shared" si="233"/>
        <v>17074.870212015001</v>
      </c>
      <c r="AL275">
        <v>1</v>
      </c>
      <c r="AM275">
        <f t="shared" si="234"/>
        <v>52.690634846167505</v>
      </c>
      <c r="AN275">
        <f t="shared" si="248"/>
        <v>330.42334639913742</v>
      </c>
      <c r="AO275">
        <f t="shared" si="249"/>
        <v>-335.34567775066523</v>
      </c>
      <c r="AQ275">
        <f t="shared" si="235"/>
        <v>2.6874423879538083E-2</v>
      </c>
      <c r="AR275">
        <f t="shared" si="236"/>
        <v>-16.393398566518229</v>
      </c>
      <c r="AT275">
        <f t="shared" si="209"/>
        <v>-117185.82488839366</v>
      </c>
      <c r="AU275">
        <f t="shared" si="210"/>
        <v>-86352.398822225296</v>
      </c>
      <c r="AV275">
        <f t="shared" si="250"/>
        <v>-2.506538548045774</v>
      </c>
      <c r="AW275">
        <f t="shared" si="251"/>
        <v>-100.48113828050265</v>
      </c>
      <c r="AX275">
        <f t="shared" si="252"/>
        <v>-14150.557418283861</v>
      </c>
      <c r="AY275">
        <f t="shared" si="260"/>
        <v>-1.5778970682380766</v>
      </c>
      <c r="BA275">
        <f t="shared" si="237"/>
        <v>10.286635241552375</v>
      </c>
      <c r="BB275">
        <f t="shared" si="253"/>
        <v>20.245466805266823</v>
      </c>
      <c r="BC275">
        <f t="shared" si="254"/>
        <v>-0.9286414798076974</v>
      </c>
      <c r="BD275">
        <f t="shared" si="238"/>
        <v>-233.20723753456247</v>
      </c>
      <c r="BF275">
        <f t="shared" si="239"/>
        <v>-29.420149173572376</v>
      </c>
      <c r="BG275">
        <f t="shared" si="240"/>
        <v>-218.37585851053632</v>
      </c>
      <c r="BH275">
        <f t="shared" si="255"/>
        <v>-38.375858510536318</v>
      </c>
      <c r="BI275">
        <f t="shared" si="256"/>
        <v>-38.375858510536318</v>
      </c>
      <c r="BJ275">
        <f t="shared" si="241"/>
        <v>0</v>
      </c>
      <c r="BK275">
        <f t="shared" si="257"/>
        <v>0</v>
      </c>
      <c r="BM275">
        <f t="shared" si="258"/>
        <v>-49.665615978839199</v>
      </c>
      <c r="BN275">
        <f t="shared" si="242"/>
        <v>-165.16862097597388</v>
      </c>
      <c r="BQ275" s="56">
        <f t="shared" si="259"/>
        <v>37.147427605551954</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1.0339939016738213</v>
      </c>
      <c r="D276">
        <f t="shared" si="213"/>
        <v>0.25713049539439775</v>
      </c>
      <c r="F276">
        <f t="shared" si="214"/>
        <v>2.0532095994897049E-4</v>
      </c>
      <c r="G276">
        <f t="shared" si="215"/>
        <v>5.6049672596156517E-3</v>
      </c>
      <c r="H276">
        <f t="shared" si="216"/>
        <v>-3.1359876827403848</v>
      </c>
      <c r="J276">
        <f t="shared" si="217"/>
        <v>15</v>
      </c>
      <c r="M276">
        <f t="shared" si="218"/>
        <v>8.5217780901399084E-3</v>
      </c>
      <c r="N276">
        <f t="shared" si="219"/>
        <v>-1.5707963250000001</v>
      </c>
      <c r="O276">
        <f t="shared" si="220"/>
        <v>96.420664178362458</v>
      </c>
      <c r="P276">
        <f t="shared" si="221"/>
        <v>1.5604249200386147</v>
      </c>
      <c r="Q276">
        <f t="shared" si="222"/>
        <v>53.563751229902017</v>
      </c>
      <c r="R276">
        <f t="shared" si="223"/>
        <v>1.5521258999320795</v>
      </c>
      <c r="S276">
        <f t="shared" si="224"/>
        <v>0.71989139030539573</v>
      </c>
      <c r="T276">
        <f t="shared" si="225"/>
        <v>-0.76715049912663458</v>
      </c>
      <c r="U276">
        <f t="shared" si="226"/>
        <v>0.59411668298532094</v>
      </c>
      <c r="V276">
        <f t="shared" si="227"/>
        <v>-0.93462925954562193</v>
      </c>
      <c r="X276">
        <f t="shared" si="244"/>
        <v>-24.444948527032224</v>
      </c>
      <c r="Y276">
        <f t="shared" si="228"/>
        <v>-174.11513908035116</v>
      </c>
      <c r="Z276">
        <f t="shared" si="245"/>
        <v>5.8848609196488439</v>
      </c>
      <c r="AC276">
        <v>1</v>
      </c>
      <c r="AD276">
        <f t="shared" si="229"/>
        <v>96.415478428499995</v>
      </c>
      <c r="AE276">
        <f t="shared" si="230"/>
        <v>-8.826452335111876E-3</v>
      </c>
      <c r="AF276">
        <f t="shared" si="231"/>
        <v>6.5192445717209991E-3</v>
      </c>
      <c r="AG276">
        <f t="shared" si="246"/>
        <v>5146.9649341308477</v>
      </c>
      <c r="AH276">
        <f t="shared" si="247"/>
        <v>-7121.9050230142511</v>
      </c>
      <c r="AJ276">
        <f t="shared" si="232"/>
        <v>18000</v>
      </c>
      <c r="AK276">
        <f t="shared" si="233"/>
        <v>17354.786117129999</v>
      </c>
      <c r="AL276">
        <v>1</v>
      </c>
      <c r="AM276">
        <f t="shared" si="234"/>
        <v>53.554415745285006</v>
      </c>
      <c r="AN276">
        <f t="shared" si="248"/>
        <v>330.2197689740035</v>
      </c>
      <c r="AO276">
        <f t="shared" si="249"/>
        <v>-329.94067781575342</v>
      </c>
      <c r="AQ276">
        <f t="shared" si="235"/>
        <v>2.6014500482568984E-2</v>
      </c>
      <c r="AR276">
        <f t="shared" si="236"/>
        <v>-16.128990299192768</v>
      </c>
      <c r="AT276">
        <f t="shared" si="209"/>
        <v>-114735.24130620639</v>
      </c>
      <c r="AU276">
        <f t="shared" si="210"/>
        <v>-83200.620294539796</v>
      </c>
      <c r="AV276">
        <f t="shared" si="250"/>
        <v>-2.5141840912696245</v>
      </c>
      <c r="AW276">
        <f t="shared" si="251"/>
        <v>-29.984743050823361</v>
      </c>
      <c r="AX276">
        <f t="shared" si="252"/>
        <v>-13995.911490412524</v>
      </c>
      <c r="AY276">
        <f t="shared" si="260"/>
        <v>-1.5729387165346682</v>
      </c>
      <c r="BA276">
        <f t="shared" si="237"/>
        <v>10.126285178697531</v>
      </c>
      <c r="BB276">
        <f t="shared" si="253"/>
        <v>20.109003078418596</v>
      </c>
      <c r="BC276">
        <f t="shared" si="254"/>
        <v>-0.94124537473495629</v>
      </c>
      <c r="BD276">
        <f t="shared" si="238"/>
        <v>-233.92938752014589</v>
      </c>
      <c r="BF276">
        <f t="shared" si="239"/>
        <v>-29.830146471596393</v>
      </c>
      <c r="BG276">
        <f t="shared" si="240"/>
        <v>-218.8757543644526</v>
      </c>
      <c r="BH276">
        <f t="shared" si="255"/>
        <v>-38.875754364452604</v>
      </c>
      <c r="BI276">
        <f t="shared" si="256"/>
        <v>-38.875754364452604</v>
      </c>
      <c r="BJ276">
        <f t="shared" si="241"/>
        <v>0</v>
      </c>
      <c r="BK276">
        <f t="shared" si="257"/>
        <v>0</v>
      </c>
      <c r="BM276">
        <f t="shared" si="258"/>
        <v>-49.939149550014996</v>
      </c>
      <c r="BN276">
        <f t="shared" si="242"/>
        <v>-164.94636684430674</v>
      </c>
      <c r="BQ276" s="56">
        <f t="shared" si="259"/>
        <v>37.010963878703734</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1.0350805804120455</v>
      </c>
      <c r="D277">
        <f t="shared" si="213"/>
        <v>0.26109320857356749</v>
      </c>
      <c r="F277">
        <f t="shared" si="214"/>
        <v>1.9885334766420174E-4</v>
      </c>
      <c r="G277">
        <f t="shared" si="215"/>
        <v>5.5159648369876753E-3</v>
      </c>
      <c r="H277">
        <f t="shared" si="216"/>
        <v>-3.1360766851630126</v>
      </c>
      <c r="J277">
        <f t="shared" si="217"/>
        <v>15</v>
      </c>
      <c r="M277">
        <f t="shared" si="218"/>
        <v>8.3865117712487985E-3</v>
      </c>
      <c r="N277">
        <f t="shared" si="219"/>
        <v>-1.5707963250000001</v>
      </c>
      <c r="O277">
        <f t="shared" si="220"/>
        <v>97.975670230944758</v>
      </c>
      <c r="P277">
        <f t="shared" si="221"/>
        <v>1.5605895340170879</v>
      </c>
      <c r="Q277">
        <f t="shared" si="222"/>
        <v>54.427383971938788</v>
      </c>
      <c r="R277">
        <f t="shared" si="223"/>
        <v>1.552422188679228</v>
      </c>
      <c r="S277">
        <f t="shared" si="224"/>
        <v>0.71431793298874935</v>
      </c>
      <c r="T277">
        <f t="shared" si="225"/>
        <v>-0.77514733592224982</v>
      </c>
      <c r="U277">
        <f t="shared" si="226"/>
        <v>0.58796347339074417</v>
      </c>
      <c r="V277">
        <f t="shared" si="227"/>
        <v>-0.94225748505058948</v>
      </c>
      <c r="X277">
        <f t="shared" si="244"/>
        <v>-24.732854178346297</v>
      </c>
      <c r="Y277">
        <f t="shared" si="228"/>
        <v>-174.76203414719421</v>
      </c>
      <c r="Z277">
        <f t="shared" si="245"/>
        <v>5.237965852805786</v>
      </c>
      <c r="AC277">
        <v>1</v>
      </c>
      <c r="AD277">
        <f t="shared" si="229"/>
        <v>97.970566790250004</v>
      </c>
      <c r="AE277">
        <f t="shared" si="230"/>
        <v>-9.1134727674451171E-3</v>
      </c>
      <c r="AF277">
        <f t="shared" si="231"/>
        <v>6.6243936777165002E-3</v>
      </c>
      <c r="AG277">
        <f t="shared" si="246"/>
        <v>5040.9037797953188</v>
      </c>
      <c r="AH277">
        <f t="shared" si="247"/>
        <v>-7085.9525571941194</v>
      </c>
      <c r="AJ277">
        <f t="shared" si="232"/>
        <v>18000</v>
      </c>
      <c r="AK277">
        <f t="shared" si="233"/>
        <v>17634.702022244997</v>
      </c>
      <c r="AL277">
        <v>1</v>
      </c>
      <c r="AM277">
        <f t="shared" si="234"/>
        <v>54.418196644402506</v>
      </c>
      <c r="AN277">
        <f t="shared" si="248"/>
        <v>330.0258042018117</v>
      </c>
      <c r="AO277">
        <f t="shared" si="249"/>
        <v>-324.70708853627059</v>
      </c>
      <c r="AQ277">
        <f t="shared" si="235"/>
        <v>2.5195199810532098E-2</v>
      </c>
      <c r="AR277">
        <f t="shared" si="236"/>
        <v>-15.872975880635222</v>
      </c>
      <c r="AT277">
        <f t="shared" si="209"/>
        <v>-112348.14745371012</v>
      </c>
      <c r="AU277">
        <f t="shared" si="210"/>
        <v>-80192.676103820486</v>
      </c>
      <c r="AV277">
        <f t="shared" si="250"/>
        <v>-2.5216733043690738</v>
      </c>
      <c r="AW277">
        <f t="shared" si="251"/>
        <v>34.892697952209218</v>
      </c>
      <c r="AX277">
        <f t="shared" si="252"/>
        <v>-13844.420310716097</v>
      </c>
      <c r="AY277">
        <f t="shared" si="260"/>
        <v>-1.5682759883994732</v>
      </c>
      <c r="BA277">
        <f t="shared" si="237"/>
        <v>9.9702306232507194</v>
      </c>
      <c r="BB277">
        <f t="shared" si="253"/>
        <v>19.974104083478423</v>
      </c>
      <c r="BC277">
        <f t="shared" si="254"/>
        <v>-0.95339731596960053</v>
      </c>
      <c r="BD277">
        <f t="shared" si="238"/>
        <v>-234.6256424665776</v>
      </c>
      <c r="BF277">
        <f t="shared" si="239"/>
        <v>-30.23392938861813</v>
      </c>
      <c r="BG277">
        <f t="shared" si="240"/>
        <v>-219.35006203322641</v>
      </c>
      <c r="BH277">
        <f t="shared" si="255"/>
        <v>-39.350062033226408</v>
      </c>
      <c r="BI277">
        <f t="shared" si="256"/>
        <v>-39.350062033226408</v>
      </c>
      <c r="BJ277">
        <f t="shared" si="241"/>
        <v>0</v>
      </c>
      <c r="BK277">
        <f t="shared" si="257"/>
        <v>0</v>
      </c>
      <c r="BM277">
        <f t="shared" si="258"/>
        <v>-50.20803347209656</v>
      </c>
      <c r="BN277">
        <f t="shared" si="242"/>
        <v>-164.72441956664883</v>
      </c>
      <c r="BQ277" s="56">
        <f t="shared" si="259"/>
        <v>36.876064883763561</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1.0361834788789008</v>
      </c>
      <c r="D278">
        <f t="shared" si="213"/>
        <v>0.26504754803138619</v>
      </c>
      <c r="F278">
        <f t="shared" si="214"/>
        <v>1.9268660364868141E-4</v>
      </c>
      <c r="G278">
        <f t="shared" si="215"/>
        <v>5.4297453285173086E-3</v>
      </c>
      <c r="H278">
        <f t="shared" si="216"/>
        <v>-3.1361629046714827</v>
      </c>
      <c r="J278">
        <f t="shared" si="217"/>
        <v>15</v>
      </c>
      <c r="M278">
        <f t="shared" si="218"/>
        <v>8.2554725248230373E-3</v>
      </c>
      <c r="N278">
        <f t="shared" si="219"/>
        <v>-1.5707963250000001</v>
      </c>
      <c r="O278">
        <f t="shared" si="220"/>
        <v>99.530678855490706</v>
      </c>
      <c r="P278">
        <f t="shared" si="221"/>
        <v>1.5607490043363457</v>
      </c>
      <c r="Q278">
        <f t="shared" si="222"/>
        <v>55.291021342730232</v>
      </c>
      <c r="R278">
        <f t="shared" si="223"/>
        <v>1.5527092214803011</v>
      </c>
      <c r="S278">
        <f t="shared" si="224"/>
        <v>0.70878582749113062</v>
      </c>
      <c r="T278">
        <f t="shared" si="225"/>
        <v>-0.78302080518755213</v>
      </c>
      <c r="U278">
        <f t="shared" si="226"/>
        <v>0.58190358807711851</v>
      </c>
      <c r="V278">
        <f t="shared" si="227"/>
        <v>-0.94972889625205181</v>
      </c>
      <c r="X278">
        <f t="shared" si="244"/>
        <v>-25.01801961093782</v>
      </c>
      <c r="Y278">
        <f t="shared" si="228"/>
        <v>-175.39402134371224</v>
      </c>
      <c r="Z278">
        <f t="shared" si="245"/>
        <v>4.6059786562877605</v>
      </c>
      <c r="AC278">
        <v>1</v>
      </c>
      <c r="AD278">
        <f t="shared" si="229"/>
        <v>99.525655151999999</v>
      </c>
      <c r="AE278">
        <f t="shared" si="230"/>
        <v>-9.4050855266956928E-3</v>
      </c>
      <c r="AF278">
        <f t="shared" si="231"/>
        <v>6.7295427837119996E-3</v>
      </c>
      <c r="AG278">
        <f t="shared" si="246"/>
        <v>4937.5304198597814</v>
      </c>
      <c r="AH278">
        <f t="shared" si="247"/>
        <v>-7049.2004307128145</v>
      </c>
      <c r="AJ278">
        <f t="shared" si="232"/>
        <v>18000</v>
      </c>
      <c r="AK278">
        <f t="shared" si="233"/>
        <v>17914.617927359999</v>
      </c>
      <c r="AL278">
        <v>1</v>
      </c>
      <c r="AM278">
        <f t="shared" si="234"/>
        <v>55.281977543520007</v>
      </c>
      <c r="AN278">
        <f t="shared" si="248"/>
        <v>329.84085634092025</v>
      </c>
      <c r="AO278">
        <f t="shared" si="249"/>
        <v>-319.63688581416034</v>
      </c>
      <c r="AQ278">
        <f t="shared" si="235"/>
        <v>2.4414002895500744E-2</v>
      </c>
      <c r="AR278">
        <f t="shared" si="236"/>
        <v>-15.624961853120476</v>
      </c>
      <c r="AT278">
        <f t="shared" ref="AT278:AT341" si="261">-AR278*AH278+AG278*AQ278</f>
        <v>-110022.94294292107</v>
      </c>
      <c r="AU278">
        <f t="shared" ref="AU278:AU341" si="262">AQ278*AH278+AG278*AR278</f>
        <v>-77320.823658657406</v>
      </c>
      <c r="AV278">
        <f t="shared" si="250"/>
        <v>-2.5290100467770631</v>
      </c>
      <c r="AW278">
        <f t="shared" si="251"/>
        <v>94.601780208964513</v>
      </c>
      <c r="AX278">
        <f t="shared" si="252"/>
        <v>-13695.969783121858</v>
      </c>
      <c r="AY278">
        <f t="shared" si="260"/>
        <v>-1.5638891652536659</v>
      </c>
      <c r="BA278">
        <f t="shared" si="237"/>
        <v>9.8183563297131737</v>
      </c>
      <c r="BB278">
        <f t="shared" si="253"/>
        <v>19.840775791007282</v>
      </c>
      <c r="BC278">
        <f t="shared" si="254"/>
        <v>-0.96512088152339714</v>
      </c>
      <c r="BD278">
        <f t="shared" si="238"/>
        <v>-235.29735329442263</v>
      </c>
      <c r="BF278">
        <f t="shared" si="239"/>
        <v>-30.631635321398676</v>
      </c>
      <c r="BG278">
        <f t="shared" si="240"/>
        <v>-219.80014591307017</v>
      </c>
      <c r="BH278">
        <f t="shared" si="255"/>
        <v>-39.800145913070168</v>
      </c>
      <c r="BI278">
        <f t="shared" si="256"/>
        <v>-39.800145913070168</v>
      </c>
      <c r="BJ278">
        <f t="shared" si="241"/>
        <v>0</v>
      </c>
      <c r="BK278">
        <f t="shared" si="257"/>
        <v>0</v>
      </c>
      <c r="BM278">
        <f t="shared" si="258"/>
        <v>-50.472411112405958</v>
      </c>
      <c r="BN278">
        <f t="shared" si="242"/>
        <v>-164.50279261864756</v>
      </c>
      <c r="BQ278" s="56">
        <f t="shared" si="259"/>
        <v>36.74273659129242</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1.0373025453381408</v>
      </c>
      <c r="D279">
        <f t="shared" si="213"/>
        <v>0.26899341701039342</v>
      </c>
      <c r="F279">
        <f t="shared" si="214"/>
        <v>1.8680235060560883E-4</v>
      </c>
      <c r="G279">
        <f t="shared" si="215"/>
        <v>5.3461801964821819E-3</v>
      </c>
      <c r="H279">
        <f t="shared" si="216"/>
        <v>-3.1362464698035182</v>
      </c>
      <c r="J279">
        <f t="shared" si="217"/>
        <v>15</v>
      </c>
      <c r="M279">
        <f t="shared" si="218"/>
        <v>8.1284652552103751E-3</v>
      </c>
      <c r="N279">
        <f t="shared" si="219"/>
        <v>-1.5707963250000001</v>
      </c>
      <c r="O279">
        <f t="shared" si="220"/>
        <v>101.08568993330616</v>
      </c>
      <c r="P279">
        <f t="shared" si="221"/>
        <v>1.5609035683643255</v>
      </c>
      <c r="Q279">
        <f t="shared" si="222"/>
        <v>56.154663128710872</v>
      </c>
      <c r="R279">
        <f t="shared" si="223"/>
        <v>1.5529874253478542</v>
      </c>
      <c r="S279">
        <f t="shared" si="224"/>
        <v>0.70329615448105776</v>
      </c>
      <c r="T279">
        <f t="shared" si="225"/>
        <v>-0.79077278599194045</v>
      </c>
      <c r="U279">
        <f t="shared" si="226"/>
        <v>0.57593617002721942</v>
      </c>
      <c r="V279">
        <f t="shared" si="227"/>
        <v>-0.95704747049290162</v>
      </c>
      <c r="X279">
        <f t="shared" si="244"/>
        <v>-25.300486084406394</v>
      </c>
      <c r="Y279">
        <f t="shared" si="228"/>
        <v>-176.0114110598781</v>
      </c>
      <c r="Z279">
        <f t="shared" si="245"/>
        <v>3.9885889401219004</v>
      </c>
      <c r="AC279">
        <v>1</v>
      </c>
      <c r="AD279">
        <f t="shared" si="229"/>
        <v>101.08074351374999</v>
      </c>
      <c r="AE279">
        <f t="shared" si="230"/>
        <v>-9.701290612863598E-3</v>
      </c>
      <c r="AF279">
        <f t="shared" si="231"/>
        <v>6.834691889707499E-3</v>
      </c>
      <c r="AG279">
        <f t="shared" si="246"/>
        <v>4836.7809809762693</v>
      </c>
      <c r="AH279">
        <f t="shared" si="247"/>
        <v>-7011.7305506325029</v>
      </c>
      <c r="AJ279">
        <f t="shared" si="232"/>
        <v>18000</v>
      </c>
      <c r="AK279">
        <f t="shared" si="233"/>
        <v>18194.533832475001</v>
      </c>
      <c r="AL279">
        <v>1</v>
      </c>
      <c r="AM279">
        <f t="shared" si="234"/>
        <v>56.145758442637501</v>
      </c>
      <c r="AN279">
        <f t="shared" si="248"/>
        <v>329.66437509109517</v>
      </c>
      <c r="AO279">
        <f t="shared" si="249"/>
        <v>-314.72253853266892</v>
      </c>
      <c r="AQ279">
        <f t="shared" si="235"/>
        <v>2.3668583032939568E-2</v>
      </c>
      <c r="AR279">
        <f t="shared" si="236"/>
        <v>-15.384578971410718</v>
      </c>
      <c r="AT279">
        <f t="shared" si="261"/>
        <v>-107758.04263019853</v>
      </c>
      <c r="AU279">
        <f t="shared" si="262"/>
        <v>-74577.796695989062</v>
      </c>
      <c r="AV279">
        <f t="shared" si="250"/>
        <v>-2.536198095393682</v>
      </c>
      <c r="AW279">
        <f t="shared" si="251"/>
        <v>149.55404565509571</v>
      </c>
      <c r="AX279">
        <f t="shared" si="252"/>
        <v>-13550.453596923086</v>
      </c>
      <c r="AY279">
        <f t="shared" si="260"/>
        <v>-1.5597599454253415</v>
      </c>
      <c r="BA279">
        <f t="shared" si="237"/>
        <v>9.6705447522721837</v>
      </c>
      <c r="BB279">
        <f t="shared" si="253"/>
        <v>19.709018781023431</v>
      </c>
      <c r="BC279">
        <f t="shared" si="254"/>
        <v>-0.97643814996834055</v>
      </c>
      <c r="BD279">
        <f t="shared" si="238"/>
        <v>-235.94578501267543</v>
      </c>
      <c r="BF279">
        <f t="shared" si="239"/>
        <v>-31.023400429997395</v>
      </c>
      <c r="BG279">
        <f t="shared" si="240"/>
        <v>-220.22728392144145</v>
      </c>
      <c r="BH279">
        <f t="shared" si="255"/>
        <v>-40.227283921441455</v>
      </c>
      <c r="BI279">
        <f t="shared" si="256"/>
        <v>-40.227283921441455</v>
      </c>
      <c r="BJ279">
        <f t="shared" si="241"/>
        <v>0</v>
      </c>
      <c r="BK279">
        <f t="shared" si="257"/>
        <v>0</v>
      </c>
      <c r="BM279">
        <f t="shared" si="258"/>
        <v>-50.732419211020826</v>
      </c>
      <c r="BN279">
        <f t="shared" si="242"/>
        <v>-164.28149890876603</v>
      </c>
      <c r="BQ279" s="56">
        <f t="shared" si="259"/>
        <v>36.61097958130857</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1.0384377275197343</v>
      </c>
      <c r="D280">
        <f t="shared" si="213"/>
        <v>0.27293072022222775</v>
      </c>
      <c r="F280">
        <f t="shared" si="214"/>
        <v>1.81183593312798E-4</v>
      </c>
      <c r="G280">
        <f t="shared" si="215"/>
        <v>5.2651487004004138E-3</v>
      </c>
      <c r="H280">
        <f t="shared" si="216"/>
        <v>-3.1363275012995997</v>
      </c>
      <c r="J280">
        <f t="shared" si="217"/>
        <v>15</v>
      </c>
      <c r="M280">
        <f t="shared" si="218"/>
        <v>8.00530669073749E-3</v>
      </c>
      <c r="N280">
        <f t="shared" si="219"/>
        <v>-1.5707963250000001</v>
      </c>
      <c r="O280">
        <f t="shared" si="220"/>
        <v>102.64070335288967</v>
      </c>
      <c r="P280">
        <f t="shared" si="221"/>
        <v>1.5610534490853776</v>
      </c>
      <c r="Q280">
        <f t="shared" si="222"/>
        <v>57.018309129253488</v>
      </c>
      <c r="R280">
        <f t="shared" si="223"/>
        <v>1.553257201428583</v>
      </c>
      <c r="S280">
        <f t="shared" si="224"/>
        <v>0.69784989223844984</v>
      </c>
      <c r="T280">
        <f t="shared" si="225"/>
        <v>-0.79840515828280434</v>
      </c>
      <c r="U280">
        <f t="shared" si="226"/>
        <v>0.57006029239873302</v>
      </c>
      <c r="V280">
        <f t="shared" si="227"/>
        <v>-0.96421708957852892</v>
      </c>
      <c r="X280">
        <f t="shared" si="244"/>
        <v>-25.580293577440763</v>
      </c>
      <c r="Y280">
        <f t="shared" si="228"/>
        <v>-176.6145100372749</v>
      </c>
      <c r="Z280">
        <f t="shared" si="245"/>
        <v>3.3854899627251029</v>
      </c>
      <c r="AC280">
        <v>1</v>
      </c>
      <c r="AD280">
        <f t="shared" si="229"/>
        <v>102.63583187549999</v>
      </c>
      <c r="AE280">
        <f t="shared" si="230"/>
        <v>-1.0002088025948838E-2</v>
      </c>
      <c r="AF280">
        <f t="shared" si="231"/>
        <v>6.9398409957030002E-3</v>
      </c>
      <c r="AG280">
        <f t="shared" si="246"/>
        <v>4738.5917782510187</v>
      </c>
      <c r="AH280">
        <f t="shared" si="247"/>
        <v>-6973.6197291940498</v>
      </c>
      <c r="AJ280">
        <f t="shared" si="232"/>
        <v>18000</v>
      </c>
      <c r="AK280">
        <f t="shared" si="233"/>
        <v>18474.449737589999</v>
      </c>
      <c r="AL280">
        <v>1</v>
      </c>
      <c r="AM280">
        <f t="shared" si="234"/>
        <v>57.009539341755001</v>
      </c>
      <c r="AN280">
        <f t="shared" si="248"/>
        <v>329.49585149713761</v>
      </c>
      <c r="AO280">
        <f t="shared" si="249"/>
        <v>-309.95697128113102</v>
      </c>
      <c r="AQ280">
        <f t="shared" si="235"/>
        <v>2.29567884371248E-2</v>
      </c>
      <c r="AR280">
        <f t="shared" si="236"/>
        <v>-15.151480368502368</v>
      </c>
      <c r="AT280">
        <f t="shared" si="261"/>
        <v>-105551.87957534123</v>
      </c>
      <c r="AU280">
        <f t="shared" si="262"/>
        <v>-71956.772215281104</v>
      </c>
      <c r="AV280">
        <f t="shared" si="250"/>
        <v>-2.5432411437272275</v>
      </c>
      <c r="AW280">
        <f t="shared" si="251"/>
        <v>200.12569306390245</v>
      </c>
      <c r="AX280">
        <f t="shared" si="252"/>
        <v>-13407.772437243933</v>
      </c>
      <c r="AY280">
        <f t="shared" si="260"/>
        <v>-1.5558713395088108</v>
      </c>
      <c r="BA280">
        <f t="shared" si="237"/>
        <v>9.5266772832884232</v>
      </c>
      <c r="BB280">
        <f t="shared" si="253"/>
        <v>19.578829074351006</v>
      </c>
      <c r="BC280">
        <f t="shared" si="254"/>
        <v>-0.98736980421841669</v>
      </c>
      <c r="BD280">
        <f t="shared" si="238"/>
        <v>-236.57212266501674</v>
      </c>
      <c r="BF280">
        <f t="shared" si="239"/>
        <v>-31.409359211763586</v>
      </c>
      <c r="BG280">
        <f t="shared" si="240"/>
        <v>-220.63267347956202</v>
      </c>
      <c r="BH280">
        <f t="shared" si="255"/>
        <v>-40.632673479562015</v>
      </c>
      <c r="BI280">
        <f t="shared" si="256"/>
        <v>-40.632673479562015</v>
      </c>
      <c r="BJ280">
        <f t="shared" si="241"/>
        <v>0</v>
      </c>
      <c r="BK280">
        <f t="shared" si="257"/>
        <v>0</v>
      </c>
      <c r="BM280">
        <f t="shared" si="258"/>
        <v>-50.988188286114593</v>
      </c>
      <c r="BN280">
        <f t="shared" si="242"/>
        <v>-164.06055081454528</v>
      </c>
      <c r="BQ280" s="56">
        <f t="shared" si="259"/>
        <v>36.480789874636145</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1.0395889726308536</v>
      </c>
      <c r="D281">
        <f t="shared" si="213"/>
        <v>0.27685936385404886</v>
      </c>
      <c r="F281">
        <f t="shared" si="214"/>
        <v>1.7581459573885015E-4</v>
      </c>
      <c r="G281">
        <f t="shared" si="215"/>
        <v>5.1865373145272911E-3</v>
      </c>
      <c r="H281">
        <f t="shared" si="216"/>
        <v>-3.136406112685473</v>
      </c>
      <c r="J281">
        <f t="shared" si="217"/>
        <v>15</v>
      </c>
      <c r="M281">
        <f t="shared" si="218"/>
        <v>7.885824501323498E-3</v>
      </c>
      <c r="N281">
        <f t="shared" si="219"/>
        <v>-1.5707963250000001</v>
      </c>
      <c r="O281">
        <f t="shared" si="220"/>
        <v>104.19571900939592</v>
      </c>
      <c r="P281">
        <f t="shared" si="221"/>
        <v>1.5611988561734611</v>
      </c>
      <c r="Q281">
        <f t="shared" si="222"/>
        <v>57.881959155703974</v>
      </c>
      <c r="R281">
        <f t="shared" si="223"/>
        <v>1.5535189269324132</v>
      </c>
      <c r="S281">
        <f t="shared" si="224"/>
        <v>0.69244792175113712</v>
      </c>
      <c r="T281">
        <f t="shared" si="225"/>
        <v>-0.80591980019630871</v>
      </c>
      <c r="U281">
        <f t="shared" si="226"/>
        <v>0.5642749669732694</v>
      </c>
      <c r="V281">
        <f t="shared" si="227"/>
        <v>-0.9712415401929041</v>
      </c>
      <c r="X281">
        <f t="shared" si="244"/>
        <v>-25.857480885884556</v>
      </c>
      <c r="Y281">
        <f t="shared" si="228"/>
        <v>-177.20362109984478</v>
      </c>
      <c r="Z281">
        <f t="shared" si="245"/>
        <v>2.7963789001552186</v>
      </c>
      <c r="AC281">
        <v>1</v>
      </c>
      <c r="AD281">
        <f t="shared" si="229"/>
        <v>104.19092023725</v>
      </c>
      <c r="AE281">
        <f t="shared" si="230"/>
        <v>-1.0307477765951409E-2</v>
      </c>
      <c r="AF281">
        <f t="shared" si="231"/>
        <v>7.0449901016984996E-3</v>
      </c>
      <c r="AG281">
        <f t="shared" si="246"/>
        <v>4642.8994901820633</v>
      </c>
      <c r="AH281">
        <f t="shared" si="247"/>
        <v>-6934.9399444606397</v>
      </c>
      <c r="AJ281">
        <f t="shared" si="232"/>
        <v>18000</v>
      </c>
      <c r="AK281">
        <f t="shared" si="233"/>
        <v>18754.365642705001</v>
      </c>
      <c r="AL281">
        <v>1</v>
      </c>
      <c r="AM281">
        <f t="shared" si="234"/>
        <v>57.873320240872502</v>
      </c>
      <c r="AN281">
        <f t="shared" si="248"/>
        <v>329.33481427690339</v>
      </c>
      <c r="AO281">
        <f t="shared" si="249"/>
        <v>-305.33353041050088</v>
      </c>
      <c r="AQ281">
        <f t="shared" si="235"/>
        <v>2.2276626694972834E-2</v>
      </c>
      <c r="AR281">
        <f t="shared" si="236"/>
        <v>-14.925339885631798</v>
      </c>
      <c r="AT281">
        <f t="shared" si="261"/>
        <v>-103402.90761879449</v>
      </c>
      <c r="AU281">
        <f t="shared" si="262"/>
        <v>-69451.340014088695</v>
      </c>
      <c r="AV281">
        <f t="shared" si="250"/>
        <v>-2.5501428014040943</v>
      </c>
      <c r="AW281">
        <f t="shared" si="251"/>
        <v>246.66090074664086</v>
      </c>
      <c r="AX281">
        <f t="shared" si="252"/>
        <v>-13267.833288854479</v>
      </c>
      <c r="AY281">
        <f t="shared" si="260"/>
        <v>-1.5522075727629385</v>
      </c>
      <c r="BA281">
        <f t="shared" si="237"/>
        <v>9.386635256827434</v>
      </c>
      <c r="BB281">
        <f t="shared" si="253"/>
        <v>19.450198850073555</v>
      </c>
      <c r="BC281">
        <f t="shared" si="254"/>
        <v>-0.9979352286411558</v>
      </c>
      <c r="BD281">
        <f t="shared" si="238"/>
        <v>-237.17747689389586</v>
      </c>
      <c r="BF281">
        <f t="shared" si="239"/>
        <v>-31.789644158693449</v>
      </c>
      <c r="BG281">
        <f t="shared" si="240"/>
        <v>-221.01743710950697</v>
      </c>
      <c r="BH281">
        <f t="shared" si="255"/>
        <v>-41.017437109506972</v>
      </c>
      <c r="BI281">
        <f t="shared" si="256"/>
        <v>-41.017437109506972</v>
      </c>
      <c r="BJ281">
        <f t="shared" si="241"/>
        <v>0</v>
      </c>
      <c r="BK281">
        <f t="shared" si="257"/>
        <v>0</v>
      </c>
      <c r="BM281">
        <f t="shared" si="258"/>
        <v>-51.239843008767004</v>
      </c>
      <c r="BN281">
        <f t="shared" si="242"/>
        <v>-163.83996021561114</v>
      </c>
      <c r="BQ281" s="56">
        <f t="shared" si="259"/>
        <v>36.352159650358693</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1.0407562273668878</v>
      </c>
      <c r="D282">
        <f t="shared" si="213"/>
        <v>0.28077925557439876</v>
      </c>
      <c r="F282">
        <f t="shared" si="214"/>
        <v>1.706807707205384E-4</v>
      </c>
      <c r="G282">
        <f t="shared" si="215"/>
        <v>5.1102391968117127E-3</v>
      </c>
      <c r="H282">
        <f t="shared" si="216"/>
        <v>-3.1364824108031883</v>
      </c>
      <c r="J282">
        <f t="shared" si="217"/>
        <v>15</v>
      </c>
      <c r="M282">
        <f t="shared" si="218"/>
        <v>7.769856493951093E-3</v>
      </c>
      <c r="N282">
        <f t="shared" si="219"/>
        <v>-1.5707963250000001</v>
      </c>
      <c r="O282">
        <f t="shared" si="220"/>
        <v>105.7507368041461</v>
      </c>
      <c r="P282">
        <f t="shared" si="221"/>
        <v>1.5613399869706674</v>
      </c>
      <c r="Q282">
        <f t="shared" si="222"/>
        <v>58.745613030501396</v>
      </c>
      <c r="R282">
        <f t="shared" si="223"/>
        <v>1.5537729568914975</v>
      </c>
      <c r="S282">
        <f t="shared" si="224"/>
        <v>0.68709103167251417</v>
      </c>
      <c r="T282">
        <f t="shared" si="225"/>
        <v>-0.81331858557345438</v>
      </c>
      <c r="U282">
        <f t="shared" si="226"/>
        <v>0.55857915193146301</v>
      </c>
      <c r="V282">
        <f t="shared" si="227"/>
        <v>-0.97812451455996874</v>
      </c>
      <c r="X282">
        <f t="shared" si="244"/>
        <v>-26.132085710313618</v>
      </c>
      <c r="Y282">
        <f t="shared" si="228"/>
        <v>-177.77904292270628</v>
      </c>
      <c r="Z282">
        <f t="shared" si="245"/>
        <v>2.2209570772937184</v>
      </c>
      <c r="AC282">
        <v>1</v>
      </c>
      <c r="AD282">
        <f t="shared" si="229"/>
        <v>105.74600859899999</v>
      </c>
      <c r="AE282">
        <f t="shared" si="230"/>
        <v>-1.0617459832871311E-2</v>
      </c>
      <c r="AF282">
        <f t="shared" si="231"/>
        <v>7.150139207693999E-3</v>
      </c>
      <c r="AG282">
        <f t="shared" si="246"/>
        <v>4549.641311672638</v>
      </c>
      <c r="AH282">
        <f t="shared" si="247"/>
        <v>-6895.7585927278469</v>
      </c>
      <c r="AJ282">
        <f t="shared" si="232"/>
        <v>18000</v>
      </c>
      <c r="AK282">
        <f t="shared" si="233"/>
        <v>19034.281547819999</v>
      </c>
      <c r="AL282">
        <v>1</v>
      </c>
      <c r="AM282">
        <f t="shared" si="234"/>
        <v>58.737101139990003</v>
      </c>
      <c r="AN282">
        <f t="shared" si="248"/>
        <v>329.18082652420281</v>
      </c>
      <c r="AO282">
        <f t="shared" si="249"/>
        <v>-300.84595307760202</v>
      </c>
      <c r="AQ282">
        <f t="shared" si="235"/>
        <v>2.1626250808281122E-2</v>
      </c>
      <c r="AR282">
        <f t="shared" si="236"/>
        <v>-14.705850549631164</v>
      </c>
      <c r="AT282">
        <f t="shared" si="261"/>
        <v>-101309.60360689668</v>
      </c>
      <c r="AU282">
        <f t="shared" si="262"/>
        <v>-67055.47458872541</v>
      </c>
      <c r="AV282">
        <f t="shared" si="250"/>
        <v>-2.5569065940039115</v>
      </c>
      <c r="AW282">
        <f t="shared" si="251"/>
        <v>289.47480615404697</v>
      </c>
      <c r="AX282">
        <f t="shared" si="252"/>
        <v>-13130.548821554705</v>
      </c>
      <c r="AY282">
        <f t="shared" si="260"/>
        <v>-1.5487539943126529</v>
      </c>
      <c r="BA282">
        <f t="shared" si="237"/>
        <v>9.250300755841053</v>
      </c>
      <c r="BB282">
        <f t="shared" si="253"/>
        <v>19.323117064464483</v>
      </c>
      <c r="BC282">
        <f t="shared" si="254"/>
        <v>-1.0081525996912586</v>
      </c>
      <c r="BD282">
        <f t="shared" si="238"/>
        <v>-237.76288913345482</v>
      </c>
      <c r="BF282">
        <f t="shared" si="239"/>
        <v>-32.164385485497888</v>
      </c>
      <c r="BG282">
        <f t="shared" si="240"/>
        <v>-221.38262765721984</v>
      </c>
      <c r="BH282">
        <f t="shared" si="255"/>
        <v>-41.382627657219842</v>
      </c>
      <c r="BI282">
        <f t="shared" si="256"/>
        <v>-41.382627657219842</v>
      </c>
      <c r="BJ282">
        <f t="shared" si="241"/>
        <v>0</v>
      </c>
      <c r="BK282">
        <f t="shared" si="257"/>
        <v>0</v>
      </c>
      <c r="BM282">
        <f t="shared" si="258"/>
        <v>-51.487502549962372</v>
      </c>
      <c r="BN282">
        <f t="shared" si="242"/>
        <v>-163.61973852376502</v>
      </c>
      <c r="BQ282" s="56">
        <f t="shared" si="259"/>
        <v>36.225077864749622</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1.0419394379224736</v>
      </c>
      <c r="D283">
        <f t="shared" si="213"/>
        <v>0.28469030453850824</v>
      </c>
      <c r="F283">
        <f t="shared" si="214"/>
        <v>1.6576858075503681E-4</v>
      </c>
      <c r="G283">
        <f t="shared" si="215"/>
        <v>5.0361537040847565E-3</v>
      </c>
      <c r="H283">
        <f t="shared" si="216"/>
        <v>-3.1365564962959156</v>
      </c>
      <c r="J283">
        <f t="shared" si="217"/>
        <v>15</v>
      </c>
      <c r="M283">
        <f t="shared" si="218"/>
        <v>7.6572498780967304E-3</v>
      </c>
      <c r="N283">
        <f t="shared" si="219"/>
        <v>-1.5707963250000001</v>
      </c>
      <c r="O283">
        <f t="shared" si="220"/>
        <v>107.30575664418134</v>
      </c>
      <c r="P283">
        <f t="shared" si="221"/>
        <v>1.5614770273806731</v>
      </c>
      <c r="Q283">
        <f t="shared" si="222"/>
        <v>59.609270586374457</v>
      </c>
      <c r="R283">
        <f t="shared" si="223"/>
        <v>1.5540196257663619</v>
      </c>
      <c r="S283">
        <f t="shared" si="224"/>
        <v>0.68177992313352986</v>
      </c>
      <c r="T283">
        <f t="shared" si="225"/>
        <v>-0.82060338167157987</v>
      </c>
      <c r="U283">
        <f t="shared" si="226"/>
        <v>0.55297175899723194</v>
      </c>
      <c r="V283">
        <f t="shared" si="227"/>
        <v>-0.98486961131901207</v>
      </c>
      <c r="X283">
        <f t="shared" si="244"/>
        <v>-26.404144734312279</v>
      </c>
      <c r="Y283">
        <f t="shared" si="228"/>
        <v>-178.34106983544592</v>
      </c>
      <c r="Z283">
        <f t="shared" si="245"/>
        <v>1.6589301645540786</v>
      </c>
      <c r="AC283">
        <v>1</v>
      </c>
      <c r="AD283">
        <f t="shared" si="229"/>
        <v>107.30109696075002</v>
      </c>
      <c r="AE283">
        <f t="shared" si="230"/>
        <v>-1.0932034226708541E-2</v>
      </c>
      <c r="AF283">
        <f t="shared" si="231"/>
        <v>7.2552883136895001E-3</v>
      </c>
      <c r="AG283">
        <f t="shared" si="246"/>
        <v>4458.7550871148633</v>
      </c>
      <c r="AH283">
        <f t="shared" si="247"/>
        <v>-6856.1387322118417</v>
      </c>
      <c r="AJ283">
        <f t="shared" si="232"/>
        <v>18000</v>
      </c>
      <c r="AK283">
        <f t="shared" si="233"/>
        <v>19314.197452935001</v>
      </c>
      <c r="AL283">
        <v>1</v>
      </c>
      <c r="AM283">
        <f t="shared" si="234"/>
        <v>59.600882039107503</v>
      </c>
      <c r="AN283">
        <f t="shared" si="248"/>
        <v>329.03348274347582</v>
      </c>
      <c r="AO283">
        <f t="shared" si="249"/>
        <v>-296.48833897561451</v>
      </c>
      <c r="AQ283">
        <f t="shared" si="235"/>
        <v>2.1003946641573953E-2</v>
      </c>
      <c r="AR283">
        <f t="shared" si="236"/>
        <v>-14.492723182686026</v>
      </c>
      <c r="AT283">
        <f t="shared" si="261"/>
        <v>-99270.469294100534</v>
      </c>
      <c r="AU283">
        <f t="shared" si="262"/>
        <v>-64763.509189047436</v>
      </c>
      <c r="AV283">
        <f t="shared" si="250"/>
        <v>-2.5635359631804975</v>
      </c>
      <c r="AW283">
        <f t="shared" si="251"/>
        <v>328.85618132250619</v>
      </c>
      <c r="AX283">
        <f t="shared" si="252"/>
        <v>-12995.836846905469</v>
      </c>
      <c r="AY283">
        <f t="shared" si="260"/>
        <v>-1.545496992858572</v>
      </c>
      <c r="BA283">
        <f t="shared" si="237"/>
        <v>9.1175572555672435</v>
      </c>
      <c r="BB283">
        <f t="shared" si="253"/>
        <v>19.197569984709716</v>
      </c>
      <c r="BC283">
        <f t="shared" si="254"/>
        <v>-1.0180389703219255</v>
      </c>
      <c r="BD283">
        <f t="shared" si="238"/>
        <v>-238.32933644594138</v>
      </c>
      <c r="BF283">
        <f t="shared" si="239"/>
        <v>-32.533710917505154</v>
      </c>
      <c r="BG283">
        <f t="shared" si="240"/>
        <v>-221.72923315639915</v>
      </c>
      <c r="BH283">
        <f t="shared" si="255"/>
        <v>-41.729233156399147</v>
      </c>
      <c r="BI283">
        <f t="shared" si="256"/>
        <v>-41.729233156399147</v>
      </c>
      <c r="BJ283">
        <f t="shared" si="241"/>
        <v>0</v>
      </c>
      <c r="BK283">
        <f t="shared" si="257"/>
        <v>0</v>
      </c>
      <c r="BM283">
        <f t="shared" si="258"/>
        <v>-51.731280902214877</v>
      </c>
      <c r="BN283">
        <f t="shared" si="242"/>
        <v>-163.39989671045777</v>
      </c>
      <c r="BQ283" s="56">
        <f t="shared" si="259"/>
        <v>36.099530784994855</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1.043138550002541</v>
      </c>
      <c r="D284">
        <f t="shared" si="213"/>
        <v>0.28859242139305175</v>
      </c>
      <c r="F284">
        <f t="shared" si="214"/>
        <v>1.6106544864533212E-4</v>
      </c>
      <c r="G284">
        <f t="shared" si="215"/>
        <v>4.9641859488510779E-3</v>
      </c>
      <c r="H284">
        <f t="shared" si="216"/>
        <v>-3.136628464051149</v>
      </c>
      <c r="J284">
        <f t="shared" si="217"/>
        <v>15</v>
      </c>
      <c r="M284">
        <f t="shared" si="218"/>
        <v>7.5478605941239193E-3</v>
      </c>
      <c r="N284">
        <f t="shared" si="219"/>
        <v>-1.5707963250000001</v>
      </c>
      <c r="O284">
        <f t="shared" si="220"/>
        <v>108.86077844185418</v>
      </c>
      <c r="P284">
        <f t="shared" si="221"/>
        <v>1.5616101526856261</v>
      </c>
      <c r="Q284">
        <f t="shared" si="222"/>
        <v>60.472931665606886</v>
      </c>
      <c r="R284">
        <f t="shared" si="223"/>
        <v>1.554259248914472</v>
      </c>
      <c r="S284">
        <f t="shared" si="224"/>
        <v>0.67651521440376405</v>
      </c>
      <c r="T284">
        <f t="shared" si="225"/>
        <v>-0.82777604706156682</v>
      </c>
      <c r="U284">
        <f t="shared" si="226"/>
        <v>0.54745165999258572</v>
      </c>
      <c r="V284">
        <f t="shared" si="227"/>
        <v>-0.99148033658559376</v>
      </c>
      <c r="X284">
        <f t="shared" si="244"/>
        <v>-26.673693694498049</v>
      </c>
      <c r="Y284">
        <f t="shared" si="228"/>
        <v>-178.88999165659772</v>
      </c>
      <c r="Z284">
        <f t="shared" si="245"/>
        <v>1.1100083434022849</v>
      </c>
      <c r="AC284">
        <v>1</v>
      </c>
      <c r="AD284">
        <f t="shared" si="229"/>
        <v>108.8561853225</v>
      </c>
      <c r="AE284">
        <f t="shared" si="230"/>
        <v>-1.1251200947463107E-2</v>
      </c>
      <c r="AF284">
        <f t="shared" si="231"/>
        <v>7.3604374196849995E-3</v>
      </c>
      <c r="AG284">
        <f t="shared" si="246"/>
        <v>4370.1794253966254</v>
      </c>
      <c r="AH284">
        <f t="shared" si="247"/>
        <v>-6816.1393176756828</v>
      </c>
      <c r="AJ284">
        <f t="shared" si="232"/>
        <v>18000</v>
      </c>
      <c r="AK284">
        <f t="shared" si="233"/>
        <v>19594.113358050003</v>
      </c>
      <c r="AL284">
        <v>1</v>
      </c>
      <c r="AM284">
        <f t="shared" si="234"/>
        <v>60.464662938225004</v>
      </c>
      <c r="AN284">
        <f t="shared" si="248"/>
        <v>328.89240617863243</v>
      </c>
      <c r="AO284">
        <f t="shared" si="249"/>
        <v>-292.25512448279795</v>
      </c>
      <c r="AQ284">
        <f t="shared" si="235"/>
        <v>2.0408121616078335E-2</v>
      </c>
      <c r="AR284">
        <f t="shared" si="236"/>
        <v>-14.285685131254834</v>
      </c>
      <c r="AT284">
        <f t="shared" si="261"/>
        <v>-97284.032949883389</v>
      </c>
      <c r="AU284">
        <f t="shared" si="262"/>
        <v>-62570.111838451623</v>
      </c>
      <c r="AV284">
        <f t="shared" si="250"/>
        <v>-2.5700342670330052</v>
      </c>
      <c r="AW284">
        <f t="shared" si="251"/>
        <v>365.06983825111445</v>
      </c>
      <c r="AX284">
        <f t="shared" si="252"/>
        <v>-12863.619837426433</v>
      </c>
      <c r="AY284">
        <f t="shared" si="260"/>
        <v>-1.5424239185626394</v>
      </c>
      <c r="BA284">
        <f t="shared" si="237"/>
        <v>8.9882901305820848</v>
      </c>
      <c r="BB284">
        <f t="shared" si="253"/>
        <v>19.073541648945419</v>
      </c>
      <c r="BC284">
        <f t="shared" si="254"/>
        <v>-1.0276103484703658</v>
      </c>
      <c r="BD284">
        <f t="shared" si="238"/>
        <v>-238.8777360185974</v>
      </c>
      <c r="BF284">
        <f t="shared" si="239"/>
        <v>-32.897745529068928</v>
      </c>
      <c r="BG284">
        <f t="shared" si="240"/>
        <v>-222.05818135050805</v>
      </c>
      <c r="BH284">
        <f t="shared" si="255"/>
        <v>-42.05818135050805</v>
      </c>
      <c r="BI284">
        <f t="shared" si="256"/>
        <v>-42.05818135050805</v>
      </c>
      <c r="BJ284">
        <f t="shared" si="241"/>
        <v>0</v>
      </c>
      <c r="BK284">
        <f t="shared" si="257"/>
        <v>0</v>
      </c>
      <c r="BM284">
        <f t="shared" si="258"/>
        <v>-51.97128717801435</v>
      </c>
      <c r="BN284">
        <f t="shared" si="242"/>
        <v>-163.18044533191068</v>
      </c>
      <c r="BQ284" s="56">
        <f t="shared" si="259"/>
        <v>35.975502449230554</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1.0443535088333673</v>
      </c>
      <c r="D285">
        <f t="shared" si="213"/>
        <v>0.29248551828035652</v>
      </c>
      <c r="F285">
        <f t="shared" si="214"/>
        <v>1.5655967689602441E-4</v>
      </c>
      <c r="G285">
        <f t="shared" si="215"/>
        <v>4.8942463935761947E-3</v>
      </c>
      <c r="H285">
        <f t="shared" si="216"/>
        <v>-3.1366984036064238</v>
      </c>
      <c r="J285">
        <f t="shared" si="217"/>
        <v>15</v>
      </c>
      <c r="M285">
        <f t="shared" si="218"/>
        <v>7.4415526984320324E-3</v>
      </c>
      <c r="N285">
        <f t="shared" si="219"/>
        <v>-1.5707963250000001</v>
      </c>
      <c r="O285">
        <f t="shared" si="220"/>
        <v>110.41580211445441</v>
      </c>
      <c r="P285">
        <f t="shared" si="221"/>
        <v>1.5617395282940134</v>
      </c>
      <c r="Q285">
        <f t="shared" si="222"/>
        <v>61.336596119364771</v>
      </c>
      <c r="R285">
        <f t="shared" si="223"/>
        <v>1.5544921239347793</v>
      </c>
      <c r="S285">
        <f t="shared" si="224"/>
        <v>0.67129744539771774</v>
      </c>
      <c r="T285">
        <f t="shared" si="225"/>
        <v>-0.83483842970115796</v>
      </c>
      <c r="U285">
        <f t="shared" si="226"/>
        <v>0.54201769284257995</v>
      </c>
      <c r="V285">
        <f t="shared" si="227"/>
        <v>-0.9979601051722411</v>
      </c>
      <c r="X285">
        <f t="shared" si="244"/>
        <v>-26.940767443223542</v>
      </c>
      <c r="Y285">
        <f t="shared" si="228"/>
        <v>-179.42609355631171</v>
      </c>
      <c r="Z285">
        <f t="shared" si="245"/>
        <v>0.57390644368828703</v>
      </c>
      <c r="AC285">
        <v>1</v>
      </c>
      <c r="AD285">
        <f t="shared" si="229"/>
        <v>110.41127368424999</v>
      </c>
      <c r="AE285">
        <f t="shared" si="230"/>
        <v>-1.1574959995135005E-2</v>
      </c>
      <c r="AF285">
        <f t="shared" si="231"/>
        <v>7.4655865256804989E-3</v>
      </c>
      <c r="AG285">
        <f t="shared" si="246"/>
        <v>4283.8537985481671</v>
      </c>
      <c r="AH285">
        <f t="shared" si="247"/>
        <v>-6775.8154257801225</v>
      </c>
      <c r="AJ285">
        <f t="shared" si="232"/>
        <v>18000</v>
      </c>
      <c r="AK285">
        <f t="shared" si="233"/>
        <v>19874.029263165001</v>
      </c>
      <c r="AL285">
        <v>1</v>
      </c>
      <c r="AM285">
        <f t="shared" si="234"/>
        <v>61.328443837342512</v>
      </c>
      <c r="AN285">
        <f t="shared" si="248"/>
        <v>328.75724640317628</v>
      </c>
      <c r="AO285">
        <f t="shared" si="249"/>
        <v>-288.14105899156885</v>
      </c>
      <c r="AQ285">
        <f t="shared" si="235"/>
        <v>1.9837294510425488E-2</v>
      </c>
      <c r="AR285">
        <f t="shared" si="236"/>
        <v>-14.084479102402097</v>
      </c>
      <c r="AT285">
        <f t="shared" si="261"/>
        <v>-95348.850696692505</v>
      </c>
      <c r="AU285">
        <f t="shared" si="262"/>
        <v>-60470.26314954699</v>
      </c>
      <c r="AV285">
        <f t="shared" si="250"/>
        <v>-2.5764047806951247</v>
      </c>
      <c r="AW285">
        <f t="shared" si="251"/>
        <v>398.35879410309906</v>
      </c>
      <c r="AX285">
        <f t="shared" si="252"/>
        <v>-12733.82450053823</v>
      </c>
      <c r="AY285">
        <f t="shared" si="260"/>
        <v>-1.5395230107572817</v>
      </c>
      <c r="BA285">
        <f t="shared" si="237"/>
        <v>8.862387048582594</v>
      </c>
      <c r="BB285">
        <f t="shared" si="253"/>
        <v>18.951014262575857</v>
      </c>
      <c r="BC285">
        <f t="shared" si="254"/>
        <v>-1.036881769937843</v>
      </c>
      <c r="BD285">
        <f t="shared" si="238"/>
        <v>-239.40894933937784</v>
      </c>
      <c r="BF285">
        <f t="shared" si="239"/>
        <v>-33.256611624492024</v>
      </c>
      <c r="BG285">
        <f t="shared" si="240"/>
        <v>-222.37034389149841</v>
      </c>
      <c r="BH285">
        <f t="shared" si="255"/>
        <v>-42.370343891498408</v>
      </c>
      <c r="BI285">
        <f t="shared" si="256"/>
        <v>-42.370343891498408</v>
      </c>
      <c r="BJ285">
        <f t="shared" si="241"/>
        <v>0</v>
      </c>
      <c r="BK285">
        <f t="shared" si="257"/>
        <v>0</v>
      </c>
      <c r="BM285">
        <f t="shared" si="258"/>
        <v>-52.207625887067877</v>
      </c>
      <c r="BN285">
        <f t="shared" si="242"/>
        <v>-162.96139455212059</v>
      </c>
      <c r="BQ285" s="56">
        <f t="shared" si="259"/>
        <v>35.852975062860992</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1.0455842591736397</v>
      </c>
      <c r="D286">
        <f t="shared" si="213"/>
        <v>0.29636950884207153</v>
      </c>
      <c r="F286">
        <f t="shared" si="214"/>
        <v>1.5224037489366512E-4</v>
      </c>
      <c r="G286">
        <f t="shared" si="215"/>
        <v>4.8262504788196955E-3</v>
      </c>
      <c r="H286">
        <f t="shared" si="216"/>
        <v>-3.1367663995211803</v>
      </c>
      <c r="J286">
        <f t="shared" si="217"/>
        <v>15</v>
      </c>
      <c r="M286">
        <f t="shared" si="218"/>
        <v>7.3381977998427002E-3</v>
      </c>
      <c r="N286">
        <f t="shared" si="219"/>
        <v>-1.5707963250000001</v>
      </c>
      <c r="O286">
        <f t="shared" si="220"/>
        <v>111.97082758386644</v>
      </c>
      <c r="P286">
        <f t="shared" si="221"/>
        <v>1.5618653104262186</v>
      </c>
      <c r="Q286">
        <f t="shared" si="222"/>
        <v>62.200263807080013</v>
      </c>
      <c r="R286">
        <f t="shared" si="223"/>
        <v>1.5547185319002883</v>
      </c>
      <c r="S286">
        <f t="shared" si="224"/>
        <v>0.66612708202368964</v>
      </c>
      <c r="T286">
        <f t="shared" si="225"/>
        <v>-0.84179236517498457</v>
      </c>
      <c r="U286">
        <f t="shared" si="226"/>
        <v>0.53666866706816263</v>
      </c>
      <c r="V286">
        <f t="shared" si="227"/>
        <v>-1.0043122419456245</v>
      </c>
      <c r="X286">
        <f t="shared" si="244"/>
        <v>-27.205400004777385</v>
      </c>
      <c r="Y286">
        <f t="shared" si="228"/>
        <v>-179.94965594447069</v>
      </c>
      <c r="Z286">
        <f t="shared" si="245"/>
        <v>5.0344055529308207E-2</v>
      </c>
      <c r="AC286">
        <v>1</v>
      </c>
      <c r="AD286">
        <f t="shared" si="229"/>
        <v>111.96636204600001</v>
      </c>
      <c r="AE286">
        <f t="shared" si="230"/>
        <v>-1.1903311369724235E-2</v>
      </c>
      <c r="AF286">
        <f t="shared" si="231"/>
        <v>7.570735631676E-3</v>
      </c>
      <c r="AG286">
        <f t="shared" si="246"/>
        <v>4199.7186256141476</v>
      </c>
      <c r="AH286">
        <f t="shared" si="247"/>
        <v>-6735.2184710519741</v>
      </c>
      <c r="AJ286">
        <f t="shared" si="232"/>
        <v>18000</v>
      </c>
      <c r="AK286">
        <f t="shared" si="233"/>
        <v>20153.945168279999</v>
      </c>
      <c r="AL286">
        <v>1</v>
      </c>
      <c r="AM286">
        <f t="shared" si="234"/>
        <v>62.192224736459998</v>
      </c>
      <c r="AN286">
        <f t="shared" si="248"/>
        <v>328.62767714280938</v>
      </c>
      <c r="AO286">
        <f t="shared" si="249"/>
        <v>-284.14118320641779</v>
      </c>
      <c r="AQ286">
        <f t="shared" si="235"/>
        <v>1.9290086245975606E-2</v>
      </c>
      <c r="AR286">
        <f t="shared" si="236"/>
        <v>-13.888862097102436</v>
      </c>
      <c r="AT286">
        <f t="shared" si="261"/>
        <v>-93463.507603801045</v>
      </c>
      <c r="AU286">
        <f t="shared" si="262"/>
        <v>-58459.235782979551</v>
      </c>
      <c r="AV286">
        <f t="shared" si="250"/>
        <v>-2.5826506971133707</v>
      </c>
      <c r="AW286">
        <f t="shared" si="251"/>
        <v>428.94622249729895</v>
      </c>
      <c r="AX286">
        <f t="shared" si="252"/>
        <v>-12606.381400525148</v>
      </c>
      <c r="AY286">
        <f t="shared" si="260"/>
        <v>-1.5367833311176125</v>
      </c>
      <c r="BA286">
        <f t="shared" si="237"/>
        <v>8.7397382702928557</v>
      </c>
      <c r="BB286">
        <f t="shared" si="253"/>
        <v>18.829968539485417</v>
      </c>
      <c r="BC286">
        <f t="shared" si="254"/>
        <v>-1.0458673659957582</v>
      </c>
      <c r="BD286">
        <f t="shared" si="238"/>
        <v>-239.92378607049403</v>
      </c>
      <c r="BF286">
        <f t="shared" si="239"/>
        <v>-33.610428654633296</v>
      </c>
      <c r="BG286">
        <f t="shared" si="240"/>
        <v>-222.66654023444954</v>
      </c>
      <c r="BH286">
        <f t="shared" si="255"/>
        <v>-42.666540234449542</v>
      </c>
      <c r="BI286">
        <f t="shared" si="256"/>
        <v>-42.666540234449542</v>
      </c>
      <c r="BJ286">
        <f t="shared" si="241"/>
        <v>0</v>
      </c>
      <c r="BK286">
        <f t="shared" si="257"/>
        <v>0</v>
      </c>
      <c r="BM286">
        <f t="shared" si="258"/>
        <v>-52.440397194118717</v>
      </c>
      <c r="BN286">
        <f t="shared" si="242"/>
        <v>-162.74275416395551</v>
      </c>
      <c r="BQ286" s="56">
        <f t="shared" si="259"/>
        <v>35.731929339770552</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1.0468307453255141</v>
      </c>
      <c r="D287">
        <f t="shared" si="213"/>
        <v>0.30024430822230097</v>
      </c>
      <c r="F287">
        <f t="shared" si="214"/>
        <v>1.4809739302408992E-4</v>
      </c>
      <c r="G287">
        <f t="shared" si="215"/>
        <v>4.7601182819649555E-3</v>
      </c>
      <c r="H287">
        <f t="shared" si="216"/>
        <v>-3.1368325317180354</v>
      </c>
      <c r="J287">
        <f t="shared" si="217"/>
        <v>15</v>
      </c>
      <c r="M287">
        <f t="shared" si="218"/>
        <v>7.2376745423106082E-3</v>
      </c>
      <c r="N287">
        <f t="shared" si="219"/>
        <v>-1.5707963250000001</v>
      </c>
      <c r="O287">
        <f t="shared" si="220"/>
        <v>113.52585477625456</v>
      </c>
      <c r="P287">
        <f t="shared" si="221"/>
        <v>1.5619876467437428</v>
      </c>
      <c r="Q287">
        <f t="shared" si="222"/>
        <v>63.063934595884369</v>
      </c>
      <c r="R287">
        <f t="shared" si="223"/>
        <v>1.5549387384893827</v>
      </c>
      <c r="S287">
        <f t="shared" si="224"/>
        <v>0.66100452037371638</v>
      </c>
      <c r="T287">
        <f t="shared" si="225"/>
        <v>-0.84863967509212235</v>
      </c>
      <c r="U287">
        <f t="shared" si="226"/>
        <v>0.53140336880276262</v>
      </c>
      <c r="V287">
        <f t="shared" si="227"/>
        <v>-1.010539983299195</v>
      </c>
      <c r="X287">
        <f t="shared" si="244"/>
        <v>-27.467624625812235</v>
      </c>
      <c r="Y287">
        <f t="shared" si="228"/>
        <v>-180.46095438175496</v>
      </c>
      <c r="Z287">
        <f t="shared" si="245"/>
        <v>-0.46095438175495929</v>
      </c>
      <c r="AC287">
        <v>1</v>
      </c>
      <c r="AD287">
        <f t="shared" si="229"/>
        <v>113.52145040775</v>
      </c>
      <c r="AE287">
        <f t="shared" si="230"/>
        <v>-1.2236255071230797E-2</v>
      </c>
      <c r="AF287">
        <f t="shared" si="231"/>
        <v>7.6758847376714994E-3</v>
      </c>
      <c r="AG287">
        <f t="shared" si="246"/>
        <v>4117.7153432126961</v>
      </c>
      <c r="AH287">
        <f t="shared" si="247"/>
        <v>-6694.3964124530503</v>
      </c>
      <c r="AJ287">
        <f t="shared" si="232"/>
        <v>18000</v>
      </c>
      <c r="AK287">
        <f t="shared" si="233"/>
        <v>20433.861073395001</v>
      </c>
      <c r="AL287">
        <v>1</v>
      </c>
      <c r="AM287">
        <f t="shared" si="234"/>
        <v>63.056005635577499</v>
      </c>
      <c r="AN287">
        <f t="shared" si="248"/>
        <v>328.50339430523559</v>
      </c>
      <c r="AO287">
        <f t="shared" si="249"/>
        <v>-280.25080922227244</v>
      </c>
      <c r="AQ287">
        <f t="shared" si="235"/>
        <v>1.8765211549612405E-2</v>
      </c>
      <c r="AR287">
        <f t="shared" si="236"/>
        <v>-13.698604431217055</v>
      </c>
      <c r="AT287">
        <f t="shared" si="261"/>
        <v>-91626.618560436429</v>
      </c>
      <c r="AU287">
        <f t="shared" si="262"/>
        <v>-56532.575411900543</v>
      </c>
      <c r="AV287">
        <f t="shared" si="250"/>
        <v>-2.5887751279884061</v>
      </c>
      <c r="AW287">
        <f t="shared" si="251"/>
        <v>457.03721400973541</v>
      </c>
      <c r="AX287">
        <f t="shared" si="252"/>
        <v>-12481.224622658759</v>
      </c>
      <c r="AY287">
        <f t="shared" si="260"/>
        <v>-1.5341947019372797</v>
      </c>
      <c r="BA287">
        <f t="shared" si="237"/>
        <v>8.6202368717718034</v>
      </c>
      <c r="BB287">
        <f t="shared" si="253"/>
        <v>18.710383995589407</v>
      </c>
      <c r="BC287">
        <f t="shared" si="254"/>
        <v>-1.0545804260511265</v>
      </c>
      <c r="BD287">
        <f t="shared" si="238"/>
        <v>-240.4230076388811</v>
      </c>
      <c r="BF287">
        <f t="shared" si="239"/>
        <v>-33.95931316336258</v>
      </c>
      <c r="BG287">
        <f t="shared" si="240"/>
        <v>-222.94754124740996</v>
      </c>
      <c r="BH287">
        <f t="shared" si="255"/>
        <v>-42.947541247409958</v>
      </c>
      <c r="BI287">
        <f t="shared" si="256"/>
        <v>-42.947541247409958</v>
      </c>
      <c r="BJ287">
        <f t="shared" si="241"/>
        <v>0</v>
      </c>
      <c r="BK287">
        <f t="shared" si="257"/>
        <v>0</v>
      </c>
      <c r="BM287">
        <f t="shared" si="258"/>
        <v>-52.66969715895199</v>
      </c>
      <c r="BN287">
        <f t="shared" si="242"/>
        <v>-162.52453360852886</v>
      </c>
      <c r="BQ287" s="56">
        <f t="shared" si="259"/>
        <v>35.612344795874542</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1.0480929111456738</v>
      </c>
      <c r="D288">
        <f t="shared" si="213"/>
        <v>0.30410983307020878</v>
      </c>
      <c r="F288">
        <f t="shared" si="214"/>
        <v>1.4412126298162065E-4</v>
      </c>
      <c r="G288">
        <f t="shared" si="215"/>
        <v>4.6957742036476766E-3</v>
      </c>
      <c r="H288">
        <f t="shared" si="216"/>
        <v>-3.1368968757963525</v>
      </c>
      <c r="J288">
        <f t="shared" si="217"/>
        <v>15</v>
      </c>
      <c r="M288">
        <f t="shared" si="218"/>
        <v>7.1398681295766807E-3</v>
      </c>
      <c r="N288">
        <f t="shared" si="219"/>
        <v>-1.5707963250000001</v>
      </c>
      <c r="O288">
        <f t="shared" si="220"/>
        <v>115.08088362177375</v>
      </c>
      <c r="P288">
        <f t="shared" si="221"/>
        <v>1.5621066769274174</v>
      </c>
      <c r="Q288">
        <f t="shared" si="222"/>
        <v>63.92760836008943</v>
      </c>
      <c r="R288">
        <f t="shared" si="223"/>
        <v>1.5551529950254739</v>
      </c>
      <c r="S288">
        <f t="shared" si="224"/>
        <v>0.65593009075403996</v>
      </c>
      <c r="T288">
        <f t="shared" si="225"/>
        <v>-0.85538216563224212</v>
      </c>
      <c r="U288">
        <f t="shared" si="226"/>
        <v>0.52622056536657724</v>
      </c>
      <c r="V288">
        <f t="shared" si="227"/>
        <v>-1.0166464787223646</v>
      </c>
      <c r="X288">
        <f t="shared" si="244"/>
        <v>-27.727473820644679</v>
      </c>
      <c r="Y288">
        <f t="shared" si="228"/>
        <v>-180.96025951137065</v>
      </c>
      <c r="Z288">
        <f t="shared" si="245"/>
        <v>-0.96025951137065135</v>
      </c>
      <c r="AC288">
        <v>1</v>
      </c>
      <c r="AD288">
        <f t="shared" si="229"/>
        <v>115.07653876949999</v>
      </c>
      <c r="AE288">
        <f t="shared" si="230"/>
        <v>-1.257379109965469E-2</v>
      </c>
      <c r="AF288">
        <f t="shared" si="231"/>
        <v>7.7810338436669997E-3</v>
      </c>
      <c r="AG288">
        <f t="shared" si="246"/>
        <v>4037.7864641252213</v>
      </c>
      <c r="AH288">
        <f t="shared" si="247"/>
        <v>-6653.3939506071983</v>
      </c>
      <c r="AJ288">
        <f t="shared" si="232"/>
        <v>18000</v>
      </c>
      <c r="AK288">
        <f t="shared" si="233"/>
        <v>20713.776978509999</v>
      </c>
      <c r="AL288">
        <v>1</v>
      </c>
      <c r="AM288">
        <f t="shared" si="234"/>
        <v>63.919786534695</v>
      </c>
      <c r="AN288">
        <f t="shared" si="248"/>
        <v>328.38411419493627</v>
      </c>
      <c r="AO288">
        <f t="shared" si="249"/>
        <v>-276.46550221523489</v>
      </c>
      <c r="AQ288">
        <f t="shared" si="235"/>
        <v>1.8261471399796569E-2</v>
      </c>
      <c r="AR288">
        <f t="shared" si="236"/>
        <v>-13.51348883584946</v>
      </c>
      <c r="AT288">
        <f t="shared" si="261"/>
        <v>-89836.828950005598</v>
      </c>
      <c r="AU288">
        <f t="shared" si="262"/>
        <v>-54686.083067840831</v>
      </c>
      <c r="AV288">
        <f t="shared" si="250"/>
        <v>-2.5947811048559783</v>
      </c>
      <c r="AW288">
        <f t="shared" si="251"/>
        <v>482.82036627161631</v>
      </c>
      <c r="AX288">
        <f t="shared" si="252"/>
        <v>-12358.291474370815</v>
      </c>
      <c r="AY288">
        <f t="shared" si="260"/>
        <v>-1.5317476491561279</v>
      </c>
      <c r="BA288">
        <f t="shared" si="237"/>
        <v>8.5037789027731563</v>
      </c>
      <c r="BB288">
        <f t="shared" si="253"/>
        <v>18.592239201156541</v>
      </c>
      <c r="BC288">
        <f t="shared" si="254"/>
        <v>-1.0630334556998504</v>
      </c>
      <c r="BD288">
        <f t="shared" si="238"/>
        <v>-240.90733056240538</v>
      </c>
      <c r="BF288">
        <f t="shared" si="239"/>
        <v>-34.303378758886709</v>
      </c>
      <c r="BG288">
        <f t="shared" si="240"/>
        <v>-223.2140725554215</v>
      </c>
      <c r="BH288">
        <f t="shared" si="255"/>
        <v>-43.214072555421495</v>
      </c>
      <c r="BI288">
        <f t="shared" si="256"/>
        <v>-43.214072555421495</v>
      </c>
      <c r="BJ288">
        <f t="shared" si="241"/>
        <v>0</v>
      </c>
      <c r="BK288">
        <f t="shared" si="257"/>
        <v>0</v>
      </c>
      <c r="BM288">
        <f t="shared" si="258"/>
        <v>-52.895617960043253</v>
      </c>
      <c r="BN288">
        <f t="shared" si="242"/>
        <v>-162.30674199301612</v>
      </c>
      <c r="BQ288" s="56">
        <f t="shared" si="259"/>
        <v>35.494200001441676</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1.049370700056379</v>
      </c>
      <c r="D289">
        <f t="shared" si="213"/>
        <v>0.30796600154210058</v>
      </c>
      <c r="F289">
        <f t="shared" si="214"/>
        <v>1.4030314361386485E-4</v>
      </c>
      <c r="G289">
        <f t="shared" si="215"/>
        <v>4.6331466792950936E-3</v>
      </c>
      <c r="H289">
        <f t="shared" si="216"/>
        <v>-3.1369595033207052</v>
      </c>
      <c r="J289">
        <f t="shared" si="217"/>
        <v>15</v>
      </c>
      <c r="M289">
        <f t="shared" si="218"/>
        <v>7.0446698878489913E-3</v>
      </c>
      <c r="N289">
        <f t="shared" si="219"/>
        <v>-1.5707963250000001</v>
      </c>
      <c r="O289">
        <f t="shared" si="220"/>
        <v>116.63591405430375</v>
      </c>
      <c r="P289">
        <f t="shared" si="221"/>
        <v>1.5622225332093673</v>
      </c>
      <c r="Q289">
        <f t="shared" si="222"/>
        <v>64.791284980708113</v>
      </c>
      <c r="R289">
        <f t="shared" si="223"/>
        <v>1.5553615394335278</v>
      </c>
      <c r="S289">
        <f t="shared" si="224"/>
        <v>0.65090406155641667</v>
      </c>
      <c r="T289">
        <f t="shared" si="225"/>
        <v>-0.86202162623169698</v>
      </c>
      <c r="U289">
        <f t="shared" si="226"/>
        <v>0.52111900943062528</v>
      </c>
      <c r="V289">
        <f t="shared" si="227"/>
        <v>-1.0226347924492452</v>
      </c>
      <c r="X289">
        <f t="shared" si="244"/>
        <v>-27.984979411998772</v>
      </c>
      <c r="Y289">
        <f t="shared" si="228"/>
        <v>-181.44783700935804</v>
      </c>
      <c r="Z289">
        <f t="shared" si="245"/>
        <v>-1.4478370093580395</v>
      </c>
      <c r="AC289">
        <v>1</v>
      </c>
      <c r="AD289">
        <f t="shared" si="229"/>
        <v>116.63162713125001</v>
      </c>
      <c r="AE289">
        <f t="shared" si="230"/>
        <v>-1.2915919454995916E-2</v>
      </c>
      <c r="AF289">
        <f t="shared" si="231"/>
        <v>7.8861829496624999E-3</v>
      </c>
      <c r="AG289">
        <f t="shared" si="246"/>
        <v>3959.8756251498544</v>
      </c>
      <c r="AH289">
        <f t="shared" si="247"/>
        <v>-6612.2527158045132</v>
      </c>
      <c r="AJ289">
        <f t="shared" si="232"/>
        <v>18000</v>
      </c>
      <c r="AK289">
        <f t="shared" si="233"/>
        <v>20993.692883625001</v>
      </c>
      <c r="AL289">
        <v>1</v>
      </c>
      <c r="AM289">
        <f t="shared" si="234"/>
        <v>64.783567433812507</v>
      </c>
      <c r="AN289">
        <f t="shared" si="248"/>
        <v>328.26957189333314</v>
      </c>
      <c r="AO289">
        <f t="shared" si="249"/>
        <v>-272.78106359550765</v>
      </c>
      <c r="AQ289">
        <f t="shared" si="235"/>
        <v>1.7777746172895691E-2</v>
      </c>
      <c r="AR289">
        <f t="shared" si="236"/>
        <v>-13.333309629671769</v>
      </c>
      <c r="AT289">
        <f t="shared" si="261"/>
        <v>-88092.815145719476</v>
      </c>
      <c r="AU289">
        <f t="shared" si="262"/>
        <v>-52915.798755525677</v>
      </c>
      <c r="AV289">
        <f t="shared" si="250"/>
        <v>-2.6006715802864604</v>
      </c>
      <c r="AW289">
        <f t="shared" si="251"/>
        <v>506.46922166969773</v>
      </c>
      <c r="AX289">
        <f t="shared" si="252"/>
        <v>-12237.522219012204</v>
      </c>
      <c r="AY289">
        <f t="shared" si="260"/>
        <v>-1.5294333497999393</v>
      </c>
      <c r="BA289">
        <f t="shared" si="237"/>
        <v>8.3902634925937125</v>
      </c>
      <c r="BB289">
        <f t="shared" si="253"/>
        <v>18.475511997462174</v>
      </c>
      <c r="BC289">
        <f t="shared" si="254"/>
        <v>-1.0712382304865211</v>
      </c>
      <c r="BD289">
        <f t="shared" si="238"/>
        <v>-241.3774295300741</v>
      </c>
      <c r="BF289">
        <f t="shared" si="239"/>
        <v>-34.642736105706405</v>
      </c>
      <c r="BG289">
        <f t="shared" si="240"/>
        <v>-223.46681763713781</v>
      </c>
      <c r="BH289">
        <f t="shared" si="255"/>
        <v>-43.466817637137808</v>
      </c>
      <c r="BI289">
        <f t="shared" si="256"/>
        <v>-43.466817637137808</v>
      </c>
      <c r="BJ289">
        <f t="shared" si="241"/>
        <v>0</v>
      </c>
      <c r="BK289">
        <f t="shared" si="257"/>
        <v>0</v>
      </c>
      <c r="BM289">
        <f t="shared" si="258"/>
        <v>-53.118248103168575</v>
      </c>
      <c r="BN289">
        <f t="shared" si="242"/>
        <v>-162.08938810706371</v>
      </c>
      <c r="BQ289" s="56">
        <f t="shared" si="259"/>
        <v>35.377472797747316</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1.0506640550565043</v>
      </c>
      <c r="D290">
        <f t="shared" si="213"/>
        <v>0.3118127333029882</v>
      </c>
      <c r="F290">
        <f t="shared" si="214"/>
        <v>1.3663477172306924E-4</v>
      </c>
      <c r="G290">
        <f t="shared" si="215"/>
        <v>4.5721679134604317E-3</v>
      </c>
      <c r="H290">
        <f t="shared" si="216"/>
        <v>-3.1370204820865397</v>
      </c>
      <c r="J290">
        <f t="shared" si="217"/>
        <v>15</v>
      </c>
      <c r="M290">
        <f t="shared" si="218"/>
        <v>6.9519768630088739E-3</v>
      </c>
      <c r="N290">
        <f t="shared" si="219"/>
        <v>-1.5707963250000001</v>
      </c>
      <c r="O290">
        <f t="shared" si="220"/>
        <v>118.19094601120393</v>
      </c>
      <c r="P290">
        <f t="shared" si="221"/>
        <v>1.5623353408629848</v>
      </c>
      <c r="Q290">
        <f t="shared" si="222"/>
        <v>65.654964345013909</v>
      </c>
      <c r="R290">
        <f t="shared" si="223"/>
        <v>1.5555645971211185</v>
      </c>
      <c r="S290">
        <f t="shared" si="224"/>
        <v>0.64592664297135383</v>
      </c>
      <c r="T290">
        <f t="shared" si="225"/>
        <v>-0.86855982840117552</v>
      </c>
      <c r="U290">
        <f t="shared" si="226"/>
        <v>0.51609744280078185</v>
      </c>
      <c r="V290">
        <f t="shared" si="227"/>
        <v>-1.0285079051717221</v>
      </c>
      <c r="X290">
        <f t="shared" si="244"/>
        <v>-28.240172567700181</v>
      </c>
      <c r="Y290">
        <f t="shared" si="228"/>
        <v>-181.92394755157773</v>
      </c>
      <c r="Z290">
        <f t="shared" si="245"/>
        <v>-1.9239475515777258</v>
      </c>
      <c r="AC290">
        <v>1</v>
      </c>
      <c r="AD290">
        <f t="shared" si="229"/>
        <v>118.18671549299999</v>
      </c>
      <c r="AE290">
        <f t="shared" si="230"/>
        <v>-1.3262640137254474E-2</v>
      </c>
      <c r="AF290">
        <f t="shared" si="231"/>
        <v>7.9913320556579993E-3</v>
      </c>
      <c r="AG290">
        <f t="shared" si="246"/>
        <v>3883.9276253474095</v>
      </c>
      <c r="AH290">
        <f t="shared" si="247"/>
        <v>-6571.011446952105</v>
      </c>
      <c r="AJ290">
        <f t="shared" si="232"/>
        <v>18000</v>
      </c>
      <c r="AK290">
        <f t="shared" si="233"/>
        <v>21273.608788739999</v>
      </c>
      <c r="AL290">
        <v>1</v>
      </c>
      <c r="AM290">
        <f t="shared" si="234"/>
        <v>65.647348332930008</v>
      </c>
      <c r="AN290">
        <f t="shared" si="248"/>
        <v>328.15951978705891</v>
      </c>
      <c r="AO290">
        <f t="shared" si="249"/>
        <v>-269.19351548809465</v>
      </c>
      <c r="AQ290">
        <f t="shared" si="235"/>
        <v>1.7312989416569571E-2</v>
      </c>
      <c r="AR290">
        <f t="shared" si="236"/>
        <v>-13.157871956592873</v>
      </c>
      <c r="AT290">
        <f t="shared" si="261"/>
        <v>-86393.284846429495</v>
      </c>
      <c r="AU290">
        <f t="shared" si="262"/>
        <v>-51217.98623463227</v>
      </c>
      <c r="AV290">
        <f t="shared" si="250"/>
        <v>-2.6064494291841882</v>
      </c>
      <c r="AW290">
        <f t="shared" si="251"/>
        <v>528.14356857808309</v>
      </c>
      <c r="AX290">
        <f t="shared" si="252"/>
        <v>-12118.859838297576</v>
      </c>
      <c r="AY290">
        <f t="shared" si="260"/>
        <v>-1.527243583507615</v>
      </c>
      <c r="BA290">
        <f t="shared" si="237"/>
        <v>8.2795929129818067</v>
      </c>
      <c r="BB290">
        <f t="shared" si="253"/>
        <v>18.360179682577105</v>
      </c>
      <c r="BC290">
        <f t="shared" si="254"/>
        <v>-1.0792058456765732</v>
      </c>
      <c r="BD290">
        <f t="shared" si="238"/>
        <v>-241.83394025377007</v>
      </c>
      <c r="BF290">
        <f t="shared" si="239"/>
        <v>-34.977492933595904</v>
      </c>
      <c r="BG290">
        <f t="shared" si="240"/>
        <v>-223.70642069169037</v>
      </c>
      <c r="BH290">
        <f t="shared" si="255"/>
        <v>-43.706420691690369</v>
      </c>
      <c r="BI290">
        <f t="shared" si="256"/>
        <v>-43.706420691690369</v>
      </c>
      <c r="BJ290">
        <f t="shared" si="241"/>
        <v>0</v>
      </c>
      <c r="BK290">
        <f t="shared" si="257"/>
        <v>0</v>
      </c>
      <c r="BM290">
        <f t="shared" si="258"/>
        <v>-53.337672616173002</v>
      </c>
      <c r="BN290">
        <f t="shared" si="242"/>
        <v>-161.8724804379203</v>
      </c>
      <c r="BQ290" s="56">
        <f t="shared" si="259"/>
        <v>35.262140482862243</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1.0519729187325586</v>
      </c>
      <c r="D291">
        <f t="shared" si="213"/>
        <v>0.31564994952764541</v>
      </c>
      <c r="F291">
        <f t="shared" si="214"/>
        <v>1.3310841731225054E-4</v>
      </c>
      <c r="G291">
        <f t="shared" si="215"/>
        <v>4.5127736348780801E-3</v>
      </c>
      <c r="H291">
        <f t="shared" si="216"/>
        <v>-3.1370798763651222</v>
      </c>
      <c r="J291">
        <f t="shared" si="217"/>
        <v>15</v>
      </c>
      <c r="M291">
        <f t="shared" si="218"/>
        <v>6.8616914492035637E-3</v>
      </c>
      <c r="N291">
        <f t="shared" si="219"/>
        <v>-1.5707963250000001</v>
      </c>
      <c r="O291">
        <f t="shared" si="220"/>
        <v>119.74597943308753</v>
      </c>
      <c r="P291">
        <f t="shared" si="221"/>
        <v>1.5624452186547308</v>
      </c>
      <c r="Q291">
        <f t="shared" si="222"/>
        <v>66.518646346134588</v>
      </c>
      <c r="R291">
        <f t="shared" si="223"/>
        <v>1.5557623817908652</v>
      </c>
      <c r="S291">
        <f t="shared" si="224"/>
        <v>0.64099799054499762</v>
      </c>
      <c r="T291">
        <f t="shared" si="225"/>
        <v>-0.87499852466685368</v>
      </c>
      <c r="U291">
        <f t="shared" si="226"/>
        <v>0.51115459985019718</v>
      </c>
      <c r="V291">
        <f t="shared" si="227"/>
        <v>-1.0342687158032593</v>
      </c>
      <c r="X291">
        <f t="shared" si="244"/>
        <v>-28.493083833770434</v>
      </c>
      <c r="Y291">
        <f t="shared" si="228"/>
        <v>-182.38884679564003</v>
      </c>
      <c r="Z291">
        <f t="shared" si="245"/>
        <v>-2.3888467956400348</v>
      </c>
      <c r="AC291">
        <v>1</v>
      </c>
      <c r="AD291">
        <f t="shared" si="229"/>
        <v>119.74180385474999</v>
      </c>
      <c r="AE291">
        <f t="shared" si="230"/>
        <v>-1.3613953146430357E-2</v>
      </c>
      <c r="AF291">
        <f t="shared" si="231"/>
        <v>8.0964811616534987E-3</v>
      </c>
      <c r="AG291">
        <f t="shared" si="246"/>
        <v>3809.888455711472</v>
      </c>
      <c r="AH291">
        <f t="shared" si="247"/>
        <v>-6529.706161680866</v>
      </c>
      <c r="AJ291">
        <f t="shared" si="232"/>
        <v>18000</v>
      </c>
      <c r="AK291">
        <f t="shared" si="233"/>
        <v>21553.524693855001</v>
      </c>
      <c r="AL291">
        <v>1</v>
      </c>
      <c r="AM291">
        <f t="shared" si="234"/>
        <v>66.511129232047509</v>
      </c>
      <c r="AN291">
        <f t="shared" si="248"/>
        <v>328.05372622906094</v>
      </c>
      <c r="AO291">
        <f t="shared" si="249"/>
        <v>-265.6990864208023</v>
      </c>
      <c r="AQ291">
        <f t="shared" si="235"/>
        <v>1.6866222185491338E-2</v>
      </c>
      <c r="AR291">
        <f t="shared" si="236"/>
        <v>-12.986991082828331</v>
      </c>
      <c r="AT291">
        <f t="shared" si="261"/>
        <v>-84736.977270042655</v>
      </c>
      <c r="AU291">
        <f t="shared" si="262"/>
        <v>-49589.118875824366</v>
      </c>
      <c r="AV291">
        <f t="shared" si="250"/>
        <v>-2.6121174501697602</v>
      </c>
      <c r="AW291">
        <f t="shared" si="251"/>
        <v>547.990620234885</v>
      </c>
      <c r="AX291">
        <f t="shared" si="252"/>
        <v>-12002.249820024132</v>
      </c>
      <c r="AY291">
        <f t="shared" si="260"/>
        <v>-1.5251706878381319</v>
      </c>
      <c r="BA291">
        <f t="shared" si="237"/>
        <v>8.1716726061088831</v>
      </c>
      <c r="BB291">
        <f t="shared" si="253"/>
        <v>18.246219170445169</v>
      </c>
      <c r="BC291">
        <f t="shared" si="254"/>
        <v>-1.0869467623316282</v>
      </c>
      <c r="BD291">
        <f t="shared" si="238"/>
        <v>-242.27746210817403</v>
      </c>
      <c r="BF291">
        <f t="shared" si="239"/>
        <v>-35.307754060538926</v>
      </c>
      <c r="BG291">
        <f t="shared" si="240"/>
        <v>-223.93348929258502</v>
      </c>
      <c r="BH291">
        <f t="shared" si="255"/>
        <v>-43.933489292585023</v>
      </c>
      <c r="BI291">
        <f t="shared" si="256"/>
        <v>-43.933489292585023</v>
      </c>
      <c r="BJ291">
        <f t="shared" si="241"/>
        <v>0</v>
      </c>
      <c r="BK291">
        <f t="shared" si="257"/>
        <v>0</v>
      </c>
      <c r="BM291">
        <f t="shared" si="258"/>
        <v>-53.553973230984091</v>
      </c>
      <c r="BN291">
        <f t="shared" si="242"/>
        <v>-161.65602718441102</v>
      </c>
      <c r="BQ291" s="56">
        <f t="shared" si="259"/>
        <v>35.148179970730304</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1.0532972332696879</v>
      </c>
      <c r="D292">
        <f t="shared" si="213"/>
        <v>0.31947757290115958</v>
      </c>
      <c r="F292">
        <f t="shared" si="214"/>
        <v>1.2971684282301563E-4</v>
      </c>
      <c r="G292">
        <f t="shared" si="215"/>
        <v>4.4549028703779669E-3</v>
      </c>
      <c r="H292">
        <f t="shared" si="216"/>
        <v>-3.1371377471296222</v>
      </c>
      <c r="J292">
        <f t="shared" si="217"/>
        <v>15</v>
      </c>
      <c r="M292">
        <f t="shared" si="218"/>
        <v>6.7737210460086456E-3</v>
      </c>
      <c r="N292">
        <f t="shared" si="219"/>
        <v>-1.5707963250000001</v>
      </c>
      <c r="O292">
        <f t="shared" si="220"/>
        <v>121.3010142636129</v>
      </c>
      <c r="P292">
        <f t="shared" si="221"/>
        <v>1.5625522792611868</v>
      </c>
      <c r="Q292">
        <f t="shared" si="222"/>
        <v>67.382330882676968</v>
      </c>
      <c r="R292">
        <f t="shared" si="223"/>
        <v>1.5559550961904092</v>
      </c>
      <c r="S292">
        <f t="shared" si="224"/>
        <v>0.63611820858197199</v>
      </c>
      <c r="T292">
        <f t="shared" si="225"/>
        <v>-0.88133944762729211</v>
      </c>
      <c r="U292">
        <f t="shared" si="226"/>
        <v>0.50628921062674848</v>
      </c>
      <c r="V292">
        <f t="shared" si="227"/>
        <v>-1.0399200432813085</v>
      </c>
      <c r="X292">
        <f t="shared" si="244"/>
        <v>-28.743743164320463</v>
      </c>
      <c r="Y292">
        <f t="shared" si="228"/>
        <v>-182.84278537619576</v>
      </c>
      <c r="Z292">
        <f t="shared" si="245"/>
        <v>-2.8427853761957635</v>
      </c>
      <c r="AC292">
        <v>1</v>
      </c>
      <c r="AD292">
        <f t="shared" si="229"/>
        <v>121.29689221650001</v>
      </c>
      <c r="AE292">
        <f t="shared" si="230"/>
        <v>-1.396985848252358E-2</v>
      </c>
      <c r="AF292">
        <f t="shared" si="231"/>
        <v>8.2016302676489999E-3</v>
      </c>
      <c r="AG292">
        <f t="shared" si="246"/>
        <v>3737.7053212036035</v>
      </c>
      <c r="AH292">
        <f t="shared" si="247"/>
        <v>-6488.3703178494834</v>
      </c>
      <c r="AJ292">
        <f t="shared" si="232"/>
        <v>18000</v>
      </c>
      <c r="AK292">
        <f t="shared" si="233"/>
        <v>21833.440598969999</v>
      </c>
      <c r="AL292">
        <v>1</v>
      </c>
      <c r="AM292">
        <f t="shared" si="234"/>
        <v>67.374910131165009</v>
      </c>
      <c r="AN292">
        <f t="shared" si="248"/>
        <v>327.95197431900931</v>
      </c>
      <c r="AO292">
        <f t="shared" si="249"/>
        <v>-262.29419811139144</v>
      </c>
      <c r="AQ292">
        <f t="shared" si="235"/>
        <v>1.6436527882104073E-2</v>
      </c>
      <c r="AR292">
        <f t="shared" si="236"/>
        <v>-12.820491748041176</v>
      </c>
      <c r="AT292">
        <f t="shared" si="261"/>
        <v>-83122.663220497547</v>
      </c>
      <c r="AU292">
        <f t="shared" si="262"/>
        <v>-48025.866506739141</v>
      </c>
      <c r="AV292">
        <f t="shared" si="250"/>
        <v>-2.6176783670302797</v>
      </c>
      <c r="AW292">
        <f t="shared" si="251"/>
        <v>566.14608378713285</v>
      </c>
      <c r="AX292">
        <f t="shared" si="252"/>
        <v>-11887.639968078332</v>
      </c>
      <c r="AY292">
        <f t="shared" si="260"/>
        <v>-1.5232075170675849</v>
      </c>
      <c r="BA292">
        <f t="shared" si="237"/>
        <v>8.0664111842883734</v>
      </c>
      <c r="BB292">
        <f t="shared" si="253"/>
        <v>18.133607126841341</v>
      </c>
      <c r="BC292">
        <f t="shared" si="254"/>
        <v>-1.0944708499626947</v>
      </c>
      <c r="BD292">
        <f t="shared" si="238"/>
        <v>-242.70856057461333</v>
      </c>
      <c r="BF292">
        <f t="shared" si="239"/>
        <v>-35.633621427017992</v>
      </c>
      <c r="BG292">
        <f t="shared" si="240"/>
        <v>-224.14859684447259</v>
      </c>
      <c r="BH292">
        <f t="shared" si="255"/>
        <v>-44.148596844472593</v>
      </c>
      <c r="BI292">
        <f t="shared" si="256"/>
        <v>-44.148596844472593</v>
      </c>
      <c r="BJ292">
        <f t="shared" si="241"/>
        <v>0</v>
      </c>
      <c r="BK292">
        <f t="shared" si="257"/>
        <v>0</v>
      </c>
      <c r="BM292">
        <f t="shared" si="258"/>
        <v>-53.767228553859326</v>
      </c>
      <c r="BN292">
        <f t="shared" si="242"/>
        <v>-161.44003626985926</v>
      </c>
      <c r="BQ292" s="56">
        <f t="shared" si="259"/>
        <v>35.035567927126479</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1.0546369404626506</v>
      </c>
      <c r="D293">
        <f t="shared" si="213"/>
        <v>0.32329552761898828</v>
      </c>
      <c r="F293">
        <f t="shared" si="214"/>
        <v>1.2645326596329273E-4</v>
      </c>
      <c r="G293">
        <f t="shared" si="215"/>
        <v>4.398497735986346E-3</v>
      </c>
      <c r="H293">
        <f t="shared" si="216"/>
        <v>-3.1371941522640139</v>
      </c>
      <c r="J293">
        <f t="shared" si="217"/>
        <v>15</v>
      </c>
      <c r="M293">
        <f t="shared" si="218"/>
        <v>6.6879777416287891E-3</v>
      </c>
      <c r="N293">
        <f t="shared" si="219"/>
        <v>-1.5707963250000001</v>
      </c>
      <c r="O293">
        <f t="shared" si="220"/>
        <v>122.8560504492909</v>
      </c>
      <c r="P293">
        <f t="shared" si="221"/>
        <v>1.5626566296544369</v>
      </c>
      <c r="Q293">
        <f t="shared" si="222"/>
        <v>68.246017858380256</v>
      </c>
      <c r="R293">
        <f t="shared" si="223"/>
        <v>1.5561429328054583</v>
      </c>
      <c r="S293">
        <f t="shared" si="224"/>
        <v>0.63128735339694297</v>
      </c>
      <c r="T293">
        <f t="shared" si="225"/>
        <v>-0.88758430911864317</v>
      </c>
      <c r="U293">
        <f t="shared" si="226"/>
        <v>0.50150000366047698</v>
      </c>
      <c r="V293">
        <f t="shared" si="227"/>
        <v>-1.0454646283975424</v>
      </c>
      <c r="X293">
        <f t="shared" si="244"/>
        <v>-28.992179948597439</v>
      </c>
      <c r="Y293">
        <f t="shared" si="228"/>
        <v>-183.28600891214742</v>
      </c>
      <c r="Z293">
        <f t="shared" si="245"/>
        <v>-3.2860089121474232</v>
      </c>
      <c r="AC293">
        <v>1</v>
      </c>
      <c r="AD293">
        <f t="shared" si="229"/>
        <v>122.85198057824999</v>
      </c>
      <c r="AE293">
        <f t="shared" si="230"/>
        <v>-1.4330356145534134E-2</v>
      </c>
      <c r="AF293">
        <f t="shared" si="231"/>
        <v>8.3067793736444993E-3</v>
      </c>
      <c r="AG293">
        <f t="shared" si="246"/>
        <v>3667.3266560105735</v>
      </c>
      <c r="AH293">
        <f t="shared" si="247"/>
        <v>-6447.0349667112978</v>
      </c>
      <c r="AJ293">
        <f t="shared" si="232"/>
        <v>18000</v>
      </c>
      <c r="AK293">
        <f t="shared" si="233"/>
        <v>22113.356504085001</v>
      </c>
      <c r="AL293">
        <v>1</v>
      </c>
      <c r="AM293">
        <f t="shared" si="234"/>
        <v>68.23869103028251</v>
      </c>
      <c r="AN293">
        <f t="shared" si="248"/>
        <v>327.85406079101693</v>
      </c>
      <c r="AO293">
        <f t="shared" si="249"/>
        <v>-258.97545325666573</v>
      </c>
      <c r="AQ293">
        <f t="shared" si="235"/>
        <v>1.6023047551598221E-2</v>
      </c>
      <c r="AR293">
        <f t="shared" si="236"/>
        <v>-12.658207565762593</v>
      </c>
      <c r="AT293">
        <f t="shared" si="261"/>
        <v>-81549.145042964432</v>
      </c>
      <c r="AU293">
        <f t="shared" si="262"/>
        <v>-46525.0831710743</v>
      </c>
      <c r="AV293">
        <f t="shared" si="250"/>
        <v>-2.6231348302241666</v>
      </c>
      <c r="AW293">
        <f t="shared" si="251"/>
        <v>582.73513063235384</v>
      </c>
      <c r="AX293">
        <f t="shared" si="252"/>
        <v>-11774.980232114493</v>
      </c>
      <c r="AY293">
        <f t="shared" si="260"/>
        <v>-1.521347404204983</v>
      </c>
      <c r="BA293">
        <f t="shared" si="237"/>
        <v>7.9637204070176066</v>
      </c>
      <c r="BB293">
        <f t="shared" si="253"/>
        <v>18.022320085317045</v>
      </c>
      <c r="BC293">
        <f t="shared" si="254"/>
        <v>-1.1017874260191836</v>
      </c>
      <c r="BD293">
        <f t="shared" si="238"/>
        <v>-243.12776950361564</v>
      </c>
      <c r="BF293">
        <f t="shared" si="239"/>
        <v>-35.955194139450654</v>
      </c>
      <c r="BG293">
        <f t="shared" si="240"/>
        <v>-224.35228485766845</v>
      </c>
      <c r="BH293">
        <f t="shared" si="255"/>
        <v>-44.352284857668451</v>
      </c>
      <c r="BI293">
        <f t="shared" si="256"/>
        <v>-44.352284857668451</v>
      </c>
      <c r="BJ293">
        <f t="shared" si="241"/>
        <v>0</v>
      </c>
      <c r="BK293">
        <f t="shared" si="257"/>
        <v>0</v>
      </c>
      <c r="BM293">
        <f t="shared" si="258"/>
        <v>-53.977514224767702</v>
      </c>
      <c r="BN293">
        <f t="shared" si="242"/>
        <v>-161.22451535405284</v>
      </c>
      <c r="BQ293" s="56">
        <f t="shared" si="259"/>
        <v>34.92428088560218</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1.0559919817267651</v>
      </c>
      <c r="D294">
        <f t="shared" si="213"/>
        <v>0.32710373938652676</v>
      </c>
      <c r="F294">
        <f t="shared" si="214"/>
        <v>1.233113257681255E-4</v>
      </c>
      <c r="G294">
        <f t="shared" si="215"/>
        <v>4.3435032437076819E-3</v>
      </c>
      <c r="H294">
        <f t="shared" si="216"/>
        <v>-3.1372491467562926</v>
      </c>
      <c r="J294">
        <f t="shared" si="217"/>
        <v>15</v>
      </c>
      <c r="M294">
        <f t="shared" si="218"/>
        <v>6.6043780198584302E-3</v>
      </c>
      <c r="N294">
        <f t="shared" si="219"/>
        <v>-1.5707963250000001</v>
      </c>
      <c r="O294">
        <f t="shared" si="220"/>
        <v>124.41108793930673</v>
      </c>
      <c r="P294">
        <f t="shared" si="221"/>
        <v>1.5627583714585522</v>
      </c>
      <c r="Q294">
        <f t="shared" si="222"/>
        <v>69.109707181795486</v>
      </c>
      <c r="R294">
        <f t="shared" si="223"/>
        <v>1.5563260745008813</v>
      </c>
      <c r="S294">
        <f t="shared" si="224"/>
        <v>0.62650543641809153</v>
      </c>
      <c r="T294">
        <f t="shared" si="225"/>
        <v>-0.89373479948105183</v>
      </c>
      <c r="U294">
        <f t="shared" si="226"/>
        <v>0.49678570849434051</v>
      </c>
      <c r="V294">
        <f t="shared" si="227"/>
        <v>-1.0509051356463495</v>
      </c>
      <c r="X294">
        <f t="shared" si="244"/>
        <v>-29.23842303549932</v>
      </c>
      <c r="Y294">
        <f t="shared" si="228"/>
        <v>-183.71875802446633</v>
      </c>
      <c r="Z294">
        <f t="shared" si="245"/>
        <v>-3.7187580244663252</v>
      </c>
      <c r="AC294">
        <v>1</v>
      </c>
      <c r="AD294">
        <f t="shared" si="229"/>
        <v>124.40706893999999</v>
      </c>
      <c r="AE294">
        <f t="shared" si="230"/>
        <v>-1.4695446135462019E-2</v>
      </c>
      <c r="AF294">
        <f t="shared" si="231"/>
        <v>8.4119284796399987E-3</v>
      </c>
      <c r="AG294">
        <f t="shared" si="246"/>
        <v>3598.7021328025044</v>
      </c>
      <c r="AH294">
        <f t="shared" si="247"/>
        <v>-6405.7288980276217</v>
      </c>
      <c r="AJ294">
        <f t="shared" si="232"/>
        <v>18000</v>
      </c>
      <c r="AK294">
        <f t="shared" si="233"/>
        <v>22393.272409200003</v>
      </c>
      <c r="AL294">
        <v>1</v>
      </c>
      <c r="AM294">
        <f t="shared" si="234"/>
        <v>69.102471929399996</v>
      </c>
      <c r="AN294">
        <f t="shared" si="248"/>
        <v>327.75979499801144</v>
      </c>
      <c r="AO294">
        <f t="shared" si="249"/>
        <v>-255.7396242359782</v>
      </c>
      <c r="AQ294">
        <f t="shared" si="235"/>
        <v>1.5624975585975647E-2</v>
      </c>
      <c r="AR294">
        <f t="shared" si="236"/>
        <v>-12.499980468780517</v>
      </c>
      <c r="AT294">
        <f t="shared" si="261"/>
        <v>-80015.256480681986</v>
      </c>
      <c r="AU294">
        <f t="shared" si="262"/>
        <v>-45083.795730632155</v>
      </c>
      <c r="AV294">
        <f t="shared" si="250"/>
        <v>-2.6284894184286318</v>
      </c>
      <c r="AW294">
        <f t="shared" si="251"/>
        <v>597.87327795927717</v>
      </c>
      <c r="AX294">
        <f t="shared" si="252"/>
        <v>-11664.22255461177</v>
      </c>
      <c r="AY294">
        <f t="shared" si="260"/>
        <v>-1.5195841259737382</v>
      </c>
      <c r="BA294">
        <f t="shared" si="237"/>
        <v>7.8635151399873786</v>
      </c>
      <c r="BB294">
        <f t="shared" si="253"/>
        <v>17.91233454582105</v>
      </c>
      <c r="BC294">
        <f t="shared" si="254"/>
        <v>-1.1089052924548937</v>
      </c>
      <c r="BD294">
        <f t="shared" si="238"/>
        <v>-243.53559320998565</v>
      </c>
      <c r="BF294">
        <f t="shared" si="239"/>
        <v>-36.27256852090553</v>
      </c>
      <c r="BG294">
        <f t="shared" si="240"/>
        <v>-224.54506505432479</v>
      </c>
      <c r="BH294">
        <f t="shared" si="255"/>
        <v>-44.545065054324795</v>
      </c>
      <c r="BI294">
        <f t="shared" si="256"/>
        <v>-44.545065054324795</v>
      </c>
      <c r="BJ294">
        <f t="shared" si="241"/>
        <v>0</v>
      </c>
      <c r="BK294">
        <f t="shared" si="257"/>
        <v>0</v>
      </c>
      <c r="BM294">
        <f t="shared" si="258"/>
        <v>-54.184903066726584</v>
      </c>
      <c r="BN294">
        <f t="shared" si="242"/>
        <v>-161.00947184433915</v>
      </c>
      <c r="BQ294" s="56">
        <f t="shared" si="259"/>
        <v>34.814295346106185</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1.0573622981088275</v>
      </c>
      <c r="D295">
        <f t="shared" si="213"/>
        <v>0.33090213541819452</v>
      </c>
      <c r="F295">
        <f t="shared" si="214"/>
        <v>1.2028505157609899E-4</v>
      </c>
      <c r="G295">
        <f t="shared" si="215"/>
        <v>4.2898671226311545E-3</v>
      </c>
      <c r="H295">
        <f t="shared" si="216"/>
        <v>-3.1373027828773692</v>
      </c>
      <c r="J295">
        <f t="shared" si="217"/>
        <v>15</v>
      </c>
      <c r="M295">
        <f t="shared" si="218"/>
        <v>6.5228424887490664E-3</v>
      </c>
      <c r="N295">
        <f t="shared" si="219"/>
        <v>-1.5707963250000001</v>
      </c>
      <c r="O295">
        <f t="shared" si="220"/>
        <v>125.96612668535462</v>
      </c>
      <c r="P295">
        <f t="shared" si="221"/>
        <v>1.562857601279672</v>
      </c>
      <c r="Q295">
        <f t="shared" si="222"/>
        <v>69.973398765988435</v>
      </c>
      <c r="R295">
        <f t="shared" si="223"/>
        <v>1.5565046951143353</v>
      </c>
      <c r="S295">
        <f t="shared" si="224"/>
        <v>0.62177242714600589</v>
      </c>
      <c r="T295">
        <f t="shared" si="225"/>
        <v>-0.89979258691946151</v>
      </c>
      <c r="U295">
        <f t="shared" si="226"/>
        <v>0.49214505796005525</v>
      </c>
      <c r="V295">
        <f t="shared" si="227"/>
        <v>-1.0562441550831498</v>
      </c>
      <c r="X295">
        <f t="shared" si="244"/>
        <v>-29.482500755836426</v>
      </c>
      <c r="Y295">
        <f t="shared" si="228"/>
        <v>-184.14126836342075</v>
      </c>
      <c r="Z295">
        <f t="shared" si="245"/>
        <v>-4.1412683634207497</v>
      </c>
      <c r="AC295">
        <v>1</v>
      </c>
      <c r="AD295">
        <f t="shared" si="229"/>
        <v>125.96215730175001</v>
      </c>
      <c r="AE295">
        <f t="shared" si="230"/>
        <v>-1.5065128452307236E-2</v>
      </c>
      <c r="AF295">
        <f t="shared" si="231"/>
        <v>8.5170775856354998E-3</v>
      </c>
      <c r="AG295">
        <f t="shared" si="246"/>
        <v>3531.7826666987967</v>
      </c>
      <c r="AH295">
        <f t="shared" si="247"/>
        <v>-6364.4787774238575</v>
      </c>
      <c r="AJ295">
        <f t="shared" si="232"/>
        <v>18000</v>
      </c>
      <c r="AK295">
        <f t="shared" si="233"/>
        <v>22673.188314315001</v>
      </c>
      <c r="AL295">
        <v>1</v>
      </c>
      <c r="AM295">
        <f t="shared" si="234"/>
        <v>69.966252828517497</v>
      </c>
      <c r="AN295">
        <f t="shared" si="248"/>
        <v>327.66899798328166</v>
      </c>
      <c r="AO295">
        <f t="shared" si="249"/>
        <v>-252.58364265027018</v>
      </c>
      <c r="AQ295">
        <f t="shared" si="235"/>
        <v>1.524155579704954E-2</v>
      </c>
      <c r="AR295">
        <f t="shared" si="236"/>
        <v>-12.345660195610128</v>
      </c>
      <c r="AT295">
        <f t="shared" si="261"/>
        <v>-78519.862445669598</v>
      </c>
      <c r="AU295">
        <f t="shared" si="262"/>
        <v>-43699.193246214367</v>
      </c>
      <c r="AV295">
        <f t="shared" si="250"/>
        <v>-2.6337446401192612</v>
      </c>
      <c r="AW295">
        <f t="shared" si="251"/>
        <v>611.66719031088712</v>
      </c>
      <c r="AX295">
        <f t="shared" si="252"/>
        <v>-11555.320733297387</v>
      </c>
      <c r="AY295">
        <f t="shared" si="260"/>
        <v>-1.517911870523651</v>
      </c>
      <c r="BA295">
        <f t="shared" si="237"/>
        <v>7.7657132999221563</v>
      </c>
      <c r="BB295">
        <f t="shared" si="253"/>
        <v>17.803627058323276</v>
      </c>
      <c r="BC295">
        <f t="shared" si="254"/>
        <v>-1.1158327695956103</v>
      </c>
      <c r="BD295">
        <f t="shared" si="238"/>
        <v>-243.93250841327563</v>
      </c>
      <c r="BF295">
        <f t="shared" si="239"/>
        <v>-36.585838167520052</v>
      </c>
      <c r="BG295">
        <f t="shared" si="240"/>
        <v>-224.7274213192029</v>
      </c>
      <c r="BH295">
        <f t="shared" si="255"/>
        <v>-44.727421319202904</v>
      </c>
      <c r="BI295">
        <f t="shared" si="256"/>
        <v>-44.727421319202904</v>
      </c>
      <c r="BJ295">
        <f t="shared" si="241"/>
        <v>0</v>
      </c>
      <c r="BK295">
        <f t="shared" si="257"/>
        <v>0</v>
      </c>
      <c r="BM295">
        <f t="shared" si="258"/>
        <v>-54.389465225843317</v>
      </c>
      <c r="BN295">
        <f t="shared" si="242"/>
        <v>-160.79491290592733</v>
      </c>
      <c r="BQ295" s="56">
        <f t="shared" si="259"/>
        <v>34.705587858608411</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1.05874783029799</v>
      </c>
      <c r="D296">
        <f t="shared" si="213"/>
        <v>0.33469064443604873</v>
      </c>
      <c r="F296">
        <f t="shared" si="214"/>
        <v>1.1736883463860478E-4</v>
      </c>
      <c r="G296">
        <f t="shared" si="215"/>
        <v>4.2375396531377663E-3</v>
      </c>
      <c r="H296">
        <f t="shared" si="216"/>
        <v>-3.1373551103468627</v>
      </c>
      <c r="J296">
        <f t="shared" si="217"/>
        <v>15</v>
      </c>
      <c r="M296">
        <f t="shared" si="218"/>
        <v>6.443295629130175E-3</v>
      </c>
      <c r="N296">
        <f t="shared" si="219"/>
        <v>-1.5707963250000001</v>
      </c>
      <c r="O296">
        <f t="shared" si="220"/>
        <v>127.52116664148508</v>
      </c>
      <c r="P296">
        <f t="shared" si="221"/>
        <v>1.5629544110119362</v>
      </c>
      <c r="Q296">
        <f t="shared" si="222"/>
        <v>70.837092528264535</v>
      </c>
      <c r="R296">
        <f t="shared" si="223"/>
        <v>1.5566789600064799</v>
      </c>
      <c r="S296">
        <f t="shared" si="224"/>
        <v>0.61708825597179273</v>
      </c>
      <c r="T296">
        <f t="shared" si="225"/>
        <v>-0.90575931695235035</v>
      </c>
      <c r="U296">
        <f t="shared" si="226"/>
        <v>0.48757679021932449</v>
      </c>
      <c r="V296">
        <f t="shared" si="227"/>
        <v>-1.0614842041850883</v>
      </c>
      <c r="X296">
        <f t="shared" si="244"/>
        <v>-29.724440942587783</v>
      </c>
      <c r="Y296">
        <f t="shared" si="228"/>
        <v>-184.55377064412551</v>
      </c>
      <c r="Z296">
        <f t="shared" si="245"/>
        <v>-4.5537706441255068</v>
      </c>
      <c r="AC296">
        <v>1</v>
      </c>
      <c r="AD296">
        <f t="shared" si="229"/>
        <v>127.51724566349999</v>
      </c>
      <c r="AE296">
        <f t="shared" si="230"/>
        <v>-1.5439403096069785E-2</v>
      </c>
      <c r="AF296">
        <f t="shared" si="231"/>
        <v>8.6222266916309992E-3</v>
      </c>
      <c r="AG296">
        <f t="shared" si="246"/>
        <v>3466.5204145823104</v>
      </c>
      <c r="AH296">
        <f t="shared" si="247"/>
        <v>-6323.3092762929809</v>
      </c>
      <c r="AJ296">
        <f t="shared" si="232"/>
        <v>18000</v>
      </c>
      <c r="AK296">
        <f t="shared" si="233"/>
        <v>22953.104219430003</v>
      </c>
      <c r="AL296">
        <v>1</v>
      </c>
      <c r="AM296">
        <f t="shared" si="234"/>
        <v>70.830033727634998</v>
      </c>
      <c r="AN296">
        <f t="shared" si="248"/>
        <v>327.58150163075135</v>
      </c>
      <c r="AO296">
        <f t="shared" si="249"/>
        <v>-249.50458962543445</v>
      </c>
      <c r="AQ296">
        <f t="shared" si="235"/>
        <v>1.4872077822608831E-2</v>
      </c>
      <c r="AR296">
        <f t="shared" si="236"/>
        <v>-12.195103814539241</v>
      </c>
      <c r="AT296">
        <f t="shared" si="261"/>
        <v>-77061.858714452566</v>
      </c>
      <c r="AU296">
        <f t="shared" si="262"/>
        <v>-42368.617078704337</v>
      </c>
      <c r="AV296">
        <f t="shared" si="250"/>
        <v>-2.6389029351723794</v>
      </c>
      <c r="AW296">
        <f t="shared" si="251"/>
        <v>624.21540904163373</v>
      </c>
      <c r="AX296">
        <f t="shared" si="252"/>
        <v>-11448.230297169503</v>
      </c>
      <c r="AY296">
        <f t="shared" si="260"/>
        <v>-1.5163252076554046</v>
      </c>
      <c r="BA296">
        <f t="shared" si="237"/>
        <v>7.6702357884578021</v>
      </c>
      <c r="BB296">
        <f t="shared" si="253"/>
        <v>17.696174293457204</v>
      </c>
      <c r="BC296">
        <f t="shared" si="254"/>
        <v>-1.1225777275169748</v>
      </c>
      <c r="BD296">
        <f t="shared" si="238"/>
        <v>-244.31896603560472</v>
      </c>
      <c r="BF296">
        <f t="shared" si="239"/>
        <v>-36.895094009289679</v>
      </c>
      <c r="BG296">
        <f t="shared" si="240"/>
        <v>-224.89981150707172</v>
      </c>
      <c r="BH296">
        <f t="shared" si="255"/>
        <v>-44.899811507071718</v>
      </c>
      <c r="BI296">
        <f t="shared" si="256"/>
        <v>-44.899811507071718</v>
      </c>
      <c r="BJ296">
        <f t="shared" si="241"/>
        <v>0</v>
      </c>
      <c r="BK296">
        <f t="shared" si="257"/>
        <v>0</v>
      </c>
      <c r="BM296">
        <f t="shared" si="258"/>
        <v>-54.591268302746883</v>
      </c>
      <c r="BN296">
        <f t="shared" si="242"/>
        <v>-160.580845471467</v>
      </c>
      <c r="BQ296" s="56">
        <f t="shared" si="259"/>
        <v>34.598135093742343</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1.060148518636602</v>
      </c>
      <c r="D297">
        <f t="shared" si="213"/>
        <v>0.33846919666793202</v>
      </c>
      <c r="F297">
        <f t="shared" si="214"/>
        <v>1.1455740210964018E-4</v>
      </c>
      <c r="G297">
        <f t="shared" si="215"/>
        <v>4.1864735131021888E-3</v>
      </c>
      <c r="H297">
        <f t="shared" si="216"/>
        <v>-3.1374061764868979</v>
      </c>
      <c r="J297">
        <f t="shared" si="217"/>
        <v>15</v>
      </c>
      <c r="M297">
        <f t="shared" si="218"/>
        <v>6.3656655613093293E-3</v>
      </c>
      <c r="N297">
        <f t="shared" si="219"/>
        <v>-1.5707963250000001</v>
      </c>
      <c r="O297">
        <f t="shared" si="220"/>
        <v>129.07620776396288</v>
      </c>
      <c r="P297">
        <f t="shared" si="221"/>
        <v>1.5630488881213052</v>
      </c>
      <c r="Q297">
        <f t="shared" si="222"/>
        <v>71.70078838991347</v>
      </c>
      <c r="R297">
        <f t="shared" si="223"/>
        <v>1.5568490265714343</v>
      </c>
      <c r="S297">
        <f t="shared" si="224"/>
        <v>0.61245281685841169</v>
      </c>
      <c r="T297">
        <f t="shared" si="225"/>
        <v>-0.91163661194224344</v>
      </c>
      <c r="U297">
        <f t="shared" si="226"/>
        <v>0.4830796505893451</v>
      </c>
      <c r="V297">
        <f t="shared" si="227"/>
        <v>-1.0666277297075841</v>
      </c>
      <c r="X297">
        <f t="shared" si="244"/>
        <v>-29.964270949372679</v>
      </c>
      <c r="Y297">
        <f t="shared" si="228"/>
        <v>-184.95649068942456</v>
      </c>
      <c r="Z297">
        <f t="shared" si="245"/>
        <v>-4.9564906894245553</v>
      </c>
      <c r="AC297">
        <v>1</v>
      </c>
      <c r="AD297">
        <f t="shared" si="229"/>
        <v>129.07233402525</v>
      </c>
      <c r="AE297">
        <f t="shared" si="230"/>
        <v>-1.5818270066749667E-2</v>
      </c>
      <c r="AF297">
        <f t="shared" si="231"/>
        <v>8.7273757976264986E-3</v>
      </c>
      <c r="AG297">
        <f t="shared" si="246"/>
        <v>3402.8687703411924</v>
      </c>
      <c r="AH297">
        <f t="shared" si="247"/>
        <v>-6282.2431945552571</v>
      </c>
      <c r="AJ297">
        <f t="shared" si="232"/>
        <v>18000</v>
      </c>
      <c r="AK297">
        <f t="shared" si="233"/>
        <v>23233.020124545001</v>
      </c>
      <c r="AL297">
        <v>1</v>
      </c>
      <c r="AM297">
        <f t="shared" si="234"/>
        <v>71.693814626752498</v>
      </c>
      <c r="AN297">
        <f t="shared" si="248"/>
        <v>327.49714788644093</v>
      </c>
      <c r="AO297">
        <f t="shared" si="249"/>
        <v>-246.49968681564727</v>
      </c>
      <c r="AQ297">
        <f t="shared" si="235"/>
        <v>1.4515873833830985E-2</v>
      </c>
      <c r="AR297">
        <f t="shared" si="236"/>
        <v>-12.048175282079718</v>
      </c>
      <c r="AT297">
        <f t="shared" si="261"/>
        <v>-75640.171558910821</v>
      </c>
      <c r="AU297">
        <f t="shared" si="262"/>
        <v>-41089.551656591364</v>
      </c>
      <c r="AV297">
        <f t="shared" si="250"/>
        <v>-2.6439666764819307</v>
      </c>
      <c r="AW297">
        <f t="shared" si="251"/>
        <v>635.6090167004669</v>
      </c>
      <c r="AX297">
        <f t="shared" si="252"/>
        <v>-11342.908394567636</v>
      </c>
      <c r="AY297">
        <f t="shared" si="260"/>
        <v>-1.5148190613560109</v>
      </c>
      <c r="BA297">
        <f t="shared" si="237"/>
        <v>7.5770064177131804</v>
      </c>
      <c r="BB297">
        <f t="shared" si="253"/>
        <v>17.589953101927307</v>
      </c>
      <c r="BC297">
        <f t="shared" si="254"/>
        <v>-1.1291476151259199</v>
      </c>
      <c r="BD297">
        <f t="shared" si="238"/>
        <v>-244.69539286790271</v>
      </c>
      <c r="BF297">
        <f t="shared" si="239"/>
        <v>-37.200424374108941</v>
      </c>
      <c r="BG297">
        <f t="shared" si="240"/>
        <v>-225.06266911786904</v>
      </c>
      <c r="BH297">
        <f t="shared" si="255"/>
        <v>-45.062669117869035</v>
      </c>
      <c r="BI297">
        <f t="shared" si="256"/>
        <v>-45.062669117869035</v>
      </c>
      <c r="BJ297">
        <f t="shared" si="241"/>
        <v>0</v>
      </c>
      <c r="BK297">
        <f t="shared" si="257"/>
        <v>0</v>
      </c>
      <c r="BM297">
        <f t="shared" si="258"/>
        <v>-54.790377476036241</v>
      </c>
      <c r="BN297">
        <f t="shared" si="242"/>
        <v>-160.36727624996635</v>
      </c>
      <c r="BQ297" s="56">
        <f t="shared" si="259"/>
        <v>34.491913902212445</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1.0615643031310074</v>
      </c>
      <c r="D298">
        <f t="shared" si="213"/>
        <v>0.34223772384516288</v>
      </c>
      <c r="F298">
        <f t="shared" si="214"/>
        <v>1.1184579319071616E-4</v>
      </c>
      <c r="G298">
        <f t="shared" si="215"/>
        <v>4.1366236350888408E-3</v>
      </c>
      <c r="H298">
        <f t="shared" si="216"/>
        <v>-3.1374560263649114</v>
      </c>
      <c r="J298">
        <f t="shared" si="217"/>
        <v>15</v>
      </c>
      <c r="M298">
        <f t="shared" si="218"/>
        <v>6.2898838284366002E-3</v>
      </c>
      <c r="N298">
        <f t="shared" si="219"/>
        <v>-1.5707963250000001</v>
      </c>
      <c r="O298">
        <f t="shared" si="220"/>
        <v>130.63125001113519</v>
      </c>
      <c r="P298">
        <f t="shared" si="221"/>
        <v>1.5631411159091106</v>
      </c>
      <c r="Q298">
        <f t="shared" si="222"/>
        <v>72.564486275972143</v>
      </c>
      <c r="R298">
        <f t="shared" si="223"/>
        <v>1.5570150447107911</v>
      </c>
      <c r="S298">
        <f t="shared" si="224"/>
        <v>0.6078659698894141</v>
      </c>
      <c r="T298">
        <f t="shared" si="225"/>
        <v>-0.91742607070215831</v>
      </c>
      <c r="U298">
        <f t="shared" si="226"/>
        <v>0.47865239317015873</v>
      </c>
      <c r="V298">
        <f t="shared" si="227"/>
        <v>-1.0716771095310356</v>
      </c>
      <c r="X298">
        <f t="shared" si="244"/>
        <v>-30.202017667333088</v>
      </c>
      <c r="Y298">
        <f t="shared" si="228"/>
        <v>-185.34964947920517</v>
      </c>
      <c r="Z298">
        <f t="shared" si="245"/>
        <v>-5.3496494792051692</v>
      </c>
      <c r="AC298">
        <v>1</v>
      </c>
      <c r="AD298">
        <f t="shared" si="229"/>
        <v>130.627422387</v>
      </c>
      <c r="AE298">
        <f t="shared" si="230"/>
        <v>-1.6201729364346877E-2</v>
      </c>
      <c r="AF298">
        <f t="shared" si="231"/>
        <v>8.8325249036219997E-3</v>
      </c>
      <c r="AG298">
        <f t="shared" si="246"/>
        <v>3340.7823565615595</v>
      </c>
      <c r="AH298">
        <f t="shared" si="247"/>
        <v>-6241.301576584221</v>
      </c>
      <c r="AJ298">
        <f t="shared" si="232"/>
        <v>18000</v>
      </c>
      <c r="AK298">
        <f t="shared" si="233"/>
        <v>23512.936029659999</v>
      </c>
      <c r="AL298">
        <v>1</v>
      </c>
      <c r="AM298">
        <f t="shared" si="234"/>
        <v>72.557595525870013</v>
      </c>
      <c r="AN298">
        <f t="shared" si="248"/>
        <v>327.41578804438439</v>
      </c>
      <c r="AO298">
        <f t="shared" si="249"/>
        <v>-243.56628804843118</v>
      </c>
      <c r="AQ298">
        <f t="shared" si="235"/>
        <v>1.4172315515425856E-2</v>
      </c>
      <c r="AR298">
        <f t="shared" si="236"/>
        <v>-11.90474503295772</v>
      </c>
      <c r="AT298">
        <f t="shared" si="261"/>
        <v>-74253.757321406636</v>
      </c>
      <c r="AU298">
        <f t="shared" si="262"/>
        <v>-39859.615860639286</v>
      </c>
      <c r="AV298">
        <f t="shared" si="250"/>
        <v>-2.6489381715836355</v>
      </c>
      <c r="AW298">
        <f t="shared" si="251"/>
        <v>645.93224262829119</v>
      </c>
      <c r="AX298">
        <f t="shared" si="252"/>
        <v>-11239.313691926</v>
      </c>
      <c r="AY298">
        <f t="shared" si="260"/>
        <v>-1.5133886844591939</v>
      </c>
      <c r="BA298">
        <f t="shared" si="237"/>
        <v>7.4859518297505794</v>
      </c>
      <c r="BB298">
        <f t="shared" si="253"/>
        <v>17.484940564195306</v>
      </c>
      <c r="BC298">
        <f t="shared" si="254"/>
        <v>-1.1355494871244416</v>
      </c>
      <c r="BD298">
        <f t="shared" si="238"/>
        <v>-245.0621931148201</v>
      </c>
      <c r="BF298">
        <f t="shared" si="239"/>
        <v>-37.501915054124808</v>
      </c>
      <c r="BG298">
        <f t="shared" si="240"/>
        <v>-225.21640484992673</v>
      </c>
      <c r="BH298">
        <f t="shared" si="255"/>
        <v>-45.216404849926732</v>
      </c>
      <c r="BI298">
        <f t="shared" si="256"/>
        <v>-45.216404849926732</v>
      </c>
      <c r="BJ298">
        <f t="shared" si="241"/>
        <v>0</v>
      </c>
      <c r="BK298">
        <f t="shared" si="257"/>
        <v>0</v>
      </c>
      <c r="BM298">
        <f t="shared" si="258"/>
        <v>-54.986855618320114</v>
      </c>
      <c r="BN298">
        <f t="shared" si="242"/>
        <v>-160.15421173510663</v>
      </c>
      <c r="BQ298" s="56">
        <f t="shared" si="259"/>
        <v>34.386901364480444</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1.0629951234622954</v>
      </c>
      <c r="D299">
        <f t="shared" si="213"/>
        <v>0.34599615919977711</v>
      </c>
      <c r="F299">
        <f t="shared" si="214"/>
        <v>1.0922933722918341E-4</v>
      </c>
      <c r="G299">
        <f t="shared" si="215"/>
        <v>4.0879470736360241E-3</v>
      </c>
      <c r="H299">
        <f t="shared" si="216"/>
        <v>-3.1375047029263641</v>
      </c>
      <c r="J299">
        <f t="shared" si="217"/>
        <v>15</v>
      </c>
      <c r="M299">
        <f t="shared" si="218"/>
        <v>6.2158851951608753E-3</v>
      </c>
      <c r="N299">
        <f t="shared" si="219"/>
        <v>-1.5707963250000001</v>
      </c>
      <c r="O299">
        <f t="shared" si="220"/>
        <v>132.18629334330927</v>
      </c>
      <c r="P299">
        <f t="shared" si="221"/>
        <v>1.563231173757005</v>
      </c>
      <c r="Q299">
        <f t="shared" si="222"/>
        <v>73.428186115004308</v>
      </c>
      <c r="R299">
        <f t="shared" si="223"/>
        <v>1.5571771572741837</v>
      </c>
      <c r="S299">
        <f t="shared" si="224"/>
        <v>0.60332754368939523</v>
      </c>
      <c r="T299">
        <f t="shared" si="225"/>
        <v>-0.92312926817244334</v>
      </c>
      <c r="U299">
        <f t="shared" si="226"/>
        <v>0.47429378229015551</v>
      </c>
      <c r="V299">
        <f t="shared" si="227"/>
        <v>-1.0766346544927228</v>
      </c>
      <c r="X299">
        <f t="shared" si="244"/>
        <v>-30.43770754060073</v>
      </c>
      <c r="Y299">
        <f t="shared" si="228"/>
        <v>-185.73346320532718</v>
      </c>
      <c r="Z299">
        <f t="shared" si="245"/>
        <v>-5.7334632053271832</v>
      </c>
      <c r="AC299">
        <v>1</v>
      </c>
      <c r="AD299">
        <f t="shared" si="229"/>
        <v>132.18251074874999</v>
      </c>
      <c r="AE299">
        <f t="shared" si="230"/>
        <v>-1.6589780988861422E-2</v>
      </c>
      <c r="AF299">
        <f t="shared" si="231"/>
        <v>8.9376740096174991E-3</v>
      </c>
      <c r="AG299">
        <f t="shared" si="246"/>
        <v>3280.2170131429057</v>
      </c>
      <c r="AH299">
        <f t="shared" si="247"/>
        <v>-6200.5038206075351</v>
      </c>
      <c r="AJ299">
        <f t="shared" si="232"/>
        <v>18000</v>
      </c>
      <c r="AK299">
        <f t="shared" si="233"/>
        <v>23792.851934775001</v>
      </c>
      <c r="AL299">
        <v>1</v>
      </c>
      <c r="AM299">
        <f t="shared" si="234"/>
        <v>73.421376424987514</v>
      </c>
      <c r="AN299">
        <f t="shared" si="248"/>
        <v>327.33728209097336</v>
      </c>
      <c r="AO299">
        <f t="shared" si="249"/>
        <v>-240.70187155868254</v>
      </c>
      <c r="AQ299">
        <f t="shared" si="235"/>
        <v>1.384081129299475E-2</v>
      </c>
      <c r="AR299">
        <f t="shared" si="236"/>
        <v>-11.764689599045537</v>
      </c>
      <c r="AT299">
        <f t="shared" si="261"/>
        <v>-72901.601942464593</v>
      </c>
      <c r="AU299">
        <f t="shared" si="262"/>
        <v>-38676.554980437082</v>
      </c>
      <c r="AV299">
        <f t="shared" si="250"/>
        <v>-2.6538196642800527</v>
      </c>
      <c r="AW299">
        <f t="shared" si="251"/>
        <v>655.26301540058375</v>
      </c>
      <c r="AX299">
        <f t="shared" si="252"/>
        <v>-11137.40628200928</v>
      </c>
      <c r="AY299">
        <f t="shared" si="260"/>
        <v>-1.5120296352593092</v>
      </c>
      <c r="BA299">
        <f t="shared" si="237"/>
        <v>7.3970014117328668</v>
      </c>
      <c r="BB299">
        <f t="shared" si="253"/>
        <v>17.381114031758141</v>
      </c>
      <c r="BC299">
        <f t="shared" si="254"/>
        <v>-1.1417900290207434</v>
      </c>
      <c r="BD299">
        <f t="shared" si="238"/>
        <v>-245.41974982776134</v>
      </c>
      <c r="BF299">
        <f t="shared" si="239"/>
        <v>-37.799649373616283</v>
      </c>
      <c r="BG299">
        <f t="shared" si="240"/>
        <v>-225.36140804076535</v>
      </c>
      <c r="BH299">
        <f t="shared" si="255"/>
        <v>-45.361408040765355</v>
      </c>
      <c r="BI299">
        <f t="shared" si="256"/>
        <v>-45.361408040765355</v>
      </c>
      <c r="BJ299">
        <f t="shared" si="241"/>
        <v>0</v>
      </c>
      <c r="BK299">
        <f t="shared" si="257"/>
        <v>0</v>
      </c>
      <c r="BM299">
        <f t="shared" si="258"/>
        <v>-55.180763405374421</v>
      </c>
      <c r="BN299">
        <f t="shared" si="242"/>
        <v>-159.94165821300402</v>
      </c>
      <c r="BQ299" s="56">
        <f t="shared" si="259"/>
        <v>34.283074832043276</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1.0644409189970008</v>
      </c>
      <c r="D300">
        <f t="shared" si="213"/>
        <v>0.34974443746132872</v>
      </c>
      <c r="F300">
        <f t="shared" si="214"/>
        <v>1.0670363358927555E-4</v>
      </c>
      <c r="G300">
        <f t="shared" si="215"/>
        <v>4.0404028818062567E-3</v>
      </c>
      <c r="H300">
        <f t="shared" si="216"/>
        <v>-3.1375522471181938</v>
      </c>
      <c r="J300">
        <f t="shared" si="217"/>
        <v>15</v>
      </c>
      <c r="M300">
        <f t="shared" si="218"/>
        <v>6.143607460333423E-3</v>
      </c>
      <c r="N300">
        <f t="shared" si="219"/>
        <v>-1.5707963250000001</v>
      </c>
      <c r="O300">
        <f t="shared" si="220"/>
        <v>133.74133772263835</v>
      </c>
      <c r="P300">
        <f t="shared" si="221"/>
        <v>1.5633191373548225</v>
      </c>
      <c r="Q300">
        <f t="shared" si="222"/>
        <v>74.291887838895505</v>
      </c>
      <c r="R300">
        <f t="shared" si="223"/>
        <v>1.5573355004691312</v>
      </c>
      <c r="S300">
        <f t="shared" si="224"/>
        <v>0.59883733772054581</v>
      </c>
      <c r="T300">
        <f t="shared" si="225"/>
        <v>-0.92874775516276831</v>
      </c>
      <c r="U300">
        <f t="shared" si="226"/>
        <v>0.47000259378486492</v>
      </c>
      <c r="V300">
        <f t="shared" si="227"/>
        <v>-1.0815026101996246</v>
      </c>
      <c r="X300">
        <f t="shared" si="244"/>
        <v>-30.671366580503353</v>
      </c>
      <c r="Y300">
        <f t="shared" si="228"/>
        <v>-186.10814333142608</v>
      </c>
      <c r="Z300">
        <f t="shared" si="245"/>
        <v>-6.1081433314260778</v>
      </c>
      <c r="AC300">
        <v>1</v>
      </c>
      <c r="AD300">
        <f t="shared" si="229"/>
        <v>133.73759911050001</v>
      </c>
      <c r="AE300">
        <f t="shared" si="230"/>
        <v>-1.6982424940293294E-2</v>
      </c>
      <c r="AF300">
        <f t="shared" si="231"/>
        <v>9.0428231156129985E-3</v>
      </c>
      <c r="AG300">
        <f t="shared" si="246"/>
        <v>3221.1297832610126</v>
      </c>
      <c r="AH300">
        <f t="shared" si="247"/>
        <v>-6159.867781887644</v>
      </c>
      <c r="AJ300">
        <f t="shared" si="232"/>
        <v>18000</v>
      </c>
      <c r="AK300">
        <f t="shared" si="233"/>
        <v>24072.767839889999</v>
      </c>
      <c r="AL300">
        <v>1</v>
      </c>
      <c r="AM300">
        <f t="shared" si="234"/>
        <v>74.285157324105015</v>
      </c>
      <c r="AN300">
        <f t="shared" si="248"/>
        <v>327.26149810232886</v>
      </c>
      <c r="AO300">
        <f t="shared" si="249"/>
        <v>-237.90403276379669</v>
      </c>
      <c r="AQ300">
        <f t="shared" si="235"/>
        <v>1.3520803784743395E-2</v>
      </c>
      <c r="AR300">
        <f t="shared" si="236"/>
        <v>-11.627891254879319</v>
      </c>
      <c r="AT300">
        <f t="shared" si="261"/>
        <v>-71582.720448459542</v>
      </c>
      <c r="AU300">
        <f t="shared" si="262"/>
        <v>-37538.233201230905</v>
      </c>
      <c r="AV300">
        <f t="shared" si="250"/>
        <v>-2.6586133362609834</v>
      </c>
      <c r="AW300">
        <f t="shared" si="251"/>
        <v>663.67346716243799</v>
      </c>
      <c r="AX300">
        <f t="shared" si="252"/>
        <v>-11037.147600573911</v>
      </c>
      <c r="AY300">
        <f t="shared" si="260"/>
        <v>-1.5107377559210486</v>
      </c>
      <c r="BA300">
        <f t="shared" si="237"/>
        <v>7.3100872082613861</v>
      </c>
      <c r="BB300">
        <f t="shared" si="253"/>
        <v>17.278451161156603</v>
      </c>
      <c r="BC300">
        <f t="shared" si="254"/>
        <v>-1.1478755803399348</v>
      </c>
      <c r="BD300">
        <f t="shared" si="238"/>
        <v>-245.76842623475972</v>
      </c>
      <c r="BF300">
        <f t="shared" si="239"/>
        <v>-38.093708257744836</v>
      </c>
      <c r="BG300">
        <f t="shared" si="240"/>
        <v>-225.49804800422609</v>
      </c>
      <c r="BH300">
        <f t="shared" si="255"/>
        <v>-45.498048004226092</v>
      </c>
      <c r="BI300">
        <f t="shared" si="256"/>
        <v>-45.498048004226092</v>
      </c>
      <c r="BJ300">
        <f t="shared" si="241"/>
        <v>0</v>
      </c>
      <c r="BK300">
        <f t="shared" si="257"/>
        <v>0</v>
      </c>
      <c r="BM300">
        <f t="shared" si="258"/>
        <v>-55.372159418901433</v>
      </c>
      <c r="BN300">
        <f t="shared" si="242"/>
        <v>-159.72962176946641</v>
      </c>
      <c r="BQ300" s="56">
        <f t="shared" si="259"/>
        <v>34.180411961441742</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1.065901628797751</v>
      </c>
      <c r="D301">
        <f t="shared" si="213"/>
        <v>0.35348249485325783</v>
      </c>
      <c r="F301">
        <f t="shared" si="214"/>
        <v>1.0426453313375931E-4</v>
      </c>
      <c r="G301">
        <f t="shared" si="215"/>
        <v>3.9939519962566448E-3</v>
      </c>
      <c r="H301">
        <f t="shared" si="216"/>
        <v>-3.1375986980037434</v>
      </c>
      <c r="J301">
        <f t="shared" si="217"/>
        <v>15</v>
      </c>
      <c r="M301">
        <f t="shared" si="218"/>
        <v>6.0729912826284404E-3</v>
      </c>
      <c r="N301">
        <f t="shared" si="219"/>
        <v>-1.5707963250000001</v>
      </c>
      <c r="O301">
        <f t="shared" si="220"/>
        <v>135.29638311301565</v>
      </c>
      <c r="P301">
        <f t="shared" si="221"/>
        <v>1.5634050789127298</v>
      </c>
      <c r="Q301">
        <f t="shared" si="222"/>
        <v>75.155591382662351</v>
      </c>
      <c r="R301">
        <f t="shared" si="223"/>
        <v>1.55749020424263</v>
      </c>
      <c r="S301">
        <f t="shared" si="224"/>
        <v>0.59439512445975096</v>
      </c>
      <c r="T301">
        <f t="shared" si="225"/>
        <v>-0.93428305815431367</v>
      </c>
      <c r="U301">
        <f t="shared" si="226"/>
        <v>0.46577761612305396</v>
      </c>
      <c r="V301">
        <f t="shared" si="227"/>
        <v>-1.0862831588184694</v>
      </c>
      <c r="X301">
        <f t="shared" si="244"/>
        <v>-30.903020378647504</v>
      </c>
      <c r="Y301">
        <f t="shared" si="228"/>
        <v>-186.47389665691492</v>
      </c>
      <c r="Z301">
        <f t="shared" si="245"/>
        <v>-6.473896656914917</v>
      </c>
      <c r="AC301">
        <v>1</v>
      </c>
      <c r="AD301">
        <f t="shared" si="229"/>
        <v>135.29268747225001</v>
      </c>
      <c r="AE301">
        <f t="shared" si="230"/>
        <v>-1.7379661218642505E-2</v>
      </c>
      <c r="AF301">
        <f t="shared" si="231"/>
        <v>9.1479722216084997E-3</v>
      </c>
      <c r="AG301">
        <f t="shared" si="246"/>
        <v>3163.4788970601135</v>
      </c>
      <c r="AH301">
        <f t="shared" si="247"/>
        <v>-6119.4098699817141</v>
      </c>
      <c r="AJ301">
        <f t="shared" si="232"/>
        <v>18000</v>
      </c>
      <c r="AK301">
        <f t="shared" si="233"/>
        <v>24352.683745005001</v>
      </c>
      <c r="AL301">
        <v>1</v>
      </c>
      <c r="AM301">
        <f t="shared" si="234"/>
        <v>75.148938223222501</v>
      </c>
      <c r="AN301">
        <f t="shared" si="248"/>
        <v>327.18831168985554</v>
      </c>
      <c r="AO301">
        <f t="shared" si="249"/>
        <v>-235.17047753641978</v>
      </c>
      <c r="AQ301">
        <f t="shared" si="235"/>
        <v>1.3211767457038635E-2</v>
      </c>
      <c r="AR301">
        <f t="shared" si="236"/>
        <v>-11.494237687623613</v>
      </c>
      <c r="AT301">
        <f t="shared" si="261"/>
        <v>-70296.156406016526</v>
      </c>
      <c r="AU301">
        <f t="shared" si="262"/>
        <v>-36442.626582766847</v>
      </c>
      <c r="AV301">
        <f t="shared" si="250"/>
        <v>-2.6633213087143743</v>
      </c>
      <c r="AW301">
        <f t="shared" si="251"/>
        <v>671.23039438512433</v>
      </c>
      <c r="AX301">
        <f t="shared" si="252"/>
        <v>-10938.500350523705</v>
      </c>
      <c r="AY301">
        <f t="shared" si="260"/>
        <v>-1.5095091525399189</v>
      </c>
      <c r="BA301">
        <f t="shared" si="237"/>
        <v>7.2251438321071593</v>
      </c>
      <c r="BB301">
        <f t="shared" si="253"/>
        <v>17.176929941703062</v>
      </c>
      <c r="BC301">
        <f t="shared" si="254"/>
        <v>-1.1538121561744554</v>
      </c>
      <c r="BD301">
        <f t="shared" si="238"/>
        <v>-246.10856697522576</v>
      </c>
      <c r="BF301">
        <f t="shared" si="239"/>
        <v>-38.384170301631542</v>
      </c>
      <c r="BG301">
        <f t="shared" si="240"/>
        <v>-225.62667527201188</v>
      </c>
      <c r="BH301">
        <f t="shared" si="255"/>
        <v>-45.62667527201188</v>
      </c>
      <c r="BI301">
        <f t="shared" si="256"/>
        <v>-45.62667527201188</v>
      </c>
      <c r="BJ301">
        <f t="shared" si="241"/>
        <v>0</v>
      </c>
      <c r="BK301">
        <f t="shared" si="257"/>
        <v>0</v>
      </c>
      <c r="BM301">
        <f t="shared" si="258"/>
        <v>-55.5611002433346</v>
      </c>
      <c r="BN301">
        <f t="shared" si="242"/>
        <v>-159.51810829678612</v>
      </c>
      <c r="BQ301" s="56">
        <f t="shared" si="259"/>
        <v>34.078890741988197</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1.0673771916338559</v>
      </c>
      <c r="D302">
        <f t="shared" si="213"/>
        <v>0.35721026908883591</v>
      </c>
      <c r="F302">
        <f t="shared" si="214"/>
        <v>1.0190812117057157E-4</v>
      </c>
      <c r="G302">
        <f t="shared" si="215"/>
        <v>3.9485571301509804E-3</v>
      </c>
      <c r="H302">
        <f t="shared" si="216"/>
        <v>-3.137644092869849</v>
      </c>
      <c r="J302">
        <f t="shared" si="217"/>
        <v>15</v>
      </c>
      <c r="M302">
        <f t="shared" si="218"/>
        <v>6.0039800180531179E-3</v>
      </c>
      <c r="N302">
        <f t="shared" si="219"/>
        <v>-1.5707963250000001</v>
      </c>
      <c r="O302">
        <f t="shared" si="220"/>
        <v>136.85142947997554</v>
      </c>
      <c r="P302">
        <f t="shared" si="221"/>
        <v>1.5634890673589121</v>
      </c>
      <c r="Q302">
        <f t="shared" si="222"/>
        <v>76.019296684274536</v>
      </c>
      <c r="R302">
        <f t="shared" si="223"/>
        <v>1.5576413926367387</v>
      </c>
      <c r="S302">
        <f t="shared" si="224"/>
        <v>0.59000065146069758</v>
      </c>
      <c r="T302">
        <f t="shared" si="225"/>
        <v>-0.93973667915748527</v>
      </c>
      <c r="U302">
        <f t="shared" si="226"/>
        <v>0.46161765139311511</v>
      </c>
      <c r="V302">
        <f t="shared" si="227"/>
        <v>-1.0909784208398789</v>
      </c>
      <c r="X302">
        <f t="shared" si="244"/>
        <v>-31.132694118999751</v>
      </c>
      <c r="Y302">
        <f t="shared" si="228"/>
        <v>-186.83092538457868</v>
      </c>
      <c r="Z302">
        <f t="shared" si="245"/>
        <v>-6.830925384578677</v>
      </c>
      <c r="AC302">
        <v>1</v>
      </c>
      <c r="AD302">
        <f t="shared" si="229"/>
        <v>136.847775834</v>
      </c>
      <c r="AE302">
        <f t="shared" si="230"/>
        <v>-1.7781489823909043E-2</v>
      </c>
      <c r="AF302">
        <f t="shared" si="231"/>
        <v>9.2531213276039991E-3</v>
      </c>
      <c r="AG302">
        <f t="shared" si="246"/>
        <v>3107.2237534169285</v>
      </c>
      <c r="AH302">
        <f t="shared" si="247"/>
        <v>-6079.1451403736446</v>
      </c>
      <c r="AJ302">
        <f t="shared" si="232"/>
        <v>18000</v>
      </c>
      <c r="AK302">
        <f t="shared" si="233"/>
        <v>24632.599650119999</v>
      </c>
      <c r="AL302">
        <v>1</v>
      </c>
      <c r="AM302">
        <f t="shared" si="234"/>
        <v>76.012719122340002</v>
      </c>
      <c r="AN302">
        <f t="shared" si="248"/>
        <v>327.11760548962508</v>
      </c>
      <c r="AO302">
        <f t="shared" si="249"/>
        <v>-232.4990159352995</v>
      </c>
      <c r="AQ302">
        <f t="shared" si="235"/>
        <v>1.2913206465384214E-2</v>
      </c>
      <c r="AR302">
        <f t="shared" si="236"/>
        <v>-11.363621689538107</v>
      </c>
      <c r="AT302">
        <f t="shared" si="261"/>
        <v>-69040.981349138106</v>
      </c>
      <c r="AU302">
        <f t="shared" si="262"/>
        <v>-35387.816494907296</v>
      </c>
      <c r="AV302">
        <f t="shared" si="250"/>
        <v>-2.6679456439235332</v>
      </c>
      <c r="AW302">
        <f t="shared" si="251"/>
        <v>677.99567911273778</v>
      </c>
      <c r="AX302">
        <f t="shared" si="252"/>
        <v>-10841.428432739132</v>
      </c>
      <c r="AY302">
        <f t="shared" si="260"/>
        <v>-1.5083401767202664</v>
      </c>
      <c r="BA302">
        <f t="shared" si="237"/>
        <v>7.1421083743212384</v>
      </c>
      <c r="BB302">
        <f t="shared" si="253"/>
        <v>17.076528717786619</v>
      </c>
      <c r="BC302">
        <f t="shared" si="254"/>
        <v>-1.1596054672032667</v>
      </c>
      <c r="BD302">
        <f t="shared" si="238"/>
        <v>-246.44049924696253</v>
      </c>
      <c r="BF302">
        <f t="shared" si="239"/>
        <v>-38.6711118393115</v>
      </c>
      <c r="BG302">
        <f t="shared" si="240"/>
        <v>-225.74762274707075</v>
      </c>
      <c r="BH302">
        <f t="shared" si="255"/>
        <v>-45.74762274707075</v>
      </c>
      <c r="BI302">
        <f t="shared" si="256"/>
        <v>-45.74762274707075</v>
      </c>
      <c r="BJ302">
        <f t="shared" si="241"/>
        <v>0</v>
      </c>
      <c r="BK302">
        <f t="shared" si="257"/>
        <v>0</v>
      </c>
      <c r="BM302">
        <f t="shared" si="258"/>
        <v>-55.747640557098123</v>
      </c>
      <c r="BN302">
        <f t="shared" si="242"/>
        <v>-159.30712350010825</v>
      </c>
      <c r="BQ302" s="56">
        <f t="shared" si="259"/>
        <v>33.978489518071754</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1.0688675459918389</v>
      </c>
      <c r="D303">
        <f t="shared" si="213"/>
        <v>0.36092769936669589</v>
      </c>
      <c r="F303">
        <f t="shared" si="214"/>
        <v>9.9630701733468432E-5</v>
      </c>
      <c r="G303">
        <f t="shared" si="215"/>
        <v>3.9041826732963167E-3</v>
      </c>
      <c r="H303">
        <f t="shared" si="216"/>
        <v>-3.1376884673267038</v>
      </c>
      <c r="J303">
        <f t="shared" si="217"/>
        <v>15</v>
      </c>
      <c r="M303">
        <f t="shared" si="218"/>
        <v>5.9365195684120712E-3</v>
      </c>
      <c r="N303">
        <f t="shared" si="219"/>
        <v>-1.5707963250000001</v>
      </c>
      <c r="O303">
        <f t="shared" si="220"/>
        <v>138.40647679060115</v>
      </c>
      <c r="P303">
        <f t="shared" si="221"/>
        <v>1.5635711685239346</v>
      </c>
      <c r="Q303">
        <f t="shared" si="222"/>
        <v>76.88300368448904</v>
      </c>
      <c r="R303">
        <f t="shared" si="223"/>
        <v>1.5577891841202003</v>
      </c>
      <c r="S303">
        <f t="shared" si="224"/>
        <v>0.58565364330545455</v>
      </c>
      <c r="T303">
        <f t="shared" si="225"/>
        <v>-0.94511009562075143</v>
      </c>
      <c r="U303">
        <f t="shared" si="226"/>
        <v>0.45752151616175485</v>
      </c>
      <c r="V303">
        <f t="shared" si="227"/>
        <v>-1.0955904568139525</v>
      </c>
      <c r="X303">
        <f t="shared" si="244"/>
        <v>-31.360412589074787</v>
      </c>
      <c r="Y303">
        <f t="shared" si="228"/>
        <v>-187.17942719120626</v>
      </c>
      <c r="Z303">
        <f t="shared" si="245"/>
        <v>-7.1794271912062584</v>
      </c>
      <c r="AC303">
        <v>1</v>
      </c>
      <c r="AD303">
        <f t="shared" si="229"/>
        <v>138.40286419575</v>
      </c>
      <c r="AE303">
        <f t="shared" si="230"/>
        <v>-1.8187910756092912E-2</v>
      </c>
      <c r="AF303">
        <f t="shared" si="231"/>
        <v>9.3582704335995002E-3</v>
      </c>
      <c r="AG303">
        <f t="shared" si="246"/>
        <v>3052.3249000833516</v>
      </c>
      <c r="AH303">
        <f t="shared" si="247"/>
        <v>-6039.0873807627841</v>
      </c>
      <c r="AJ303">
        <f t="shared" si="232"/>
        <v>18000</v>
      </c>
      <c r="AK303">
        <f t="shared" si="233"/>
        <v>24912.515555235001</v>
      </c>
      <c r="AL303">
        <v>1</v>
      </c>
      <c r="AM303">
        <f t="shared" si="234"/>
        <v>76.876500021457502</v>
      </c>
      <c r="AN303">
        <f t="shared" si="248"/>
        <v>327.04926869167554</v>
      </c>
      <c r="AO303">
        <f t="shared" si="249"/>
        <v>-229.88755635825657</v>
      </c>
      <c r="AQ303">
        <f t="shared" si="235"/>
        <v>1.2624652664243575E-2</v>
      </c>
      <c r="AR303">
        <f t="shared" si="236"/>
        <v>-11.235940871176782</v>
      </c>
      <c r="AT303">
        <f t="shared" si="261"/>
        <v>-67816.294184438535</v>
      </c>
      <c r="AU303">
        <f t="shared" si="262"/>
        <v>-34371.983477548267</v>
      </c>
      <c r="AV303">
        <f t="shared" si="250"/>
        <v>-2.6724883468470266</v>
      </c>
      <c r="AW303">
        <f t="shared" si="251"/>
        <v>684.02667435730825</v>
      </c>
      <c r="AX303">
        <f t="shared" si="252"/>
        <v>-10745.896882856046</v>
      </c>
      <c r="AY303">
        <f t="shared" si="260"/>
        <v>-1.5072274085485544</v>
      </c>
      <c r="BA303">
        <f t="shared" si="237"/>
        <v>7.0609203145202262</v>
      </c>
      <c r="BB303">
        <f t="shared" si="253"/>
        <v>16.977226206501083</v>
      </c>
      <c r="BC303">
        <f t="shared" si="254"/>
        <v>-1.1652609382984722</v>
      </c>
      <c r="BD303">
        <f t="shared" si="238"/>
        <v>-246.76453387224629</v>
      </c>
      <c r="BF303">
        <f t="shared" si="239"/>
        <v>-38.954607012196533</v>
      </c>
      <c r="BG303">
        <f t="shared" si="240"/>
        <v>-225.86120677565449</v>
      </c>
      <c r="BH303">
        <f t="shared" si="255"/>
        <v>-45.861206775654495</v>
      </c>
      <c r="BI303">
        <f t="shared" si="256"/>
        <v>-45.861206775654495</v>
      </c>
      <c r="BJ303">
        <f t="shared" si="241"/>
        <v>0</v>
      </c>
      <c r="BK303">
        <f t="shared" si="257"/>
        <v>0</v>
      </c>
      <c r="BM303">
        <f t="shared" si="258"/>
        <v>-55.931833218697605</v>
      </c>
      <c r="BN303">
        <f t="shared" si="242"/>
        <v>-159.09667290340821</v>
      </c>
      <c r="BQ303" s="56">
        <f t="shared" si="259"/>
        <v>33.879187006786218</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1.0703726300859033</v>
      </c>
      <c r="D304">
        <f t="shared" si="213"/>
        <v>0.36463472636595601</v>
      </c>
      <c r="F304">
        <f t="shared" si="214"/>
        <v>9.7428783078740865E-5</v>
      </c>
      <c r="G304">
        <f t="shared" si="215"/>
        <v>3.8607945989416709E-3</v>
      </c>
      <c r="H304">
        <f t="shared" si="216"/>
        <v>-3.1377318554010585</v>
      </c>
      <c r="J304">
        <f t="shared" si="217"/>
        <v>15</v>
      </c>
      <c r="M304">
        <f t="shared" si="218"/>
        <v>5.8705582398741593E-3</v>
      </c>
      <c r="N304">
        <f t="shared" si="219"/>
        <v>-1.5707963250000001</v>
      </c>
      <c r="O304">
        <f t="shared" si="220"/>
        <v>139.96152501343869</v>
      </c>
      <c r="P304">
        <f t="shared" si="221"/>
        <v>1.5636514453128139</v>
      </c>
      <c r="Q304">
        <f t="shared" si="222"/>
        <v>77.746712326695317</v>
      </c>
      <c r="R304">
        <f t="shared" si="223"/>
        <v>1.5579336918979656</v>
      </c>
      <c r="S304">
        <f t="shared" si="224"/>
        <v>0.58135380344995291</v>
      </c>
      <c r="T304">
        <f t="shared" si="225"/>
        <v>-0.95040476038645694</v>
      </c>
      <c r="U304">
        <f t="shared" si="226"/>
        <v>0.45348804221608119</v>
      </c>
      <c r="V304">
        <f t="shared" si="227"/>
        <v>-1.1001212690550712</v>
      </c>
      <c r="X304">
        <f t="shared" si="244"/>
        <v>-31.586200190326629</v>
      </c>
      <c r="Y304">
        <f t="shared" si="228"/>
        <v>-187.51959530076348</v>
      </c>
      <c r="Z304">
        <f t="shared" si="245"/>
        <v>-7.5195953007634841</v>
      </c>
      <c r="AC304">
        <v>1</v>
      </c>
      <c r="AD304">
        <f t="shared" si="229"/>
        <v>139.95795255749999</v>
      </c>
      <c r="AE304">
        <f t="shared" si="230"/>
        <v>-1.859892401519412E-2</v>
      </c>
      <c r="AF304">
        <f t="shared" si="231"/>
        <v>9.4634195395949996E-3</v>
      </c>
      <c r="AG304">
        <f t="shared" si="246"/>
        <v>2998.7440124821669</v>
      </c>
      <c r="AH304">
        <f t="shared" si="247"/>
        <v>-5999.2491922855015</v>
      </c>
      <c r="AJ304">
        <f t="shared" si="232"/>
        <v>18000</v>
      </c>
      <c r="AK304">
        <f t="shared" si="233"/>
        <v>25192.431460350002</v>
      </c>
      <c r="AL304">
        <v>1</v>
      </c>
      <c r="AM304">
        <f t="shared" si="234"/>
        <v>77.740280920575003</v>
      </c>
      <c r="AN304">
        <f t="shared" si="248"/>
        <v>326.983196605697</v>
      </c>
      <c r="AO304">
        <f t="shared" si="249"/>
        <v>-227.33410008448917</v>
      </c>
      <c r="AQ304">
        <f t="shared" si="235"/>
        <v>1.2345663770785468E-2</v>
      </c>
      <c r="AR304">
        <f t="shared" si="236"/>
        <v>-11.111097393706922</v>
      </c>
      <c r="AT304">
        <f t="shared" si="261"/>
        <v>-66621.220579289045</v>
      </c>
      <c r="AU304">
        <f t="shared" si="262"/>
        <v>-33393.401494889957</v>
      </c>
      <c r="AV304">
        <f t="shared" si="250"/>
        <v>-2.6769513666781863</v>
      </c>
      <c r="AW304">
        <f t="shared" si="251"/>
        <v>689.37655693536442</v>
      </c>
      <c r="AX304">
        <f t="shared" si="252"/>
        <v>-10651.871813354846</v>
      </c>
      <c r="AY304">
        <f t="shared" si="260"/>
        <v>-1.5061676408496678</v>
      </c>
      <c r="BA304">
        <f t="shared" si="237"/>
        <v>6.9815214319848957</v>
      </c>
      <c r="BB304">
        <f t="shared" si="253"/>
        <v>16.879001511243285</v>
      </c>
      <c r="BC304">
        <f t="shared" si="254"/>
        <v>-1.1707837258285185</v>
      </c>
      <c r="BD304">
        <f t="shared" si="238"/>
        <v>-247.08096628922701</v>
      </c>
      <c r="BF304">
        <f t="shared" si="239"/>
        <v>-39.234727836745584</v>
      </c>
      <c r="BG304">
        <f t="shared" si="240"/>
        <v>-225.96772814433839</v>
      </c>
      <c r="BH304">
        <f t="shared" si="255"/>
        <v>-45.967728144338395</v>
      </c>
      <c r="BI304">
        <f t="shared" si="256"/>
        <v>-45.967728144338395</v>
      </c>
      <c r="BJ304">
        <f t="shared" si="241"/>
        <v>0</v>
      </c>
      <c r="BK304">
        <f t="shared" si="257"/>
        <v>0</v>
      </c>
      <c r="BM304">
        <f t="shared" si="258"/>
        <v>-56.113729347988865</v>
      </c>
      <c r="BN304">
        <f t="shared" si="242"/>
        <v>-158.88676185511142</v>
      </c>
      <c r="BQ304" s="56">
        <f t="shared" si="259"/>
        <v>33.780962311528427</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1.0718923818683348</v>
      </c>
      <c r="D305">
        <f t="shared" si="213"/>
        <v>0.36833129224094741</v>
      </c>
      <c r="F305">
        <f t="shared" si="214"/>
        <v>9.529906429165373E-5</v>
      </c>
      <c r="G305">
        <f t="shared" si="215"/>
        <v>3.8183603767259888E-3</v>
      </c>
      <c r="H305">
        <f t="shared" si="216"/>
        <v>-3.1377742896232741</v>
      </c>
      <c r="J305">
        <f t="shared" si="217"/>
        <v>15</v>
      </c>
      <c r="M305">
        <f t="shared" si="218"/>
        <v>5.806046610864553E-3</v>
      </c>
      <c r="N305">
        <f t="shared" si="219"/>
        <v>-1.5707963250000001</v>
      </c>
      <c r="O305">
        <f t="shared" si="220"/>
        <v>141.51657411841668</v>
      </c>
      <c r="P305">
        <f t="shared" si="221"/>
        <v>1.5637299578657466</v>
      </c>
      <c r="Q305">
        <f t="shared" si="222"/>
        <v>78.610422556770686</v>
      </c>
      <c r="R305">
        <f t="shared" si="223"/>
        <v>1.5580750242003159</v>
      </c>
      <c r="S305">
        <f t="shared" si="224"/>
        <v>0.57710081596775586</v>
      </c>
      <c r="T305">
        <f t="shared" si="225"/>
        <v>-0.95562210168972195</v>
      </c>
      <c r="U305">
        <f t="shared" si="226"/>
        <v>0.44951607719934222</v>
      </c>
      <c r="V305">
        <f t="shared" si="227"/>
        <v>-1.1045728033140942</v>
      </c>
      <c r="X305">
        <f t="shared" si="244"/>
        <v>-31.810080947828709</v>
      </c>
      <c r="Y305">
        <f t="shared" si="228"/>
        <v>-187.85161855965455</v>
      </c>
      <c r="Z305">
        <f t="shared" si="245"/>
        <v>-7.851618559654554</v>
      </c>
      <c r="AC305">
        <v>1</v>
      </c>
      <c r="AD305">
        <f t="shared" si="229"/>
        <v>141.51304091924999</v>
      </c>
      <c r="AE305">
        <f t="shared" si="230"/>
        <v>-1.9014529601212655E-2</v>
      </c>
      <c r="AF305">
        <f t="shared" si="231"/>
        <v>9.568568645590499E-3</v>
      </c>
      <c r="AG305">
        <f t="shared" si="246"/>
        <v>2946.4438714005973</v>
      </c>
      <c r="AH305">
        <f t="shared" si="247"/>
        <v>-5959.642065936092</v>
      </c>
      <c r="AJ305">
        <f t="shared" si="232"/>
        <v>18000</v>
      </c>
      <c r="AK305">
        <f t="shared" si="233"/>
        <v>25472.347365465001</v>
      </c>
      <c r="AL305">
        <v>1</v>
      </c>
      <c r="AM305">
        <f t="shared" si="234"/>
        <v>78.604061819692504</v>
      </c>
      <c r="AN305">
        <f t="shared" si="248"/>
        <v>326.91929025992704</v>
      </c>
      <c r="AO305">
        <f t="shared" si="249"/>
        <v>-224.83673617630373</v>
      </c>
      <c r="AQ305">
        <f t="shared" si="235"/>
        <v>1.207582166909592E-2</v>
      </c>
      <c r="AR305">
        <f t="shared" si="236"/>
        <v>-10.988997718877286</v>
      </c>
      <c r="AT305">
        <f t="shared" si="261"/>
        <v>-65454.912337147798</v>
      </c>
      <c r="AU305">
        <f t="shared" si="262"/>
        <v>-32450.432556421012</v>
      </c>
      <c r="AV305">
        <f t="shared" si="250"/>
        <v>-2.6813365983815776</v>
      </c>
      <c r="AW305">
        <f t="shared" si="251"/>
        <v>694.09465071278316</v>
      </c>
      <c r="AX305">
        <f t="shared" si="252"/>
        <v>-10559.320360395406</v>
      </c>
      <c r="AY305">
        <f t="shared" si="260"/>
        <v>-1.5051578646233119</v>
      </c>
      <c r="BA305">
        <f t="shared" si="237"/>
        <v>6.9038557180777831</v>
      </c>
      <c r="BB305">
        <f t="shared" si="253"/>
        <v>16.781834131844629</v>
      </c>
      <c r="BC305">
        <f t="shared" si="254"/>
        <v>-1.1761787337582656</v>
      </c>
      <c r="BD305">
        <f t="shared" si="238"/>
        <v>-247.39007747439433</v>
      </c>
      <c r="BF305">
        <f t="shared" si="239"/>
        <v>-39.511544271100206</v>
      </c>
      <c r="BG305">
        <f t="shared" si="240"/>
        <v>-226.06747300777729</v>
      </c>
      <c r="BH305">
        <f t="shared" si="255"/>
        <v>-46.067473007777295</v>
      </c>
      <c r="BI305">
        <f t="shared" si="256"/>
        <v>-46.067473007777295</v>
      </c>
      <c r="BJ305">
        <f t="shared" si="241"/>
        <v>0</v>
      </c>
      <c r="BK305">
        <f t="shared" si="257"/>
        <v>0</v>
      </c>
      <c r="BM305">
        <f t="shared" si="258"/>
        <v>-56.293378402944839</v>
      </c>
      <c r="BN305">
        <f t="shared" si="242"/>
        <v>-158.67739553338296</v>
      </c>
      <c r="BQ305" s="56">
        <f t="shared" si="259"/>
        <v>33.683794932129764</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1.0734267390398329</v>
      </c>
      <c r="D306">
        <f t="shared" si="213"/>
        <v>0.37201734061555319</v>
      </c>
      <c r="F306">
        <f t="shared" si="214"/>
        <v>9.3238422906615019E-5</v>
      </c>
      <c r="G306">
        <f t="shared" si="215"/>
        <v>3.7768488913071351E-3</v>
      </c>
      <c r="H306">
        <f t="shared" si="216"/>
        <v>-3.137815801108693</v>
      </c>
      <c r="J306">
        <f t="shared" si="217"/>
        <v>15</v>
      </c>
      <c r="M306">
        <f t="shared" si="218"/>
        <v>5.7429374085725474E-3</v>
      </c>
      <c r="N306">
        <f t="shared" si="219"/>
        <v>-1.5707963250000001</v>
      </c>
      <c r="O306">
        <f t="shared" si="220"/>
        <v>143.07162407677117</v>
      </c>
      <c r="P306">
        <f t="shared" si="221"/>
        <v>1.5638067637083559</v>
      </c>
      <c r="Q306">
        <f t="shared" si="222"/>
        <v>79.474134322945119</v>
      </c>
      <c r="R306">
        <f t="shared" si="223"/>
        <v>1.558213284553138</v>
      </c>
      <c r="S306">
        <f t="shared" si="224"/>
        <v>0.5728943471964365</v>
      </c>
      <c r="T306">
        <f t="shared" si="225"/>
        <v>-0.96076352319676772</v>
      </c>
      <c r="U306">
        <f t="shared" si="226"/>
        <v>0.4456044851497743</v>
      </c>
      <c r="V306">
        <f t="shared" si="227"/>
        <v>-1.1089469504164615</v>
      </c>
      <c r="X306">
        <f t="shared" si="244"/>
        <v>-32.032078519318624</v>
      </c>
      <c r="Y306">
        <f t="shared" si="228"/>
        <v>-188.17568151366712</v>
      </c>
      <c r="Z306">
        <f t="shared" si="245"/>
        <v>-8.175681513667115</v>
      </c>
      <c r="AC306">
        <v>1</v>
      </c>
      <c r="AD306">
        <f t="shared" si="229"/>
        <v>143.06812928100001</v>
      </c>
      <c r="AE306">
        <f t="shared" si="230"/>
        <v>-1.9434727514148525E-2</v>
      </c>
      <c r="AF306">
        <f t="shared" si="231"/>
        <v>9.6737177515860001E-3</v>
      </c>
      <c r="AG306">
        <f t="shared" si="246"/>
        <v>2895.3883397996806</v>
      </c>
      <c r="AH306">
        <f t="shared" si="247"/>
        <v>-5920.276454443806</v>
      </c>
      <c r="AJ306">
        <f t="shared" si="232"/>
        <v>18000</v>
      </c>
      <c r="AK306">
        <f t="shared" si="233"/>
        <v>25752.263270579999</v>
      </c>
      <c r="AL306">
        <v>1</v>
      </c>
      <c r="AM306">
        <f t="shared" si="234"/>
        <v>79.467842718810004</v>
      </c>
      <c r="AN306">
        <f t="shared" si="248"/>
        <v>326.85745603038458</v>
      </c>
      <c r="AO306">
        <f t="shared" si="249"/>
        <v>-222.39363671295922</v>
      </c>
      <c r="AQ306">
        <f t="shared" si="235"/>
        <v>1.1814730842709308E-2</v>
      </c>
      <c r="AR306">
        <f t="shared" si="236"/>
        <v>-10.869552375292562</v>
      </c>
      <c r="AT306">
        <f t="shared" si="261"/>
        <v>-64316.546763868442</v>
      </c>
      <c r="AU306">
        <f t="shared" si="262"/>
        <v>-31541.521679087688</v>
      </c>
      <c r="AV306">
        <f t="shared" si="250"/>
        <v>-2.6856458842042299</v>
      </c>
      <c r="AW306">
        <f t="shared" si="251"/>
        <v>698.2267229333894</v>
      </c>
      <c r="AX306">
        <f t="shared" si="252"/>
        <v>-10468.210634898775</v>
      </c>
      <c r="AY306">
        <f t="shared" si="260"/>
        <v>-1.5041952555661033</v>
      </c>
      <c r="BA306">
        <f t="shared" si="237"/>
        <v>6.8278692903758786</v>
      </c>
      <c r="BB306">
        <f t="shared" si="253"/>
        <v>16.685703971724923</v>
      </c>
      <c r="BC306">
        <f t="shared" si="254"/>
        <v>-1.1814506286381266</v>
      </c>
      <c r="BD306">
        <f t="shared" si="238"/>
        <v>-247.69213480139214</v>
      </c>
      <c r="BF306">
        <f t="shared" si="239"/>
        <v>-39.785124280491502</v>
      </c>
      <c r="BG306">
        <f t="shared" si="240"/>
        <v>-226.16071375250633</v>
      </c>
      <c r="BH306">
        <f t="shared" si="255"/>
        <v>-46.160713752506325</v>
      </c>
      <c r="BI306">
        <f t="shared" si="256"/>
        <v>-46.160713752506325</v>
      </c>
      <c r="BJ306">
        <f t="shared" si="241"/>
        <v>0</v>
      </c>
      <c r="BK306">
        <f t="shared" si="257"/>
        <v>0</v>
      </c>
      <c r="BM306">
        <f t="shared" si="258"/>
        <v>-56.470828252216421</v>
      </c>
      <c r="BN306">
        <f t="shared" si="242"/>
        <v>-158.46857895111421</v>
      </c>
      <c r="BQ306" s="56">
        <f t="shared" si="259"/>
        <v>33.587664772010058</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1.0749756390597729</v>
      </c>
      <c r="D307">
        <f t="shared" si="213"/>
        <v>0.37569281657716924</v>
      </c>
      <c r="F307">
        <f t="shared" si="214"/>
        <v>9.1243903454323405E-5</v>
      </c>
      <c r="G307">
        <f t="shared" si="215"/>
        <v>3.7362303662439966E-3</v>
      </c>
      <c r="H307">
        <f t="shared" si="216"/>
        <v>-3.1378564196337564</v>
      </c>
      <c r="J307">
        <f t="shared" si="217"/>
        <v>15</v>
      </c>
      <c r="M307">
        <f t="shared" si="218"/>
        <v>5.6811853934266065E-3</v>
      </c>
      <c r="N307">
        <f t="shared" si="219"/>
        <v>-1.5707963250000001</v>
      </c>
      <c r="O307">
        <f t="shared" si="220"/>
        <v>144.62667486097519</v>
      </c>
      <c r="P307">
        <f t="shared" si="221"/>
        <v>1.5638819178922456</v>
      </c>
      <c r="Q307">
        <f t="shared" si="222"/>
        <v>80.337847575674871</v>
      </c>
      <c r="R307">
        <f t="shared" si="223"/>
        <v>1.5583485720307679</v>
      </c>
      <c r="S307">
        <f t="shared" si="224"/>
        <v>0.56873404729080734</v>
      </c>
      <c r="T307">
        <f t="shared" si="225"/>
        <v>-0.96583040407924414</v>
      </c>
      <c r="U307">
        <f t="shared" si="226"/>
        <v>0.44175214695128256</v>
      </c>
      <c r="V307">
        <f t="shared" si="227"/>
        <v>-1.1132455478650261</v>
      </c>
      <c r="X307">
        <f t="shared" si="244"/>
        <v>-32.252216203675303</v>
      </c>
      <c r="Y307">
        <f t="shared" si="228"/>
        <v>-188.49196448623334</v>
      </c>
      <c r="Z307">
        <f t="shared" si="245"/>
        <v>-8.4919644862333428</v>
      </c>
      <c r="AC307">
        <v>1</v>
      </c>
      <c r="AD307">
        <f t="shared" si="229"/>
        <v>144.62321764275001</v>
      </c>
      <c r="AE307">
        <f t="shared" si="230"/>
        <v>-1.9859517754001722E-2</v>
      </c>
      <c r="AF307">
        <f t="shared" si="231"/>
        <v>9.7788668575814995E-3</v>
      </c>
      <c r="AG307">
        <f t="shared" si="246"/>
        <v>2845.5423389332273</v>
      </c>
      <c r="AH307">
        <f t="shared" si="247"/>
        <v>-5881.1618398526398</v>
      </c>
      <c r="AJ307">
        <f t="shared" si="232"/>
        <v>18000</v>
      </c>
      <c r="AK307">
        <f t="shared" si="233"/>
        <v>26032.179175695001</v>
      </c>
      <c r="AL307">
        <v>1</v>
      </c>
      <c r="AM307">
        <f t="shared" si="234"/>
        <v>80.331623617927505</v>
      </c>
      <c r="AN307">
        <f t="shared" si="248"/>
        <v>326.79760529784681</v>
      </c>
      <c r="AO307">
        <f t="shared" si="249"/>
        <v>-220.00305233166043</v>
      </c>
      <c r="AQ307">
        <f t="shared" si="235"/>
        <v>1.1562016924480374E-2</v>
      </c>
      <c r="AR307">
        <f t="shared" si="236"/>
        <v>-10.752675739766747</v>
      </c>
      <c r="AT307">
        <f t="shared" si="261"/>
        <v>-63205.326028343377</v>
      </c>
      <c r="AU307">
        <f t="shared" si="262"/>
        <v>-30665.192167054422</v>
      </c>
      <c r="AV307">
        <f t="shared" si="250"/>
        <v>-2.6898810151597785</v>
      </c>
      <c r="AW307">
        <f t="shared" si="251"/>
        <v>701.81525604630087</v>
      </c>
      <c r="AX307">
        <f t="shared" si="252"/>
        <v>-10378.511677434237</v>
      </c>
      <c r="AY307">
        <f t="shared" si="260"/>
        <v>-1.5032771615928007</v>
      </c>
      <c r="BA307">
        <f t="shared" si="237"/>
        <v>6.753510308823282</v>
      </c>
      <c r="BB307">
        <f t="shared" si="253"/>
        <v>16.590591342493735</v>
      </c>
      <c r="BC307">
        <f t="shared" si="254"/>
        <v>-1.1866038535669778</v>
      </c>
      <c r="BD307">
        <f t="shared" si="238"/>
        <v>-247.98739284103431</v>
      </c>
      <c r="BF307">
        <f t="shared" si="239"/>
        <v>-40.055533901266578</v>
      </c>
      <c r="BG307">
        <f t="shared" si="240"/>
        <v>-226.24770980166431</v>
      </c>
      <c r="BH307">
        <f t="shared" si="255"/>
        <v>-46.247709801664314</v>
      </c>
      <c r="BI307">
        <f t="shared" si="256"/>
        <v>-46.247709801664314</v>
      </c>
      <c r="BJ307">
        <f t="shared" si="241"/>
        <v>0</v>
      </c>
      <c r="BK307">
        <f t="shared" si="257"/>
        <v>0</v>
      </c>
      <c r="BM307">
        <f t="shared" si="258"/>
        <v>-56.646125243760316</v>
      </c>
      <c r="BN307">
        <f t="shared" si="242"/>
        <v>-158.26031696063004</v>
      </c>
      <c r="BQ307" s="56">
        <f t="shared" si="259"/>
        <v>33.492552142778877</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1.0765390191563911</v>
      </c>
      <c r="D308">
        <f t="shared" si="213"/>
        <v>0.37935766667029508</v>
      </c>
      <c r="F308">
        <f t="shared" si="214"/>
        <v>8.9312706857406051E-5</v>
      </c>
      <c r="G308">
        <f t="shared" si="215"/>
        <v>3.6964762927402281E-3</v>
      </c>
      <c r="H308">
        <f t="shared" si="216"/>
        <v>-3.1378961737072602</v>
      </c>
      <c r="J308">
        <f t="shared" si="217"/>
        <v>15</v>
      </c>
      <c r="M308">
        <f t="shared" si="218"/>
        <v>5.620747250943344E-3</v>
      </c>
      <c r="N308">
        <f t="shared" si="219"/>
        <v>-1.5707963250000001</v>
      </c>
      <c r="O308">
        <f t="shared" si="220"/>
        <v>146.1817264446731</v>
      </c>
      <c r="P308">
        <f t="shared" si="221"/>
        <v>1.5639554731265857</v>
      </c>
      <c r="Q308">
        <f t="shared" si="222"/>
        <v>81.201562267523968</v>
      </c>
      <c r="R308">
        <f t="shared" si="223"/>
        <v>1.5584809814927012</v>
      </c>
      <c r="S308">
        <f t="shared" si="224"/>
        <v>0.56461955168715405</v>
      </c>
      <c r="T308">
        <f t="shared" si="225"/>
        <v>-0.97082409912134804</v>
      </c>
      <c r="U308">
        <f t="shared" si="226"/>
        <v>0.43795796070399412</v>
      </c>
      <c r="V308">
        <f t="shared" si="227"/>
        <v>-1.1174703814067157</v>
      </c>
      <c r="X308">
        <f t="shared" si="244"/>
        <v>-32.470516948888431</v>
      </c>
      <c r="Y308">
        <f t="shared" si="228"/>
        <v>-188.80064365767896</v>
      </c>
      <c r="Z308">
        <f t="shared" si="245"/>
        <v>-8.8006436576789611</v>
      </c>
      <c r="AC308">
        <v>1</v>
      </c>
      <c r="AD308">
        <f t="shared" si="229"/>
        <v>146.1783060045</v>
      </c>
      <c r="AE308">
        <f t="shared" si="230"/>
        <v>-2.0288900320772248E-2</v>
      </c>
      <c r="AF308">
        <f t="shared" si="231"/>
        <v>9.8840159635770006E-3</v>
      </c>
      <c r="AG308">
        <f t="shared" si="246"/>
        <v>2796.8718239481013</v>
      </c>
      <c r="AH308">
        <f t="shared" si="247"/>
        <v>-5842.3067970401735</v>
      </c>
      <c r="AJ308">
        <f t="shared" si="232"/>
        <v>18000</v>
      </c>
      <c r="AK308">
        <f t="shared" si="233"/>
        <v>26312.095080810002</v>
      </c>
      <c r="AL308">
        <v>1</v>
      </c>
      <c r="AM308">
        <f t="shared" si="234"/>
        <v>81.195404517045006</v>
      </c>
      <c r="AN308">
        <f t="shared" si="248"/>
        <v>326.73965413022336</v>
      </c>
      <c r="AO308">
        <f t="shared" si="249"/>
        <v>-217.66330805285548</v>
      </c>
      <c r="AQ308">
        <f t="shared" si="235"/>
        <v>1.131732535386447E-2</v>
      </c>
      <c r="AR308">
        <f t="shared" si="236"/>
        <v>-10.638285832632603</v>
      </c>
      <c r="AT308">
        <f t="shared" si="261"/>
        <v>-62120.476520440956</v>
      </c>
      <c r="AU308">
        <f t="shared" si="262"/>
        <v>-29820.041187235591</v>
      </c>
      <c r="AV308">
        <f t="shared" si="250"/>
        <v>-2.6940437324840127</v>
      </c>
      <c r="AW308">
        <f t="shared" si="251"/>
        <v>704.89969721371403</v>
      </c>
      <c r="AX308">
        <f t="shared" si="252"/>
        <v>-10290.193416520977</v>
      </c>
      <c r="AY308">
        <f t="shared" si="260"/>
        <v>-1.5024010912773142</v>
      </c>
      <c r="BA308">
        <f t="shared" si="237"/>
        <v>6.6807288941331269</v>
      </c>
      <c r="BB308">
        <f t="shared" si="253"/>
        <v>16.49647696636897</v>
      </c>
      <c r="BC308">
        <f t="shared" si="254"/>
        <v>-1.1916426412066985</v>
      </c>
      <c r="BD308">
        <f t="shared" si="238"/>
        <v>-248.27609410698287</v>
      </c>
      <c r="BF308">
        <f t="shared" si="239"/>
        <v>-40.322837303417685</v>
      </c>
      <c r="BG308">
        <f t="shared" si="240"/>
        <v>-226.32870836512151</v>
      </c>
      <c r="BH308">
        <f t="shared" si="255"/>
        <v>-46.328708365121514</v>
      </c>
      <c r="BI308">
        <f t="shared" si="256"/>
        <v>-46.328708365121514</v>
      </c>
      <c r="BJ308">
        <f t="shared" si="241"/>
        <v>0</v>
      </c>
      <c r="BK308">
        <f t="shared" si="257"/>
        <v>0</v>
      </c>
      <c r="BM308">
        <f t="shared" si="258"/>
        <v>-56.819314269786652</v>
      </c>
      <c r="BN308">
        <f t="shared" si="242"/>
        <v>-158.05261425813868</v>
      </c>
      <c r="BQ308" s="56">
        <f t="shared" si="259"/>
        <v>33.398437766654105</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1.0781168163368946</v>
      </c>
      <c r="D309">
        <f t="shared" si="213"/>
        <v>0.38301183888976481</v>
      </c>
      <c r="F309">
        <f t="shared" si="214"/>
        <v>8.7442180603456866E-5</v>
      </c>
      <c r="G309">
        <f t="shared" si="215"/>
        <v>3.6575593628911511E-3</v>
      </c>
      <c r="H309">
        <f t="shared" si="216"/>
        <v>-3.1379350906371091</v>
      </c>
      <c r="J309">
        <f t="shared" si="217"/>
        <v>15</v>
      </c>
      <c r="M309">
        <f t="shared" si="218"/>
        <v>5.5615814904070981E-3</v>
      </c>
      <c r="N309">
        <f t="shared" si="219"/>
        <v>-1.5707963250000001</v>
      </c>
      <c r="O309">
        <f t="shared" si="220"/>
        <v>147.73677880261891</v>
      </c>
      <c r="P309">
        <f t="shared" si="221"/>
        <v>1.5640274799013849</v>
      </c>
      <c r="Q309">
        <f t="shared" si="222"/>
        <v>82.065278353053415</v>
      </c>
      <c r="R309">
        <f t="shared" si="223"/>
        <v>1.5586106038053598</v>
      </c>
      <c r="S309">
        <f t="shared" si="224"/>
        <v>0.5605504824825267</v>
      </c>
      <c r="T309">
        <f t="shared" si="225"/>
        <v>-0.97574593885673233</v>
      </c>
      <c r="U309">
        <f t="shared" si="226"/>
        <v>0.43422084202208283</v>
      </c>
      <c r="V309">
        <f t="shared" si="227"/>
        <v>-1.12162318656236</v>
      </c>
      <c r="X309">
        <f t="shared" si="244"/>
        <v>-32.687003359573502</v>
      </c>
      <c r="Y309">
        <f t="shared" si="228"/>
        <v>-189.10189114516311</v>
      </c>
      <c r="Z309">
        <f t="shared" si="245"/>
        <v>-9.1018911451631084</v>
      </c>
      <c r="AC309">
        <v>1</v>
      </c>
      <c r="AD309">
        <f t="shared" si="229"/>
        <v>147.73339436625</v>
      </c>
      <c r="AE309">
        <f t="shared" si="230"/>
        <v>-2.0722875214460111E-2</v>
      </c>
      <c r="AF309">
        <f t="shared" si="231"/>
        <v>9.9891650695725E-3</v>
      </c>
      <c r="AG309">
        <f t="shared" si="246"/>
        <v>2749.3437591177039</v>
      </c>
      <c r="AH309">
        <f t="shared" si="247"/>
        <v>-5803.7190534015217</v>
      </c>
      <c r="AJ309">
        <f t="shared" si="232"/>
        <v>18000</v>
      </c>
      <c r="AK309">
        <f t="shared" si="233"/>
        <v>26592.010985925001</v>
      </c>
      <c r="AL309">
        <v>1</v>
      </c>
      <c r="AM309">
        <f t="shared" si="234"/>
        <v>82.059185416162506</v>
      </c>
      <c r="AN309">
        <f t="shared" si="248"/>
        <v>326.68352298820031</v>
      </c>
      <c r="AO309">
        <f t="shared" si="249"/>
        <v>-215.37279936891545</v>
      </c>
      <c r="AQ309">
        <f t="shared" si="235"/>
        <v>1.1080320132609272E-2</v>
      </c>
      <c r="AR309">
        <f t="shared" si="236"/>
        <v>-10.526304125978807</v>
      </c>
      <c r="AT309">
        <f t="shared" si="261"/>
        <v>-61061.248208836638</v>
      </c>
      <c r="AU309">
        <f t="shared" si="262"/>
        <v>-29004.735620406187</v>
      </c>
      <c r="AV309">
        <f t="shared" si="250"/>
        <v>-2.6981357290606041</v>
      </c>
      <c r="AW309">
        <f t="shared" si="251"/>
        <v>707.51668747185397</v>
      </c>
      <c r="AX309">
        <f t="shared" si="252"/>
        <v>-10203.226629998248</v>
      </c>
      <c r="AY309">
        <f t="shared" si="260"/>
        <v>-1.5015647031407322</v>
      </c>
      <c r="BA309">
        <f t="shared" si="237"/>
        <v>6.6094770486056262</v>
      </c>
      <c r="BB309">
        <f t="shared" si="253"/>
        <v>16.403341976734065</v>
      </c>
      <c r="BC309">
        <f t="shared" si="254"/>
        <v>-1.1965710259198719</v>
      </c>
      <c r="BD309">
        <f t="shared" si="238"/>
        <v>-248.55846975118715</v>
      </c>
      <c r="BF309">
        <f t="shared" si="239"/>
        <v>-40.587096851526532</v>
      </c>
      <c r="BG309">
        <f t="shared" si="240"/>
        <v>-226.40394513913151</v>
      </c>
      <c r="BH309">
        <f t="shared" si="255"/>
        <v>-46.403945139131508</v>
      </c>
      <c r="BI309">
        <f t="shared" si="256"/>
        <v>-46.403945139131508</v>
      </c>
      <c r="BJ309">
        <f t="shared" si="241"/>
        <v>0</v>
      </c>
      <c r="BK309">
        <f t="shared" si="257"/>
        <v>0</v>
      </c>
      <c r="BM309">
        <f t="shared" si="258"/>
        <v>-56.990438828260601</v>
      </c>
      <c r="BN309">
        <f t="shared" si="242"/>
        <v>-157.84547538794436</v>
      </c>
      <c r="BQ309" s="56">
        <f t="shared" si="259"/>
        <v>33.3053027770192</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1.0797089673974918</v>
      </c>
      <c r="D310">
        <f t="shared" si="213"/>
        <v>0.3866552826736272</v>
      </c>
      <c r="F310">
        <f t="shared" si="214"/>
        <v>8.562980963101676E-5</v>
      </c>
      <c r="G310">
        <f t="shared" si="215"/>
        <v>3.6194534071052348E-3</v>
      </c>
      <c r="H310">
        <f t="shared" si="216"/>
        <v>-3.137973196592895</v>
      </c>
      <c r="J310">
        <f t="shared" si="217"/>
        <v>15</v>
      </c>
      <c r="M310">
        <f t="shared" si="218"/>
        <v>5.5036483498820251E-3</v>
      </c>
      <c r="N310">
        <f t="shared" si="219"/>
        <v>-1.5707963250000001</v>
      </c>
      <c r="O310">
        <f t="shared" si="220"/>
        <v>149.29183191061844</v>
      </c>
      <c r="P310">
        <f t="shared" si="221"/>
        <v>1.5640979866030631</v>
      </c>
      <c r="Q310">
        <f t="shared" si="222"/>
        <v>82.928995788717117</v>
      </c>
      <c r="R310">
        <f t="shared" si="223"/>
        <v>1.5587375260500014</v>
      </c>
      <c r="S310">
        <f t="shared" si="224"/>
        <v>0.55652644973303322</v>
      </c>
      <c r="T310">
        <f t="shared" si="225"/>
        <v>-0.98059722973239993</v>
      </c>
      <c r="U310">
        <f t="shared" si="226"/>
        <v>0.4305397242656796</v>
      </c>
      <c r="V310">
        <f t="shared" si="227"/>
        <v>-1.1257056501192391</v>
      </c>
      <c r="X310">
        <f t="shared" si="244"/>
        <v>-32.901697704079716</v>
      </c>
      <c r="Y310">
        <f t="shared" si="228"/>
        <v>-189.39587508304476</v>
      </c>
      <c r="Z310">
        <f t="shared" si="245"/>
        <v>-9.395875083044757</v>
      </c>
      <c r="AC310">
        <v>1</v>
      </c>
      <c r="AD310">
        <f t="shared" si="229"/>
        <v>149.28848272799999</v>
      </c>
      <c r="AE310">
        <f t="shared" si="230"/>
        <v>-2.1161442435065306E-2</v>
      </c>
      <c r="AF310">
        <f t="shared" si="231"/>
        <v>1.0094314175567999E-2</v>
      </c>
      <c r="AG310">
        <f t="shared" si="246"/>
        <v>2702.9260928426083</v>
      </c>
      <c r="AH310">
        <f t="shared" si="247"/>
        <v>-5765.4055449141088</v>
      </c>
      <c r="AJ310">
        <f t="shared" si="232"/>
        <v>18000</v>
      </c>
      <c r="AK310">
        <f t="shared" si="233"/>
        <v>26871.926891040002</v>
      </c>
      <c r="AL310">
        <v>1</v>
      </c>
      <c r="AM310">
        <f t="shared" si="234"/>
        <v>82.922966315280007</v>
      </c>
      <c r="AN310">
        <f t="shared" si="248"/>
        <v>326.62913645222704</v>
      </c>
      <c r="AO310">
        <f t="shared" si="249"/>
        <v>-213.12998857701436</v>
      </c>
      <c r="AQ310">
        <f t="shared" si="235"/>
        <v>1.0850682670700227E-2</v>
      </c>
      <c r="AR310">
        <f t="shared" si="236"/>
        <v>-10.416655363872218</v>
      </c>
      <c r="AT310">
        <f t="shared" si="261"/>
        <v>-60026.914001012388</v>
      </c>
      <c r="AU310">
        <f t="shared" si="262"/>
        <v>-28218.008169194891</v>
      </c>
      <c r="AV310">
        <f t="shared" si="250"/>
        <v>-2.7021586508160627</v>
      </c>
      <c r="AW310">
        <f t="shared" si="251"/>
        <v>709.70027233026383</v>
      </c>
      <c r="AX310">
        <f t="shared" si="252"/>
        <v>-10117.582909157256</v>
      </c>
      <c r="AY310">
        <f t="shared" si="260"/>
        <v>-1.5007657957196439</v>
      </c>
      <c r="BA310">
        <f t="shared" si="237"/>
        <v>6.5397085794775025</v>
      </c>
      <c r="BB310">
        <f t="shared" si="253"/>
        <v>16.311167917113149</v>
      </c>
      <c r="BC310">
        <f t="shared" si="254"/>
        <v>-1.2013928550964188</v>
      </c>
      <c r="BD310">
        <f t="shared" si="238"/>
        <v>-248.83474021285201</v>
      </c>
      <c r="BF310">
        <f t="shared" si="239"/>
        <v>-40.848373164061258</v>
      </c>
      <c r="BG310">
        <f t="shared" si="240"/>
        <v>-226.4736449592927</v>
      </c>
      <c r="BH310">
        <f t="shared" si="255"/>
        <v>-46.473644959292699</v>
      </c>
      <c r="BI310">
        <f t="shared" si="256"/>
        <v>-46.473644959292699</v>
      </c>
      <c r="BJ310">
        <f t="shared" si="241"/>
        <v>0</v>
      </c>
      <c r="BK310">
        <f t="shared" si="257"/>
        <v>0</v>
      </c>
      <c r="BM310">
        <f t="shared" si="258"/>
        <v>-57.159541081174403</v>
      </c>
      <c r="BN310">
        <f t="shared" si="242"/>
        <v>-157.63890474644069</v>
      </c>
      <c r="BQ310" s="56">
        <f t="shared" si="259"/>
        <v>33.213128717398284</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1.0813154089333392</v>
      </c>
      <c r="D311">
        <f t="shared" si="213"/>
        <v>0.39028794889568363</v>
      </c>
      <c r="F311">
        <f t="shared" si="214"/>
        <v>8.3873207869988368E-5</v>
      </c>
      <c r="G311">
        <f t="shared" si="215"/>
        <v>3.5821333353986957E-3</v>
      </c>
      <c r="H311">
        <f t="shared" si="216"/>
        <v>-3.1380105166646017</v>
      </c>
      <c r="J311">
        <f t="shared" si="217"/>
        <v>15</v>
      </c>
      <c r="M311">
        <f t="shared" si="218"/>
        <v>5.4469097070997353E-3</v>
      </c>
      <c r="N311">
        <f t="shared" si="219"/>
        <v>-1.5707963250000001</v>
      </c>
      <c r="O311">
        <f t="shared" si="220"/>
        <v>150.84688574547522</v>
      </c>
      <c r="P311">
        <f t="shared" si="221"/>
        <v>1.5641670396228724</v>
      </c>
      <c r="Q311">
        <f t="shared" si="222"/>
        <v>83.792714532764421</v>
      </c>
      <c r="R311">
        <f t="shared" si="223"/>
        <v>1.5588618317177749</v>
      </c>
      <c r="S311">
        <f t="shared" si="224"/>
        <v>0.5525470526749684</v>
      </c>
      <c r="T311">
        <f t="shared" si="225"/>
        <v>-0.98537925429696638</v>
      </c>
      <c r="U311">
        <f t="shared" si="226"/>
        <v>0.42691355871313136</v>
      </c>
      <c r="V311">
        <f t="shared" si="227"/>
        <v>-1.129719411586092</v>
      </c>
      <c r="X311">
        <f t="shared" si="244"/>
        <v>-33.114621921232732</v>
      </c>
      <c r="Y311">
        <f t="shared" si="228"/>
        <v>-189.68275970343873</v>
      </c>
      <c r="Z311">
        <f t="shared" si="245"/>
        <v>-9.6827597034387338</v>
      </c>
      <c r="AC311">
        <v>1</v>
      </c>
      <c r="AD311">
        <f t="shared" si="229"/>
        <v>150.84357108975001</v>
      </c>
      <c r="AE311">
        <f t="shared" si="230"/>
        <v>-2.1604601982587832E-2</v>
      </c>
      <c r="AF311">
        <f t="shared" si="231"/>
        <v>1.0199463281563501E-2</v>
      </c>
      <c r="AG311">
        <f t="shared" si="246"/>
        <v>2657.5877325360625</v>
      </c>
      <c r="AH311">
        <f t="shared" si="247"/>
        <v>-5727.3724687888634</v>
      </c>
      <c r="AJ311">
        <f t="shared" si="232"/>
        <v>18000</v>
      </c>
      <c r="AK311">
        <f t="shared" si="233"/>
        <v>27151.842796154997</v>
      </c>
      <c r="AL311">
        <v>1</v>
      </c>
      <c r="AM311">
        <f t="shared" si="234"/>
        <v>83.786747214397508</v>
      </c>
      <c r="AN311">
        <f t="shared" si="248"/>
        <v>326.57642296909358</v>
      </c>
      <c r="AO311">
        <f t="shared" si="249"/>
        <v>-210.93340133860681</v>
      </c>
      <c r="AQ311">
        <f t="shared" si="235"/>
        <v>1.0628110715154942E-2</v>
      </c>
      <c r="AR311">
        <f t="shared" si="236"/>
        <v>-10.309267393700294</v>
      </c>
      <c r="AT311">
        <f t="shared" si="261"/>
        <v>-59016.769107405155</v>
      </c>
      <c r="AU311">
        <f t="shared" si="262"/>
        <v>-27458.653705637145</v>
      </c>
      <c r="AV311">
        <f t="shared" si="250"/>
        <v>-2.7061140980831886</v>
      </c>
      <c r="AW311">
        <f t="shared" si="251"/>
        <v>711.48209542628365</v>
      </c>
      <c r="AX311">
        <f t="shared" si="252"/>
        <v>-10033.234625362515</v>
      </c>
      <c r="AY311">
        <f t="shared" si="260"/>
        <v>-1.5000022983535755</v>
      </c>
      <c r="BA311">
        <f t="shared" si="237"/>
        <v>6.4713790248759562</v>
      </c>
      <c r="BB311">
        <f t="shared" si="253"/>
        <v>16.219936738807089</v>
      </c>
      <c r="BC311">
        <f t="shared" si="254"/>
        <v>-1.2061117997296131</v>
      </c>
      <c r="BD311">
        <f t="shared" si="238"/>
        <v>-249.10511582439892</v>
      </c>
      <c r="BF311">
        <f t="shared" si="239"/>
        <v>-41.106725170984419</v>
      </c>
      <c r="BG311">
        <f t="shared" si="240"/>
        <v>-226.53802241030056</v>
      </c>
      <c r="BH311">
        <f t="shared" si="255"/>
        <v>-46.538022410300556</v>
      </c>
      <c r="BI311">
        <f t="shared" si="256"/>
        <v>-46.538022410300556</v>
      </c>
      <c r="BJ311">
        <f t="shared" si="241"/>
        <v>0</v>
      </c>
      <c r="BK311">
        <f t="shared" si="257"/>
        <v>0</v>
      </c>
      <c r="BM311">
        <f t="shared" si="258"/>
        <v>-57.326661909791497</v>
      </c>
      <c r="BN311">
        <f t="shared" si="242"/>
        <v>-157.43290658590163</v>
      </c>
      <c r="BQ311" s="56">
        <f t="shared" si="259"/>
        <v>33.121897539092224</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1.0829360773484051</v>
      </c>
      <c r="D312">
        <f t="shared" si="213"/>
        <v>0.39390978985769426</v>
      </c>
      <c r="F312">
        <f t="shared" si="214"/>
        <v>8.2170110383324925E-5</v>
      </c>
      <c r="G312">
        <f t="shared" si="215"/>
        <v>3.5455750822863705E-3</v>
      </c>
      <c r="H312">
        <f t="shared" si="216"/>
        <v>-3.1380470749177136</v>
      </c>
      <c r="J312">
        <f t="shared" si="217"/>
        <v>15</v>
      </c>
      <c r="M312">
        <f t="shared" si="218"/>
        <v>5.3913289958027995E-3</v>
      </c>
      <c r="N312">
        <f t="shared" si="219"/>
        <v>-1.5707963250000001</v>
      </c>
      <c r="O312">
        <f t="shared" si="220"/>
        <v>152.40194028493951</v>
      </c>
      <c r="P312">
        <f t="shared" si="221"/>
        <v>1.5642346834586838</v>
      </c>
      <c r="Q312">
        <f t="shared" si="222"/>
        <v>84.6564345451484</v>
      </c>
      <c r="R312">
        <f t="shared" si="223"/>
        <v>1.5589836008928371</v>
      </c>
      <c r="S312">
        <f t="shared" si="224"/>
        <v>0.5486118808724898</v>
      </c>
      <c r="T312">
        <f t="shared" si="225"/>
        <v>-0.99009327141085046</v>
      </c>
      <c r="U312">
        <f t="shared" si="226"/>
        <v>0.42334131467936537</v>
      </c>
      <c r="V312">
        <f t="shared" si="227"/>
        <v>-1.1336660646104955</v>
      </c>
      <c r="X312">
        <f t="shared" si="244"/>
        <v>-33.325797626749591</v>
      </c>
      <c r="Y312">
        <f t="shared" si="228"/>
        <v>-189.96270541674838</v>
      </c>
      <c r="Z312">
        <f t="shared" si="245"/>
        <v>-9.9627054167483777</v>
      </c>
      <c r="AC312">
        <v>1</v>
      </c>
      <c r="AD312">
        <f t="shared" si="229"/>
        <v>152.39865945150001</v>
      </c>
      <c r="AE312">
        <f t="shared" si="230"/>
        <v>-2.2052353857027692E-2</v>
      </c>
      <c r="AF312">
        <f t="shared" si="231"/>
        <v>1.0304612387559E-2</v>
      </c>
      <c r="AG312">
        <f t="shared" si="246"/>
        <v>2613.2985194975458</v>
      </c>
      <c r="AH312">
        <f t="shared" si="247"/>
        <v>-5689.6253329034571</v>
      </c>
      <c r="AJ312">
        <f t="shared" si="232"/>
        <v>18000</v>
      </c>
      <c r="AK312">
        <f t="shared" si="233"/>
        <v>27431.758701269999</v>
      </c>
      <c r="AL312">
        <v>1</v>
      </c>
      <c r="AM312">
        <f t="shared" si="234"/>
        <v>84.650528113515008</v>
      </c>
      <c r="AN312">
        <f t="shared" si="248"/>
        <v>326.52531461651142</v>
      </c>
      <c r="AO312">
        <f t="shared" si="249"/>
        <v>-208.78162344933796</v>
      </c>
      <c r="AQ312">
        <f t="shared" si="235"/>
        <v>1.0412317354938198E-2</v>
      </c>
      <c r="AR312">
        <f t="shared" si="236"/>
        <v>-10.204071007839433</v>
      </c>
      <c r="AT312">
        <f t="shared" si="261"/>
        <v>-58030.130411420752</v>
      </c>
      <c r="AU312">
        <f t="shared" si="262"/>
        <v>-26725.525842231506</v>
      </c>
      <c r="AV312">
        <f t="shared" si="250"/>
        <v>-2.7100036269325001</v>
      </c>
      <c r="AW312">
        <f t="shared" si="251"/>
        <v>712.89157670023076</v>
      </c>
      <c r="AX312">
        <f t="shared" si="252"/>
        <v>-9950.1548989210605</v>
      </c>
      <c r="AY312">
        <f t="shared" si="260"/>
        <v>-1.4992722626354182</v>
      </c>
      <c r="BA312">
        <f t="shared" si="237"/>
        <v>6.4044455824157129</v>
      </c>
      <c r="BB312">
        <f t="shared" si="253"/>
        <v>16.129630797401386</v>
      </c>
      <c r="BC312">
        <f t="shared" si="254"/>
        <v>-1.2107313642970818</v>
      </c>
      <c r="BD312">
        <f t="shared" si="238"/>
        <v>-249.36979737760549</v>
      </c>
      <c r="BF312">
        <f t="shared" si="239"/>
        <v>-41.362210169647497</v>
      </c>
      <c r="BG312">
        <f t="shared" si="240"/>
        <v>-226.59728239569128</v>
      </c>
      <c r="BH312">
        <f t="shared" si="255"/>
        <v>-46.59728239569128</v>
      </c>
      <c r="BI312">
        <f t="shared" si="256"/>
        <v>-46.59728239569128</v>
      </c>
      <c r="BJ312">
        <f t="shared" si="241"/>
        <v>0</v>
      </c>
      <c r="BK312">
        <f t="shared" si="257"/>
        <v>0</v>
      </c>
      <c r="BM312">
        <f t="shared" si="258"/>
        <v>-57.491840967048887</v>
      </c>
      <c r="BN312">
        <f t="shared" si="242"/>
        <v>-157.22748501808579</v>
      </c>
      <c r="BQ312" s="56">
        <f t="shared" si="259"/>
        <v>33.031591597686528</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1.0845709088652464</v>
      </c>
      <c r="D313">
        <f t="shared" si="213"/>
        <v>0.39752075928126168</v>
      </c>
      <c r="F313">
        <f t="shared" si="214"/>
        <v>8.0518366061641791E-5</v>
      </c>
      <c r="G313">
        <f t="shared" si="215"/>
        <v>3.5097555550144335E-3</v>
      </c>
      <c r="H313">
        <f t="shared" si="216"/>
        <v>-3.1380828944449859</v>
      </c>
      <c r="J313">
        <f t="shared" si="217"/>
        <v>15</v>
      </c>
      <c r="M313">
        <f t="shared" si="218"/>
        <v>5.3368711271583264E-3</v>
      </c>
      <c r="N313">
        <f t="shared" si="219"/>
        <v>-1.5707963250000001</v>
      </c>
      <c r="O313">
        <f t="shared" si="220"/>
        <v>153.95699550766045</v>
      </c>
      <c r="P313">
        <f t="shared" si="221"/>
        <v>1.5643009608106031</v>
      </c>
      <c r="Q313">
        <f t="shared" si="222"/>
        <v>85.520155787439961</v>
      </c>
      <c r="R313">
        <f t="shared" si="223"/>
        <v>1.5591029104243725</v>
      </c>
      <c r="S313">
        <f t="shared" si="224"/>
        <v>0.54472051529543342</v>
      </c>
      <c r="T313">
        <f t="shared" si="225"/>
        <v>-0.9947405164761226</v>
      </c>
      <c r="U313">
        <f t="shared" si="226"/>
        <v>0.41982197958564715</v>
      </c>
      <c r="V313">
        <f t="shared" si="227"/>
        <v>-1.13754715835866</v>
      </c>
      <c r="X313">
        <f t="shared" si="244"/>
        <v>-33.535246119358774</v>
      </c>
      <c r="Y313">
        <f t="shared" si="228"/>
        <v>-190.23586889198879</v>
      </c>
      <c r="Z313">
        <f t="shared" si="245"/>
        <v>-10.235868891988787</v>
      </c>
      <c r="AC313">
        <v>1</v>
      </c>
      <c r="AD313">
        <f t="shared" si="229"/>
        <v>153.95374781325</v>
      </c>
      <c r="AE313">
        <f t="shared" si="230"/>
        <v>-2.2504698058384884E-2</v>
      </c>
      <c r="AF313">
        <f t="shared" si="231"/>
        <v>1.0409761493554501E-2</v>
      </c>
      <c r="AG313">
        <f t="shared" si="246"/>
        <v>2570.0292038644188</v>
      </c>
      <c r="AH313">
        <f t="shared" si="247"/>
        <v>-5652.1690022034691</v>
      </c>
      <c r="AJ313">
        <f t="shared" si="232"/>
        <v>18000</v>
      </c>
      <c r="AK313">
        <f t="shared" si="233"/>
        <v>27711.674606385001</v>
      </c>
      <c r="AL313">
        <v>1</v>
      </c>
      <c r="AM313">
        <f t="shared" si="234"/>
        <v>85.514309012632509</v>
      </c>
      <c r="AN313">
        <f t="shared" si="248"/>
        <v>326.47574688424737</v>
      </c>
      <c r="AO313">
        <f t="shared" si="249"/>
        <v>-206.67329780452241</v>
      </c>
      <c r="AQ313">
        <f t="shared" si="235"/>
        <v>1.0203030095877873E-2</v>
      </c>
      <c r="AR313">
        <f t="shared" si="236"/>
        <v>-10.100999794919096</v>
      </c>
      <c r="AT313">
        <f t="shared" si="261"/>
        <v>-57066.335846790993</v>
      </c>
      <c r="AU313">
        <f t="shared" si="262"/>
        <v>-26017.533711607051</v>
      </c>
      <c r="AV313">
        <f t="shared" si="250"/>
        <v>-2.7138287504712855</v>
      </c>
      <c r="AW313">
        <f t="shared" si="251"/>
        <v>713.9560764206833</v>
      </c>
      <c r="AX313">
        <f t="shared" si="252"/>
        <v>-9868.3175699847579</v>
      </c>
      <c r="AY313">
        <f t="shared" si="260"/>
        <v>-1.4985738544733609</v>
      </c>
      <c r="BA313">
        <f t="shared" si="237"/>
        <v>6.3388670404497569</v>
      </c>
      <c r="BB313">
        <f t="shared" si="253"/>
        <v>16.040232848329318</v>
      </c>
      <c r="BC313">
        <f t="shared" si="254"/>
        <v>-1.2152548959979246</v>
      </c>
      <c r="BD313">
        <f t="shared" si="238"/>
        <v>-249.62897665285357</v>
      </c>
      <c r="BF313">
        <f t="shared" si="239"/>
        <v>-41.614883878962168</v>
      </c>
      <c r="BG313">
        <f t="shared" si="240"/>
        <v>-226.65162067052097</v>
      </c>
      <c r="BH313">
        <f t="shared" si="255"/>
        <v>-46.65162067052097</v>
      </c>
      <c r="BI313">
        <f t="shared" si="256"/>
        <v>-46.65162067052097</v>
      </c>
      <c r="BJ313">
        <f t="shared" si="241"/>
        <v>0</v>
      </c>
      <c r="BK313">
        <f t="shared" si="257"/>
        <v>0</v>
      </c>
      <c r="BM313">
        <f t="shared" si="258"/>
        <v>-57.655116727291485</v>
      </c>
      <c r="BN313">
        <f t="shared" si="242"/>
        <v>-157.0226440176674</v>
      </c>
      <c r="BQ313" s="56">
        <f t="shared" si="259"/>
        <v>32.942193648614456</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1.0862198395346969</v>
      </c>
      <c r="D314">
        <f t="shared" si="213"/>
        <v>0.40112081229940028</v>
      </c>
      <c r="F314">
        <f t="shared" si="214"/>
        <v>7.8915930826730282E-5</v>
      </c>
      <c r="G314">
        <f t="shared" si="215"/>
        <v>3.474652584900859E-3</v>
      </c>
      <c r="H314">
        <f t="shared" si="216"/>
        <v>-3.1381179974150992</v>
      </c>
      <c r="J314">
        <f t="shared" si="217"/>
        <v>15</v>
      </c>
      <c r="M314">
        <f t="shared" si="218"/>
        <v>5.2835024158867441E-3</v>
      </c>
      <c r="N314">
        <f t="shared" si="219"/>
        <v>-1.5707963250000001</v>
      </c>
      <c r="O314">
        <f t="shared" si="220"/>
        <v>155.51205139314121</v>
      </c>
      <c r="P314">
        <f t="shared" si="221"/>
        <v>1.5643659126708525</v>
      </c>
      <c r="Q314">
        <f t="shared" si="222"/>
        <v>86.383878222746915</v>
      </c>
      <c r="R314">
        <f t="shared" si="223"/>
        <v>1.5592198340883003</v>
      </c>
      <c r="S314">
        <f t="shared" si="224"/>
        <v>0.54087252933073571</v>
      </c>
      <c r="T314">
        <f t="shared" si="225"/>
        <v>-0.99932220168389552</v>
      </c>
      <c r="U314">
        <f t="shared" si="226"/>
        <v>0.41635455898558427</v>
      </c>
      <c r="V314">
        <f t="shared" si="227"/>
        <v>-1.1413641988578238</v>
      </c>
      <c r="X314">
        <f t="shared" si="244"/>
        <v>-33.742988386654787</v>
      </c>
      <c r="Y314">
        <f t="shared" si="228"/>
        <v>-190.50240313672998</v>
      </c>
      <c r="Z314">
        <f t="shared" si="245"/>
        <v>-10.502403136729981</v>
      </c>
      <c r="AC314">
        <v>1</v>
      </c>
      <c r="AD314">
        <f t="shared" si="229"/>
        <v>155.508836175</v>
      </c>
      <c r="AE314">
        <f t="shared" si="230"/>
        <v>-2.296163458665941E-2</v>
      </c>
      <c r="AF314">
        <f t="shared" si="231"/>
        <v>1.0514910599550001E-2</v>
      </c>
      <c r="AG314">
        <f t="shared" si="246"/>
        <v>2527.7514197198939</v>
      </c>
      <c r="AH314">
        <f t="shared" si="247"/>
        <v>-5615.007742247898</v>
      </c>
      <c r="AJ314">
        <f t="shared" si="232"/>
        <v>18000</v>
      </c>
      <c r="AK314">
        <f t="shared" si="233"/>
        <v>27991.590511500002</v>
      </c>
      <c r="AL314">
        <v>1</v>
      </c>
      <c r="AM314">
        <f t="shared" si="234"/>
        <v>86.37808991175001</v>
      </c>
      <c r="AN314">
        <f t="shared" si="248"/>
        <v>326.42765847049589</v>
      </c>
      <c r="AO314">
        <f t="shared" si="249"/>
        <v>-204.60712154651813</v>
      </c>
      <c r="AQ314">
        <f t="shared" si="235"/>
        <v>9.9999900000099992E-3</v>
      </c>
      <c r="AR314">
        <f t="shared" si="236"/>
        <v>-9.9999900000099995</v>
      </c>
      <c r="AT314">
        <f t="shared" si="261"/>
        <v>-56124.743783537997</v>
      </c>
      <c r="AU314">
        <f t="shared" si="262"/>
        <v>-25333.638940982473</v>
      </c>
      <c r="AV314">
        <f t="shared" si="250"/>
        <v>-2.7175909401100977</v>
      </c>
      <c r="AW314">
        <f t="shared" si="251"/>
        <v>714.70104626669013</v>
      </c>
      <c r="AX314">
        <f t="shared" si="252"/>
        <v>-9787.6971712947361</v>
      </c>
      <c r="AY314">
        <f t="shared" si="260"/>
        <v>-1.4979053467170791</v>
      </c>
      <c r="BA314">
        <f t="shared" si="237"/>
        <v>6.2746037119616824</v>
      </c>
      <c r="BB314">
        <f t="shared" si="253"/>
        <v>15.951726041649401</v>
      </c>
      <c r="BC314">
        <f t="shared" si="254"/>
        <v>-1.2196855933930186</v>
      </c>
      <c r="BD314">
        <f t="shared" si="238"/>
        <v>-249.88283691418218</v>
      </c>
      <c r="BF314">
        <f t="shared" si="239"/>
        <v>-41.86480049185009</v>
      </c>
      <c r="BG314">
        <f t="shared" si="240"/>
        <v>-226.70122433968933</v>
      </c>
      <c r="BH314">
        <f t="shared" si="255"/>
        <v>-46.701224339689333</v>
      </c>
      <c r="BI314">
        <f t="shared" si="256"/>
        <v>-46.701224339689333</v>
      </c>
      <c r="BJ314">
        <f t="shared" si="241"/>
        <v>0</v>
      </c>
      <c r="BK314">
        <f t="shared" si="257"/>
        <v>0</v>
      </c>
      <c r="BM314">
        <f t="shared" si="258"/>
        <v>-57.816526533499484</v>
      </c>
      <c r="BN314">
        <f t="shared" si="242"/>
        <v>-156.81838742550718</v>
      </c>
      <c r="BQ314" s="56">
        <f t="shared" si="259"/>
        <v>32.853686841934532</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1.087882805245463</v>
      </c>
      <c r="D315">
        <f t="shared" si="213"/>
        <v>0.40470990544780294</v>
      </c>
      <c r="F315">
        <f t="shared" si="214"/>
        <v>7.7360861303857234E-5</v>
      </c>
      <c r="G315">
        <f t="shared" si="215"/>
        <v>3.4402448815681295E-3</v>
      </c>
      <c r="H315">
        <f t="shared" si="216"/>
        <v>-3.138152405118432</v>
      </c>
      <c r="J315">
        <f t="shared" si="217"/>
        <v>15</v>
      </c>
      <c r="M315">
        <f t="shared" si="218"/>
        <v>5.231190510778954E-3</v>
      </c>
      <c r="N315">
        <f t="shared" si="219"/>
        <v>-1.5707963250000001</v>
      </c>
      <c r="O315">
        <f t="shared" si="220"/>
        <v>157.06710792169665</v>
      </c>
      <c r="P315">
        <f t="shared" si="221"/>
        <v>1.5644295784083111</v>
      </c>
      <c r="Q315">
        <f t="shared" si="222"/>
        <v>87.247601815637864</v>
      </c>
      <c r="R315">
        <f t="shared" si="223"/>
        <v>1.5593344427393736</v>
      </c>
      <c r="S315">
        <f t="shared" si="224"/>
        <v>0.53706748973080476</v>
      </c>
      <c r="T315">
        <f t="shared" si="225"/>
        <v>-1.0038395162772964</v>
      </c>
      <c r="U315">
        <f t="shared" si="226"/>
        <v>0.41293807655182874</v>
      </c>
      <c r="V315">
        <f t="shared" si="227"/>
        <v>-1.1451186503015258</v>
      </c>
      <c r="X315">
        <f t="shared" si="244"/>
        <v>-33.949045110713186</v>
      </c>
      <c r="Y315">
        <f t="shared" si="228"/>
        <v>-190.76245757651552</v>
      </c>
      <c r="Z315">
        <f t="shared" si="245"/>
        <v>-10.762457576515516</v>
      </c>
      <c r="AC315">
        <v>1</v>
      </c>
      <c r="AD315">
        <f t="shared" si="229"/>
        <v>157.06392453674999</v>
      </c>
      <c r="AE315">
        <f t="shared" si="230"/>
        <v>-2.3423163441851261E-2</v>
      </c>
      <c r="AF315">
        <f t="shared" si="231"/>
        <v>1.06200597055455E-2</v>
      </c>
      <c r="AG315">
        <f t="shared" si="246"/>
        <v>2486.4376604250047</v>
      </c>
      <c r="AH315">
        <f t="shared" si="247"/>
        <v>-5578.1452600662451</v>
      </c>
      <c r="AJ315">
        <f t="shared" si="232"/>
        <v>18000</v>
      </c>
      <c r="AK315">
        <f t="shared" si="233"/>
        <v>28271.506416615004</v>
      </c>
      <c r="AL315">
        <v>1</v>
      </c>
      <c r="AM315">
        <f t="shared" si="234"/>
        <v>87.24187081086751</v>
      </c>
      <c r="AN315">
        <f t="shared" si="248"/>
        <v>326.38099109228938</v>
      </c>
      <c r="AO315">
        <f t="shared" si="249"/>
        <v>-202.58184338140248</v>
      </c>
      <c r="AQ315">
        <f t="shared" si="235"/>
        <v>9.8029508842751838E-3</v>
      </c>
      <c r="AR315">
        <f t="shared" si="236"/>
        <v>-9.900980393117937</v>
      </c>
      <c r="AT315">
        <f t="shared" si="261"/>
        <v>-55204.732423617686</v>
      </c>
      <c r="AU315">
        <f t="shared" si="262"/>
        <v>-24672.852808587788</v>
      </c>
      <c r="AV315">
        <f t="shared" si="250"/>
        <v>-2.7212916267966367</v>
      </c>
      <c r="AW315">
        <f t="shared" si="251"/>
        <v>715.15016856328532</v>
      </c>
      <c r="AX315">
        <f t="shared" si="252"/>
        <v>-9708.2689025979762</v>
      </c>
      <c r="AY315">
        <f t="shared" si="260"/>
        <v>-1.4972651123048162</v>
      </c>
      <c r="BA315">
        <f t="shared" si="237"/>
        <v>6.2116173710695932</v>
      </c>
      <c r="BB315">
        <f t="shared" si="253"/>
        <v>15.864093916175346</v>
      </c>
      <c r="BC315">
        <f t="shared" si="254"/>
        <v>-1.2240265144918205</v>
      </c>
      <c r="BD315">
        <f t="shared" si="238"/>
        <v>-250.131553372627</v>
      </c>
      <c r="BF315">
        <f t="shared" si="239"/>
        <v>-42.112012725983341</v>
      </c>
      <c r="BG315">
        <f t="shared" si="240"/>
        <v>-226.74627232440236</v>
      </c>
      <c r="BH315">
        <f t="shared" si="255"/>
        <v>-46.746272324402355</v>
      </c>
      <c r="BI315">
        <f t="shared" si="256"/>
        <v>-46.746272324402355</v>
      </c>
      <c r="BJ315">
        <f t="shared" si="241"/>
        <v>0</v>
      </c>
      <c r="BK315">
        <f t="shared" si="257"/>
        <v>0</v>
      </c>
      <c r="BM315">
        <f t="shared" si="258"/>
        <v>-57.976106642158683</v>
      </c>
      <c r="BN315">
        <f t="shared" si="242"/>
        <v>-156.61471895177536</v>
      </c>
      <c r="BQ315" s="56">
        <f t="shared" si="259"/>
        <v>32.766054716460488</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1.0895597417336293</v>
      </c>
      <c r="D316">
        <f t="shared" si="213"/>
        <v>0.40828799665581195</v>
      </c>
      <c r="F316">
        <f t="shared" si="214"/>
        <v>7.5851308926256608E-5</v>
      </c>
      <c r="G316">
        <f t="shared" si="215"/>
        <v>3.4065119898695579E-3</v>
      </c>
      <c r="H316">
        <f t="shared" si="216"/>
        <v>-3.1381861380101306</v>
      </c>
      <c r="J316">
        <f t="shared" si="217"/>
        <v>15</v>
      </c>
      <c r="M316">
        <f t="shared" si="218"/>
        <v>5.179904329300729E-3</v>
      </c>
      <c r="N316">
        <f t="shared" si="219"/>
        <v>-1.5707963250000001</v>
      </c>
      <c r="O316">
        <f t="shared" si="220"/>
        <v>158.62216507441357</v>
      </c>
      <c r="P316">
        <f t="shared" si="221"/>
        <v>1.5644919958480854</v>
      </c>
      <c r="Q316">
        <f t="shared" si="222"/>
        <v>88.111326532070677</v>
      </c>
      <c r="R316">
        <f t="shared" si="223"/>
        <v>1.5594468044543357</v>
      </c>
      <c r="S316">
        <f t="shared" si="224"/>
        <v>0.5333049575020552</v>
      </c>
      <c r="T316">
        <f t="shared" si="225"/>
        <v>-1.0082936268281963</v>
      </c>
      <c r="U316">
        <f t="shared" si="226"/>
        <v>0.40957157402755745</v>
      </c>
      <c r="V316">
        <f t="shared" si="227"/>
        <v>-1.1488119363181459</v>
      </c>
      <c r="X316">
        <f t="shared" si="244"/>
        <v>-34.153436673489232</v>
      </c>
      <c r="Y316">
        <f t="shared" si="228"/>
        <v>-191.01617813362378</v>
      </c>
      <c r="Z316">
        <f t="shared" si="245"/>
        <v>-11.016178133623782</v>
      </c>
      <c r="AC316">
        <v>1</v>
      </c>
      <c r="AD316">
        <f t="shared" si="229"/>
        <v>158.61901289849999</v>
      </c>
      <c r="AE316">
        <f t="shared" si="230"/>
        <v>-2.3889284623960443E-2</v>
      </c>
      <c r="AF316">
        <f t="shared" si="231"/>
        <v>1.0725208811541001E-2</v>
      </c>
      <c r="AG316">
        <f t="shared" si="246"/>
        <v>2446.0612542327285</v>
      </c>
      <c r="AH316">
        <f t="shared" si="247"/>
        <v>-5541.584742485561</v>
      </c>
      <c r="AJ316">
        <f t="shared" si="232"/>
        <v>18000</v>
      </c>
      <c r="AK316">
        <f t="shared" si="233"/>
        <v>28551.422321729999</v>
      </c>
      <c r="AL316">
        <v>1</v>
      </c>
      <c r="AM316">
        <f t="shared" si="234"/>
        <v>88.105651709985011</v>
      </c>
      <c r="AN316">
        <f t="shared" si="248"/>
        <v>326.33568930884911</v>
      </c>
      <c r="AO316">
        <f t="shared" si="249"/>
        <v>-200.59626105334391</v>
      </c>
      <c r="AQ316">
        <f t="shared" si="235"/>
        <v>9.6116785739344731E-3</v>
      </c>
      <c r="AR316">
        <f t="shared" si="236"/>
        <v>-9.8039121454131628</v>
      </c>
      <c r="AT316">
        <f t="shared" si="261"/>
        <v>-54305.699207142628</v>
      </c>
      <c r="AU316">
        <f t="shared" si="262"/>
        <v>-24034.23357013179</v>
      </c>
      <c r="AV316">
        <f t="shared" si="250"/>
        <v>-2.7249322022170981</v>
      </c>
      <c r="AW316">
        <f t="shared" si="251"/>
        <v>715.32548466705794</v>
      </c>
      <c r="AX316">
        <f t="shared" si="252"/>
        <v>-9630.008606584568</v>
      </c>
      <c r="AY316">
        <f t="shared" si="260"/>
        <v>-1.4966516178915303</v>
      </c>
      <c r="BA316">
        <f t="shared" si="237"/>
        <v>6.1498711920971614</v>
      </c>
      <c r="BB316">
        <f t="shared" si="253"/>
        <v>15.777320393078231</v>
      </c>
      <c r="BC316">
        <f t="shared" si="254"/>
        <v>-1.2282805843255677</v>
      </c>
      <c r="BD316">
        <f t="shared" si="238"/>
        <v>-250.37529362013316</v>
      </c>
      <c r="BF316">
        <f t="shared" si="239"/>
        <v>-42.356571872835211</v>
      </c>
      <c r="BG316">
        <f t="shared" si="240"/>
        <v>-226.78693579906979</v>
      </c>
      <c r="BH316">
        <f t="shared" si="255"/>
        <v>-46.786935799069795</v>
      </c>
      <c r="BI316">
        <f t="shared" si="256"/>
        <v>-46.786935799069795</v>
      </c>
      <c r="BJ316">
        <f t="shared" si="241"/>
        <v>0</v>
      </c>
      <c r="BK316">
        <f t="shared" si="257"/>
        <v>0</v>
      </c>
      <c r="BM316">
        <f t="shared" si="258"/>
        <v>-58.133892265913445</v>
      </c>
      <c r="BN316">
        <f t="shared" si="242"/>
        <v>-156.41164217893663</v>
      </c>
      <c r="BQ316" s="56">
        <f t="shared" si="259"/>
        <v>32.679281193363366</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1.0912505845920673</v>
      </c>
      <c r="D317">
        <f t="shared" si="213"/>
        <v>0.41185504523710581</v>
      </c>
      <c r="F317">
        <f t="shared" si="214"/>
        <v>7.4385514438402251E-5</v>
      </c>
      <c r="G317">
        <f t="shared" si="215"/>
        <v>3.3734342493260739E-3</v>
      </c>
      <c r="H317">
        <f t="shared" si="216"/>
        <v>-3.1382192157506741</v>
      </c>
      <c r="J317">
        <f t="shared" si="217"/>
        <v>15</v>
      </c>
      <c r="M317">
        <f t="shared" si="218"/>
        <v>5.129613996006548E-3</v>
      </c>
      <c r="N317">
        <f t="shared" si="219"/>
        <v>-1.5707963250000001</v>
      </c>
      <c r="O317">
        <f t="shared" si="220"/>
        <v>160.17722283311326</v>
      </c>
      <c r="P317">
        <f t="shared" si="221"/>
        <v>1.5645532013464425</v>
      </c>
      <c r="Q317">
        <f t="shared" si="222"/>
        <v>88.975052339325046</v>
      </c>
      <c r="R317">
        <f t="shared" si="223"/>
        <v>1.5595569846667412</v>
      </c>
      <c r="S317">
        <f t="shared" si="224"/>
        <v>0.52958448873669872</v>
      </c>
      <c r="T317">
        <f t="shared" si="225"/>
        <v>-1.0126856775260105</v>
      </c>
      <c r="U317">
        <f t="shared" si="226"/>
        <v>0.40625411114647025</v>
      </c>
      <c r="V317">
        <f t="shared" si="227"/>
        <v>-1.1524454412031626</v>
      </c>
      <c r="X317">
        <f t="shared" si="244"/>
        <v>-34.356183162020429</v>
      </c>
      <c r="Y317">
        <f t="shared" si="228"/>
        <v>-191.26370730505761</v>
      </c>
      <c r="Z317">
        <f t="shared" si="245"/>
        <v>-11.263707305057608</v>
      </c>
      <c r="AC317">
        <v>1</v>
      </c>
      <c r="AD317">
        <f t="shared" si="229"/>
        <v>160.17410126025001</v>
      </c>
      <c r="AE317">
        <f t="shared" si="230"/>
        <v>-2.4359998132986959E-2</v>
      </c>
      <c r="AF317">
        <f t="shared" si="231"/>
        <v>1.08303579175365E-2</v>
      </c>
      <c r="AG317">
        <f t="shared" si="246"/>
        <v>2406.5963402339457</v>
      </c>
      <c r="AH317">
        <f t="shared" si="247"/>
        <v>-5505.3288920773302</v>
      </c>
      <c r="AJ317">
        <f t="shared" si="232"/>
        <v>18000</v>
      </c>
      <c r="AK317">
        <f t="shared" si="233"/>
        <v>28831.338226845</v>
      </c>
      <c r="AL317">
        <v>1</v>
      </c>
      <c r="AM317">
        <f t="shared" si="234"/>
        <v>88.969432609102498</v>
      </c>
      <c r="AN317">
        <f t="shared" si="248"/>
        <v>326.29170035688071</v>
      </c>
      <c r="AO317">
        <f t="shared" si="249"/>
        <v>-198.64921896596331</v>
      </c>
      <c r="AQ317">
        <f t="shared" si="235"/>
        <v>9.4259502064754398E-3</v>
      </c>
      <c r="AR317">
        <f t="shared" si="236"/>
        <v>-9.7087287126697017</v>
      </c>
      <c r="AT317">
        <f t="shared" si="261"/>
        <v>-53427.060229931121</v>
      </c>
      <c r="AU317">
        <f t="shared" si="262"/>
        <v>-23416.883944242123</v>
      </c>
      <c r="AV317">
        <f t="shared" si="250"/>
        <v>-2.7285140199651523</v>
      </c>
      <c r="AW317">
        <f t="shared" si="251"/>
        <v>715.24751340860985</v>
      </c>
      <c r="AX317">
        <f t="shared" si="252"/>
        <v>-9552.8927462106585</v>
      </c>
      <c r="AY317">
        <f t="shared" si="260"/>
        <v>-1.4960634179215342</v>
      </c>
      <c r="BA317">
        <f t="shared" si="237"/>
        <v>6.0893296911563723</v>
      </c>
      <c r="BB317">
        <f t="shared" si="253"/>
        <v>15.691389769064619</v>
      </c>
      <c r="BC317">
        <f t="shared" si="254"/>
        <v>-1.2324506020436181</v>
      </c>
      <c r="BD317">
        <f t="shared" si="238"/>
        <v>-250.61421803614522</v>
      </c>
      <c r="BF317">
        <f t="shared" si="239"/>
        <v>-42.598527845067657</v>
      </c>
      <c r="BG317">
        <f t="shared" si="240"/>
        <v>-226.82337860075319</v>
      </c>
      <c r="BH317">
        <f t="shared" si="255"/>
        <v>-46.823378600753188</v>
      </c>
      <c r="BI317">
        <f t="shared" si="256"/>
        <v>-46.823378600753188</v>
      </c>
      <c r="BJ317">
        <f t="shared" si="241"/>
        <v>0</v>
      </c>
      <c r="BK317">
        <f t="shared" si="257"/>
        <v>0</v>
      </c>
      <c r="BM317">
        <f t="shared" si="258"/>
        <v>-58.289917614132278</v>
      </c>
      <c r="BN317">
        <f t="shared" si="242"/>
        <v>-156.20916056460797</v>
      </c>
      <c r="BQ317" s="56">
        <f t="shared" si="259"/>
        <v>32.593350569349752</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1.0929552692797466</v>
      </c>
      <c r="D318">
        <f t="shared" si="213"/>
        <v>0.41541101188010993</v>
      </c>
      <c r="F318">
        <f t="shared" si="214"/>
        <v>7.2961802767528797E-5</v>
      </c>
      <c r="G318">
        <f t="shared" si="215"/>
        <v>3.3409927559043856E-3</v>
      </c>
      <c r="H318">
        <f t="shared" si="216"/>
        <v>-3.1382516572440959</v>
      </c>
      <c r="J318">
        <f t="shared" si="217"/>
        <v>15</v>
      </c>
      <c r="M318">
        <f t="shared" si="218"/>
        <v>5.0802907845064844E-3</v>
      </c>
      <c r="N318">
        <f t="shared" si="219"/>
        <v>-1.5707963250000001</v>
      </c>
      <c r="O318">
        <f t="shared" si="220"/>
        <v>161.73228118031608</v>
      </c>
      <c r="P318">
        <f t="shared" si="221"/>
        <v>1.564613229861423</v>
      </c>
      <c r="Q318">
        <f t="shared" si="222"/>
        <v>89.838779205938906</v>
      </c>
      <c r="R318">
        <f t="shared" si="223"/>
        <v>1.5596650462939996</v>
      </c>
      <c r="S318">
        <f t="shared" si="224"/>
        <v>0.52590563539075563</v>
      </c>
      <c r="T318">
        <f t="shared" si="225"/>
        <v>-1.0170167904770018</v>
      </c>
      <c r="U318">
        <f t="shared" si="226"/>
        <v>0.40298476552472617</v>
      </c>
      <c r="V318">
        <f t="shared" si="227"/>
        <v>-1.1560205111156674</v>
      </c>
      <c r="X318">
        <f t="shared" si="244"/>
        <v>-34.557304373451167</v>
      </c>
      <c r="Y318">
        <f t="shared" si="228"/>
        <v>-191.50518423966324</v>
      </c>
      <c r="Z318">
        <f t="shared" si="245"/>
        <v>-11.505184239663237</v>
      </c>
      <c r="AC318">
        <v>1</v>
      </c>
      <c r="AD318">
        <f t="shared" si="229"/>
        <v>161.72918962200001</v>
      </c>
      <c r="AE318">
        <f t="shared" si="230"/>
        <v>-2.4835303968930814E-2</v>
      </c>
      <c r="AF318">
        <f t="shared" si="231"/>
        <v>1.0935507023532E-2</v>
      </c>
      <c r="AG318">
        <f t="shared" si="246"/>
        <v>2368.017844677318</v>
      </c>
      <c r="AH318">
        <f t="shared" si="247"/>
        <v>-5469.3799608658419</v>
      </c>
      <c r="AJ318">
        <f t="shared" si="232"/>
        <v>18000</v>
      </c>
      <c r="AK318">
        <f t="shared" si="233"/>
        <v>29111.254131960002</v>
      </c>
      <c r="AL318">
        <v>1</v>
      </c>
      <c r="AM318">
        <f t="shared" si="234"/>
        <v>89.833213508219998</v>
      </c>
      <c r="AN318">
        <f t="shared" si="248"/>
        <v>326.2489739968953</v>
      </c>
      <c r="AO318">
        <f t="shared" si="249"/>
        <v>-196.73960594080168</v>
      </c>
      <c r="AQ318">
        <f t="shared" si="235"/>
        <v>9.2455535821435071E-3</v>
      </c>
      <c r="AR318">
        <f t="shared" si="236"/>
        <v>-9.6153757254292476</v>
      </c>
      <c r="AT318">
        <f t="shared" si="261"/>
        <v>-52568.249672992148</v>
      </c>
      <c r="AU318">
        <f t="shared" si="262"/>
        <v>-22819.948746582857</v>
      </c>
      <c r="AV318">
        <f t="shared" si="250"/>
        <v>-2.7320383966788309</v>
      </c>
      <c r="AW318">
        <f t="shared" si="251"/>
        <v>714.9353604174928</v>
      </c>
      <c r="AX318">
        <f t="shared" si="252"/>
        <v>-9476.8983832864142</v>
      </c>
      <c r="AY318">
        <f t="shared" si="260"/>
        <v>-1.4954991491120146</v>
      </c>
      <c r="BA318">
        <f t="shared" si="237"/>
        <v>6.0299586701779404</v>
      </c>
      <c r="BB318">
        <f t="shared" si="253"/>
        <v>15.606286709220367</v>
      </c>
      <c r="BC318">
        <f t="shared" si="254"/>
        <v>-1.2365392475668162</v>
      </c>
      <c r="BD318">
        <f t="shared" si="238"/>
        <v>-250.84848016881722</v>
      </c>
      <c r="BF318">
        <f t="shared" si="239"/>
        <v>-42.837929222287023</v>
      </c>
      <c r="BG318">
        <f t="shared" si="240"/>
        <v>-226.85575761311523</v>
      </c>
      <c r="BH318">
        <f t="shared" si="255"/>
        <v>-46.85575761311523</v>
      </c>
      <c r="BI318">
        <f t="shared" si="256"/>
        <v>-46.85575761311523</v>
      </c>
      <c r="BJ318">
        <f t="shared" si="241"/>
        <v>0</v>
      </c>
      <c r="BK318">
        <f t="shared" si="257"/>
        <v>0</v>
      </c>
      <c r="BM318">
        <f t="shared" si="258"/>
        <v>-58.444215931507387</v>
      </c>
      <c r="BN318">
        <f t="shared" si="242"/>
        <v>-156.00727744429801</v>
      </c>
      <c r="BQ318" s="56">
        <f t="shared" si="259"/>
        <v>32.508247509505502</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1.0946737311309511</v>
      </c>
      <c r="D319">
        <f t="shared" si="213"/>
        <v>0.41895585863814089</v>
      </c>
      <c r="F319">
        <f t="shared" si="214"/>
        <v>7.1578578235472685E-5</v>
      </c>
      <c r="G319">
        <f t="shared" si="215"/>
        <v>3.3091693259803437E-3</v>
      </c>
      <c r="H319">
        <f t="shared" si="216"/>
        <v>-3.1382834806740201</v>
      </c>
      <c r="J319">
        <f t="shared" si="217"/>
        <v>15</v>
      </c>
      <c r="M319">
        <f t="shared" si="218"/>
        <v>5.0319070627492793E-3</v>
      </c>
      <c r="N319">
        <f t="shared" si="219"/>
        <v>-1.5707963250000001</v>
      </c>
      <c r="O319">
        <f t="shared" si="220"/>
        <v>163.28734009920839</v>
      </c>
      <c r="P319">
        <f t="shared" si="221"/>
        <v>1.5646721150194169</v>
      </c>
      <c r="Q319">
        <f t="shared" si="222"/>
        <v>90.702507101648578</v>
      </c>
      <c r="R319">
        <f t="shared" si="223"/>
        <v>1.5597710498571613</v>
      </c>
      <c r="S319">
        <f t="shared" si="224"/>
        <v>0.52226794601113125</v>
      </c>
      <c r="T319">
        <f t="shared" si="225"/>
        <v>-1.0212880660126453</v>
      </c>
      <c r="U319">
        <f t="shared" si="226"/>
        <v>0.39976263252795075</v>
      </c>
      <c r="V319">
        <f t="shared" si="227"/>
        <v>-1.1595384552397163</v>
      </c>
      <c r="X319">
        <f t="shared" si="244"/>
        <v>-34.756819819895426</v>
      </c>
      <c r="Y319">
        <f t="shared" si="228"/>
        <v>-191.74074481429005</v>
      </c>
      <c r="Z319">
        <f t="shared" si="245"/>
        <v>-11.740744814290053</v>
      </c>
      <c r="AC319">
        <v>1</v>
      </c>
      <c r="AD319">
        <f t="shared" si="229"/>
        <v>163.28427798375</v>
      </c>
      <c r="AE319">
        <f t="shared" si="230"/>
        <v>-2.5315202131791996E-2</v>
      </c>
      <c r="AF319">
        <f t="shared" si="231"/>
        <v>1.1040656129527501E-2</v>
      </c>
      <c r="AG319">
        <f t="shared" si="246"/>
        <v>2330.301457698376</v>
      </c>
      <c r="AH319">
        <f t="shared" si="247"/>
        <v>-5433.7397819319058</v>
      </c>
      <c r="AJ319">
        <f t="shared" si="232"/>
        <v>18000</v>
      </c>
      <c r="AK319">
        <f t="shared" si="233"/>
        <v>29391.170037075</v>
      </c>
      <c r="AL319">
        <v>1</v>
      </c>
      <c r="AM319">
        <f t="shared" si="234"/>
        <v>90.696994407337499</v>
      </c>
      <c r="AN319">
        <f t="shared" si="248"/>
        <v>326.20746236972559</v>
      </c>
      <c r="AO319">
        <f t="shared" si="249"/>
        <v>-194.86635310376329</v>
      </c>
      <c r="AQ319">
        <f t="shared" si="235"/>
        <v>9.0702865575632129E-3</v>
      </c>
      <c r="AR319">
        <f t="shared" si="236"/>
        <v>-9.5238008854413732</v>
      </c>
      <c r="AT319">
        <f t="shared" si="261"/>
        <v>-51728.719244434265</v>
      </c>
      <c r="AU319">
        <f t="shared" si="262"/>
        <v>-22242.612663074469</v>
      </c>
      <c r="AV319">
        <f t="shared" si="250"/>
        <v>-2.7355066131456574</v>
      </c>
      <c r="AW319">
        <f t="shared" si="251"/>
        <v>714.40681908173542</v>
      </c>
      <c r="AX319">
        <f t="shared" si="252"/>
        <v>-9402.0031582213633</v>
      </c>
      <c r="AY319">
        <f t="shared" si="260"/>
        <v>-1.4949575253165452</v>
      </c>
      <c r="BA319">
        <f t="shared" si="237"/>
        <v>5.9717251633190767</v>
      </c>
      <c r="BB319">
        <f t="shared" si="253"/>
        <v>15.521996239597728</v>
      </c>
      <c r="BC319">
        <f t="shared" si="254"/>
        <v>-1.2405490878291121</v>
      </c>
      <c r="BD319">
        <f t="shared" si="238"/>
        <v>-251.07822709263093</v>
      </c>
      <c r="BF319">
        <f t="shared" si="239"/>
        <v>-43.074823295203501</v>
      </c>
      <c r="BG319">
        <f t="shared" si="240"/>
        <v>-226.88422312666739</v>
      </c>
      <c r="BH319">
        <f t="shared" si="255"/>
        <v>-46.884223126667393</v>
      </c>
      <c r="BI319">
        <f t="shared" si="256"/>
        <v>-46.884223126667393</v>
      </c>
      <c r="BJ319">
        <f t="shared" si="241"/>
        <v>0</v>
      </c>
      <c r="BK319">
        <f t="shared" si="257"/>
        <v>0</v>
      </c>
      <c r="BM319">
        <f t="shared" si="258"/>
        <v>-58.596819534801227</v>
      </c>
      <c r="BN319">
        <f t="shared" si="242"/>
        <v>-155.8059960340365</v>
      </c>
      <c r="BQ319" s="56">
        <f t="shared" si="259"/>
        <v>32.423957039882865</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1.096405905364392</v>
      </c>
      <c r="D320">
        <f t="shared" si="213"/>
        <v>0.42248954891929408</v>
      </c>
      <c r="F320">
        <f t="shared" si="214"/>
        <v>7.0234320085265902E-5</v>
      </c>
      <c r="G320">
        <f t="shared" si="215"/>
        <v>3.2779464623431207E-3</v>
      </c>
      <c r="H320">
        <f t="shared" si="216"/>
        <v>-3.1383147035376573</v>
      </c>
      <c r="J320">
        <f t="shared" si="217"/>
        <v>15</v>
      </c>
      <c r="M320">
        <f t="shared" si="218"/>
        <v>4.9844362414025881E-3</v>
      </c>
      <c r="N320">
        <f t="shared" si="219"/>
        <v>-1.5707963250000001</v>
      </c>
      <c r="O320">
        <f t="shared" si="220"/>
        <v>164.84239957361078</v>
      </c>
      <c r="P320">
        <f t="shared" si="221"/>
        <v>1.5647298891779735</v>
      </c>
      <c r="Q320">
        <f t="shared" si="222"/>
        <v>91.566235997332214</v>
      </c>
      <c r="R320">
        <f t="shared" si="223"/>
        <v>1.5598750535939268</v>
      </c>
      <c r="S320">
        <f t="shared" si="224"/>
        <v>0.51867096641447807</v>
      </c>
      <c r="T320">
        <f t="shared" si="225"/>
        <v>-1.0255005830057147</v>
      </c>
      <c r="U320">
        <f t="shared" si="226"/>
        <v>0.39658682511617405</v>
      </c>
      <c r="V320">
        <f t="shared" si="227"/>
        <v>-1.1630005469111577</v>
      </c>
      <c r="X320">
        <f t="shared" si="244"/>
        <v>-34.954748733151703</v>
      </c>
      <c r="Y320">
        <f t="shared" si="228"/>
        <v>-191.97052170891737</v>
      </c>
      <c r="Z320">
        <f t="shared" si="245"/>
        <v>-11.970521708917374</v>
      </c>
      <c r="AC320">
        <v>1</v>
      </c>
      <c r="AD320">
        <f t="shared" si="229"/>
        <v>164.8393663455</v>
      </c>
      <c r="AE320">
        <f t="shared" si="230"/>
        <v>-2.5799692621570509E-2</v>
      </c>
      <c r="AF320">
        <f t="shared" si="231"/>
        <v>1.1145805235523E-2</v>
      </c>
      <c r="AG320">
        <f t="shared" si="246"/>
        <v>2293.423610487082</v>
      </c>
      <c r="AH320">
        <f t="shared" si="247"/>
        <v>-5398.409799038247</v>
      </c>
      <c r="AJ320">
        <f t="shared" si="232"/>
        <v>18000</v>
      </c>
      <c r="AK320">
        <f t="shared" si="233"/>
        <v>29671.085942190002</v>
      </c>
      <c r="AL320">
        <v>1</v>
      </c>
      <c r="AM320">
        <f t="shared" si="234"/>
        <v>91.560775306455014</v>
      </c>
      <c r="AN320">
        <f t="shared" si="248"/>
        <v>326.16711986246889</v>
      </c>
      <c r="AO320">
        <f t="shared" si="249"/>
        <v>-193.02843189109092</v>
      </c>
      <c r="AQ320">
        <f t="shared" si="235"/>
        <v>8.8999564792128158E-3</v>
      </c>
      <c r="AR320">
        <f t="shared" si="236"/>
        <v>-9.4339538679655863</v>
      </c>
      <c r="AT320">
        <f t="shared" si="261"/>
        <v>-50907.937634178459</v>
      </c>
      <c r="AU320">
        <f t="shared" si="262"/>
        <v>-21684.098153306604</v>
      </c>
      <c r="AV320">
        <f t="shared" si="250"/>
        <v>-2.7389199153764352</v>
      </c>
      <c r="AW320">
        <f t="shared" si="251"/>
        <v>713.67846382764139</v>
      </c>
      <c r="AX320">
        <f t="shared" si="252"/>
        <v>-9328.185270830696</v>
      </c>
      <c r="AY320">
        <f t="shared" si="260"/>
        <v>-1.4944373327401825</v>
      </c>
      <c r="BA320">
        <f t="shared" si="237"/>
        <v>5.9145973856737166</v>
      </c>
      <c r="BB320">
        <f t="shared" si="253"/>
        <v>15.438503739612555</v>
      </c>
      <c r="BC320">
        <f t="shared" si="254"/>
        <v>-1.2444825826362527</v>
      </c>
      <c r="BD320">
        <f t="shared" si="238"/>
        <v>-251.30359974407423</v>
      </c>
      <c r="BF320">
        <f t="shared" si="239"/>
        <v>-43.309256108233171</v>
      </c>
      <c r="BG320">
        <f t="shared" si="240"/>
        <v>-226.90891917697564</v>
      </c>
      <c r="BH320">
        <f t="shared" si="255"/>
        <v>-46.908919176975644</v>
      </c>
      <c r="BI320">
        <f t="shared" si="256"/>
        <v>-46.908919176975644</v>
      </c>
      <c r="BJ320">
        <f t="shared" si="241"/>
        <v>0</v>
      </c>
      <c r="BK320">
        <f t="shared" si="257"/>
        <v>0</v>
      </c>
      <c r="BM320">
        <f t="shared" si="258"/>
        <v>-58.747759847845728</v>
      </c>
      <c r="BN320">
        <f t="shared" si="242"/>
        <v>-155.60531943290144</v>
      </c>
      <c r="BQ320" s="56">
        <f t="shared" si="259"/>
        <v>32.340464539897688</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1.0981517270922203</v>
      </c>
      <c r="D321">
        <f t="shared" si="213"/>
        <v>0.42601204747608334</v>
      </c>
      <c r="F321">
        <f t="shared" si="214"/>
        <v>6.8927578299055913E-5</v>
      </c>
      <c r="G321">
        <f t="shared" si="215"/>
        <v>3.2473073221066118E-3</v>
      </c>
      <c r="H321">
        <f t="shared" si="216"/>
        <v>-3.1383453426778938</v>
      </c>
      <c r="J321">
        <f t="shared" si="217"/>
        <v>15</v>
      </c>
      <c r="M321">
        <f t="shared" si="218"/>
        <v>4.9378527251277985E-3</v>
      </c>
      <c r="N321">
        <f t="shared" si="219"/>
        <v>-1.5707963250000001</v>
      </c>
      <c r="O321">
        <f t="shared" si="220"/>
        <v>166.39745958794884</v>
      </c>
      <c r="P321">
        <f t="shared" si="221"/>
        <v>1.564786583485088</v>
      </c>
      <c r="Q321">
        <f t="shared" si="222"/>
        <v>92.429965864956529</v>
      </c>
      <c r="R321">
        <f t="shared" si="223"/>
        <v>1.5599771135653187</v>
      </c>
      <c r="S321">
        <f t="shared" si="224"/>
        <v>0.51511424032044739</v>
      </c>
      <c r="T321">
        <f t="shared" si="225"/>
        <v>-1.0296553991928601</v>
      </c>
      <c r="U321">
        <f t="shared" si="226"/>
        <v>0.39345647366931591</v>
      </c>
      <c r="V321">
        <f t="shared" si="227"/>
        <v>-1.1664080247106094</v>
      </c>
      <c r="X321">
        <f t="shared" si="244"/>
        <v>-35.151110069282772</v>
      </c>
      <c r="Y321">
        <f t="shared" si="228"/>
        <v>-192.19464448068311</v>
      </c>
      <c r="Z321">
        <f t="shared" si="245"/>
        <v>-12.19464448068311</v>
      </c>
      <c r="AC321">
        <v>1</v>
      </c>
      <c r="AD321">
        <f t="shared" si="229"/>
        <v>166.39445470724999</v>
      </c>
      <c r="AE321">
        <f t="shared" si="230"/>
        <v>-2.6288775438266358E-2</v>
      </c>
      <c r="AF321">
        <f t="shared" si="231"/>
        <v>1.12509543415185E-2</v>
      </c>
      <c r="AG321">
        <f t="shared" si="246"/>
        <v>2257.3614529177676</v>
      </c>
      <c r="AH321">
        <f t="shared" si="247"/>
        <v>-5363.3910943957817</v>
      </c>
      <c r="AJ321">
        <f t="shared" si="232"/>
        <v>18000</v>
      </c>
      <c r="AK321">
        <f t="shared" si="233"/>
        <v>29951.001847304997</v>
      </c>
      <c r="AL321">
        <v>1</v>
      </c>
      <c r="AM321">
        <f t="shared" si="234"/>
        <v>92.424556205572515</v>
      </c>
      <c r="AN321">
        <f t="shared" si="248"/>
        <v>326.12790298315446</v>
      </c>
      <c r="AO321">
        <f t="shared" si="249"/>
        <v>-191.22485216706124</v>
      </c>
      <c r="AQ321">
        <f t="shared" si="235"/>
        <v>8.7343796537866589E-3</v>
      </c>
      <c r="AR321">
        <f t="shared" si="236"/>
        <v>-9.3457862295517256</v>
      </c>
      <c r="AT321">
        <f t="shared" si="261"/>
        <v>-50105.389981758846</v>
      </c>
      <c r="AU321">
        <f t="shared" si="262"/>
        <v>-21143.663475849939</v>
      </c>
      <c r="AV321">
        <f t="shared" si="250"/>
        <v>-2.7422795156481614</v>
      </c>
      <c r="AW321">
        <f t="shared" si="251"/>
        <v>712.76573634535293</v>
      </c>
      <c r="AX321">
        <f t="shared" si="252"/>
        <v>-9255.4234621161813</v>
      </c>
      <c r="AY321">
        <f t="shared" si="260"/>
        <v>-1.493937425480012</v>
      </c>
      <c r="BA321">
        <f t="shared" si="237"/>
        <v>5.8585446842073319</v>
      </c>
      <c r="BB321">
        <f t="shared" si="253"/>
        <v>15.355794934309317</v>
      </c>
      <c r="BC321">
        <f t="shared" si="254"/>
        <v>-1.2483420901681495</v>
      </c>
      <c r="BD321">
        <f t="shared" si="238"/>
        <v>-251.52473323690356</v>
      </c>
      <c r="BF321">
        <f t="shared" si="239"/>
        <v>-43.54127250058351</v>
      </c>
      <c r="BG321">
        <f t="shared" si="240"/>
        <v>-226.9299838623549</v>
      </c>
      <c r="BH321">
        <f t="shared" si="255"/>
        <v>-46.929983862354902</v>
      </c>
      <c r="BI321">
        <f t="shared" si="256"/>
        <v>-46.929983862354902</v>
      </c>
      <c r="BJ321">
        <f t="shared" si="241"/>
        <v>0</v>
      </c>
      <c r="BK321">
        <f t="shared" si="257"/>
        <v>0</v>
      </c>
      <c r="BM321">
        <f t="shared" si="258"/>
        <v>-58.897067434892833</v>
      </c>
      <c r="BN321">
        <f t="shared" si="242"/>
        <v>-155.40525062545134</v>
      </c>
      <c r="BQ321" s="56">
        <f t="shared" si="259"/>
        <v>32.257755734594454</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1.099911131328936</v>
      </c>
      <c r="D322">
        <f t="shared" si="213"/>
        <v>0.42952332039484259</v>
      </c>
      <c r="F322">
        <f t="shared" si="214"/>
        <v>6.7656969685868593E-5</v>
      </c>
      <c r="G322">
        <f t="shared" si="215"/>
        <v>3.2172356864043883E-3</v>
      </c>
      <c r="H322">
        <f t="shared" si="216"/>
        <v>-3.1383754143135958</v>
      </c>
      <c r="J322">
        <f t="shared" si="217"/>
        <v>15</v>
      </c>
      <c r="M322">
        <f t="shared" si="218"/>
        <v>4.8921318665617998E-3</v>
      </c>
      <c r="N322">
        <f t="shared" si="219"/>
        <v>-1.5707963250000001</v>
      </c>
      <c r="O322">
        <f t="shared" si="220"/>
        <v>167.95252012722489</v>
      </c>
      <c r="P322">
        <f t="shared" si="221"/>
        <v>1.5648422279351963</v>
      </c>
      <c r="Q322">
        <f t="shared" si="222"/>
        <v>93.293696677526299</v>
      </c>
      <c r="R322">
        <f t="shared" si="223"/>
        <v>1.5600772837564307</v>
      </c>
      <c r="S322">
        <f t="shared" si="224"/>
        <v>0.5115973099418184</v>
      </c>
      <c r="T322">
        <f t="shared" si="225"/>
        <v>-1.0337535515025404</v>
      </c>
      <c r="U322">
        <f t="shared" si="226"/>
        <v>0.39037072579560311</v>
      </c>
      <c r="V322">
        <f t="shared" si="227"/>
        <v>-1.1697620935232935</v>
      </c>
      <c r="X322">
        <f t="shared" si="244"/>
        <v>-35.345922513071336</v>
      </c>
      <c r="Y322">
        <f t="shared" si="228"/>
        <v>-192.41323963675961</v>
      </c>
      <c r="Z322">
        <f t="shared" si="245"/>
        <v>-12.413239636759613</v>
      </c>
      <c r="AC322">
        <v>1</v>
      </c>
      <c r="AD322">
        <f t="shared" si="229"/>
        <v>167.94954306899999</v>
      </c>
      <c r="AE322">
        <f t="shared" si="230"/>
        <v>-2.678245058187953E-2</v>
      </c>
      <c r="AF322">
        <f t="shared" si="231"/>
        <v>1.1356103447514001E-2</v>
      </c>
      <c r="AG322">
        <f t="shared" si="246"/>
        <v>2222.092831660555</v>
      </c>
      <c r="AH322">
        <f t="shared" si="247"/>
        <v>-5328.6844146831609</v>
      </c>
      <c r="AJ322">
        <f t="shared" si="232"/>
        <v>18000</v>
      </c>
      <c r="AK322">
        <f t="shared" si="233"/>
        <v>30230.917752419999</v>
      </c>
      <c r="AL322">
        <v>1</v>
      </c>
      <c r="AM322">
        <f t="shared" si="234"/>
        <v>93.288337104690015</v>
      </c>
      <c r="AN322">
        <f t="shared" si="248"/>
        <v>326.08977024349593</v>
      </c>
      <c r="AO322">
        <f t="shared" si="249"/>
        <v>-189.45466044616589</v>
      </c>
      <c r="AQ322">
        <f t="shared" si="235"/>
        <v>8.5733808527256056E-3</v>
      </c>
      <c r="AR322">
        <f t="shared" si="236"/>
        <v>-9.2592513209436547</v>
      </c>
      <c r="AT322">
        <f t="shared" si="261"/>
        <v>-49320.577357410984</v>
      </c>
      <c r="AU322">
        <f t="shared" si="262"/>
        <v>-20620.600827743481</v>
      </c>
      <c r="AV322">
        <f t="shared" si="250"/>
        <v>-2.7455865935165749</v>
      </c>
      <c r="AW322">
        <f t="shared" si="251"/>
        <v>711.68302533112364</v>
      </c>
      <c r="AX322">
        <f t="shared" si="252"/>
        <v>-9183.6969969443489</v>
      </c>
      <c r="AY322">
        <f t="shared" si="260"/>
        <v>-1.4934567213670984</v>
      </c>
      <c r="BA322">
        <f t="shared" si="237"/>
        <v>5.8035374908365398</v>
      </c>
      <c r="BB322">
        <f t="shared" si="253"/>
        <v>15.2738558865434</v>
      </c>
      <c r="BC322">
        <f t="shared" si="254"/>
        <v>-1.2521298721494765</v>
      </c>
      <c r="BD322">
        <f t="shared" si="238"/>
        <v>-251.74175715839726</v>
      </c>
      <c r="BF322">
        <f t="shared" si="239"/>
        <v>-43.7709161458653</v>
      </c>
      <c r="BG322">
        <f t="shared" si="240"/>
        <v>-226.94754964246596</v>
      </c>
      <c r="BH322">
        <f t="shared" si="255"/>
        <v>-46.947549642465958</v>
      </c>
      <c r="BI322">
        <f t="shared" si="256"/>
        <v>-46.947549642465958</v>
      </c>
      <c r="BJ322">
        <f t="shared" si="241"/>
        <v>0</v>
      </c>
      <c r="BK322">
        <f t="shared" si="257"/>
        <v>0</v>
      </c>
      <c r="BM322">
        <f t="shared" si="258"/>
        <v>-59.044772032408702</v>
      </c>
      <c r="BN322">
        <f t="shared" si="242"/>
        <v>-155.2057924840687</v>
      </c>
      <c r="BQ322" s="56">
        <f t="shared" si="259"/>
        <v>32.175816686828533</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1.1016840530001937</v>
      </c>
      <c r="D323">
        <f t="shared" si="213"/>
        <v>0.43302333508489765</v>
      </c>
      <c r="F323">
        <f t="shared" si="214"/>
        <v>6.6421174219497031E-5</v>
      </c>
      <c r="G323">
        <f t="shared" si="215"/>
        <v>3.1877159317535851E-3</v>
      </c>
      <c r="H323">
        <f t="shared" si="216"/>
        <v>-3.1384049340682467</v>
      </c>
      <c r="J323">
        <f t="shared" si="217"/>
        <v>15</v>
      </c>
      <c r="M323">
        <f t="shared" si="218"/>
        <v>4.8472499228318748E-3</v>
      </c>
      <c r="N323">
        <f t="shared" si="219"/>
        <v>-1.5707963250000001</v>
      </c>
      <c r="O323">
        <f t="shared" si="220"/>
        <v>169.50758117699161</v>
      </c>
      <c r="P323">
        <f t="shared" si="221"/>
        <v>1.5648968514220851</v>
      </c>
      <c r="Q323">
        <f t="shared" si="222"/>
        <v>94.157428409036811</v>
      </c>
      <c r="R323">
        <f t="shared" si="223"/>
        <v>1.5601756161716325</v>
      </c>
      <c r="S323">
        <f t="shared" si="224"/>
        <v>0.508119716533879</v>
      </c>
      <c r="T323">
        <f t="shared" si="225"/>
        <v>-1.0377960563872666</v>
      </c>
      <c r="U323">
        <f t="shared" si="226"/>
        <v>0.38732874612509632</v>
      </c>
      <c r="V323">
        <f t="shared" si="227"/>
        <v>-1.1730639255664621</v>
      </c>
      <c r="X323">
        <f t="shared" si="244"/>
        <v>-35.53920448236137</v>
      </c>
      <c r="Y323">
        <f t="shared" si="228"/>
        <v>-192.62643070603212</v>
      </c>
      <c r="Z323">
        <f t="shared" si="245"/>
        <v>-12.626430706032124</v>
      </c>
      <c r="AC323">
        <v>1</v>
      </c>
      <c r="AD323">
        <f t="shared" si="229"/>
        <v>169.50463143075001</v>
      </c>
      <c r="AE323">
        <f t="shared" si="230"/>
        <v>-2.7280718052410044E-2</v>
      </c>
      <c r="AF323">
        <f t="shared" si="231"/>
        <v>1.14612525535095E-2</v>
      </c>
      <c r="AG323">
        <f t="shared" si="246"/>
        <v>2187.5962687891515</v>
      </c>
      <c r="AH323">
        <f t="shared" si="247"/>
        <v>-5294.2901954255203</v>
      </c>
      <c r="AJ323">
        <f t="shared" si="232"/>
        <v>18000</v>
      </c>
      <c r="AK323">
        <f t="shared" si="233"/>
        <v>30510.833657535</v>
      </c>
      <c r="AL323">
        <v>1</v>
      </c>
      <c r="AM323">
        <f t="shared" si="234"/>
        <v>94.152118003807516</v>
      </c>
      <c r="AN323">
        <f t="shared" si="248"/>
        <v>326.05268204913483</v>
      </c>
      <c r="AO323">
        <f t="shared" si="249"/>
        <v>-187.71693821307485</v>
      </c>
      <c r="AQ323">
        <f t="shared" si="235"/>
        <v>8.4167928484194521E-3</v>
      </c>
      <c r="AR323">
        <f t="shared" si="236"/>
        <v>-9.1743042047772025</v>
      </c>
      <c r="AT323">
        <f t="shared" si="261"/>
        <v>-48553.016256572693</v>
      </c>
      <c r="AU323">
        <f t="shared" si="262"/>
        <v>-20114.234590961547</v>
      </c>
      <c r="AV323">
        <f t="shared" si="250"/>
        <v>-2.7488422967989039</v>
      </c>
      <c r="AW323">
        <f t="shared" si="251"/>
        <v>710.44374026778894</v>
      </c>
      <c r="AX323">
        <f t="shared" si="252"/>
        <v>-9112.9856475524102</v>
      </c>
      <c r="AY323">
        <f t="shared" si="260"/>
        <v>-1.4929941980876975</v>
      </c>
      <c r="BA323">
        <f t="shared" si="237"/>
        <v>5.7495472775729199</v>
      </c>
      <c r="BB323">
        <f t="shared" si="253"/>
        <v>15.192672989123077</v>
      </c>
      <c r="BC323">
        <f t="shared" si="254"/>
        <v>-1.2558480987112064</v>
      </c>
      <c r="BD323">
        <f t="shared" si="238"/>
        <v>-251.95479584790127</v>
      </c>
      <c r="BF323">
        <f t="shared" si="239"/>
        <v>-43.998229590274633</v>
      </c>
      <c r="BG323">
        <f t="shared" si="240"/>
        <v>-226.96174361912259</v>
      </c>
      <c r="BH323">
        <f t="shared" si="255"/>
        <v>-46.961743619122586</v>
      </c>
      <c r="BI323">
        <f t="shared" si="256"/>
        <v>-46.961743619122586</v>
      </c>
      <c r="BJ323">
        <f t="shared" si="241"/>
        <v>0</v>
      </c>
      <c r="BK323">
        <f t="shared" si="257"/>
        <v>0</v>
      </c>
      <c r="BM323">
        <f t="shared" si="258"/>
        <v>-59.190902579397715</v>
      </c>
      <c r="BN323">
        <f t="shared" si="242"/>
        <v>-155.00694777122132</v>
      </c>
      <c r="BQ323" s="56">
        <f t="shared" si="259"/>
        <v>32.094633789408213</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1.1034704269515005</v>
      </c>
      <c r="D324">
        <f t="shared" si="213"/>
        <v>0.43651206026751843</v>
      </c>
      <c r="F324">
        <f t="shared" si="214"/>
        <v>6.521893160840538E-5</v>
      </c>
      <c r="G324">
        <f t="shared" si="215"/>
        <v>3.158733002981477E-3</v>
      </c>
      <c r="H324">
        <f t="shared" si="216"/>
        <v>-3.1384339169970188</v>
      </c>
      <c r="J324">
        <f t="shared" si="217"/>
        <v>15</v>
      </c>
      <c r="M324">
        <f t="shared" si="218"/>
        <v>4.8031840144424943E-3</v>
      </c>
      <c r="N324">
        <f t="shared" si="219"/>
        <v>-1.5707963250000001</v>
      </c>
      <c r="O324">
        <f t="shared" si="220"/>
        <v>171.06264272332697</v>
      </c>
      <c r="P324">
        <f t="shared" si="221"/>
        <v>1.5649504817889199</v>
      </c>
      <c r="Q324">
        <f t="shared" si="222"/>
        <v>95.021161034428872</v>
      </c>
      <c r="R324">
        <f t="shared" si="223"/>
        <v>1.5602721609245798</v>
      </c>
      <c r="S324">
        <f t="shared" si="224"/>
        <v>0.50468100090532109</v>
      </c>
      <c r="T324">
        <f t="shared" si="225"/>
        <v>-1.0417839101591952</v>
      </c>
      <c r="U324">
        <f t="shared" si="226"/>
        <v>0.3843297160903093</v>
      </c>
      <c r="V324">
        <f t="shared" si="227"/>
        <v>-1.1763146613851647</v>
      </c>
      <c r="X324">
        <f t="shared" si="244"/>
        <v>-35.730974132293909</v>
      </c>
      <c r="Y324">
        <f t="shared" si="228"/>
        <v>-192.83433830954019</v>
      </c>
      <c r="Z324">
        <f t="shared" si="245"/>
        <v>-12.834338309540186</v>
      </c>
      <c r="AC324">
        <v>1</v>
      </c>
      <c r="AD324">
        <f t="shared" si="229"/>
        <v>171.0597197925</v>
      </c>
      <c r="AE324">
        <f t="shared" si="230"/>
        <v>-2.7783577849857879E-2</v>
      </c>
      <c r="AF324">
        <f t="shared" si="231"/>
        <v>1.1566401659505E-2</v>
      </c>
      <c r="AG324">
        <f t="shared" si="246"/>
        <v>2153.8509408961891</v>
      </c>
      <c r="AH324">
        <f t="shared" si="247"/>
        <v>-5260.2085838321755</v>
      </c>
      <c r="AJ324">
        <f t="shared" si="232"/>
        <v>18000</v>
      </c>
      <c r="AK324">
        <f t="shared" si="233"/>
        <v>30790.749562650002</v>
      </c>
      <c r="AL324">
        <v>1</v>
      </c>
      <c r="AM324">
        <f t="shared" si="234"/>
        <v>95.015898902925002</v>
      </c>
      <c r="AN324">
        <f t="shared" si="248"/>
        <v>326.01660059683513</v>
      </c>
      <c r="AO324">
        <f t="shared" si="249"/>
        <v>-186.01080033416474</v>
      </c>
      <c r="AQ324">
        <f t="shared" si="235"/>
        <v>8.264455979788447E-3</v>
      </c>
      <c r="AR324">
        <f t="shared" si="236"/>
        <v>-9.0909015777672906</v>
      </c>
      <c r="AT324">
        <f t="shared" si="261"/>
        <v>-47802.238107856901</v>
      </c>
      <c r="AU324">
        <f t="shared" si="262"/>
        <v>-19623.919679154315</v>
      </c>
      <c r="AV324">
        <f t="shared" si="250"/>
        <v>-2.752047742527385</v>
      </c>
      <c r="AW324">
        <f t="shared" si="251"/>
        <v>709.06037972008482</v>
      </c>
      <c r="AX324">
        <f t="shared" si="252"/>
        <v>-9043.2696778194641</v>
      </c>
      <c r="AY324">
        <f t="shared" si="260"/>
        <v>-1.4925488895633308</v>
      </c>
      <c r="BA324">
        <f t="shared" si="237"/>
        <v>5.6965465136503832</v>
      </c>
      <c r="BB324">
        <f t="shared" si="253"/>
        <v>15.112232956947405</v>
      </c>
      <c r="BC324">
        <f t="shared" si="254"/>
        <v>-1.2594988529640543</v>
      </c>
      <c r="BD324">
        <f t="shared" si="238"/>
        <v>-252.1639686588679</v>
      </c>
      <c r="BF324">
        <f t="shared" si="239"/>
        <v>-44.223254289389658</v>
      </c>
      <c r="BG324">
        <f t="shared" si="240"/>
        <v>-226.97268780051408</v>
      </c>
      <c r="BH324">
        <f t="shared" si="255"/>
        <v>-46.97268780051408</v>
      </c>
      <c r="BI324">
        <f t="shared" si="256"/>
        <v>-46.97268780051408</v>
      </c>
      <c r="BJ324">
        <f t="shared" si="241"/>
        <v>0</v>
      </c>
      <c r="BK324">
        <f t="shared" si="257"/>
        <v>0</v>
      </c>
      <c r="BM324">
        <f t="shared" si="258"/>
        <v>-59.335487246337067</v>
      </c>
      <c r="BN324">
        <f t="shared" si="242"/>
        <v>-154.80871914164621</v>
      </c>
      <c r="BQ324" s="56">
        <f t="shared" si="259"/>
        <v>32.01419375723254</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1.105270187956809</v>
      </c>
      <c r="D325">
        <f t="shared" si="213"/>
        <v>0.43998946596466021</v>
      </c>
      <c r="F325">
        <f t="shared" si="214"/>
        <v>6.4049038080998718E-5</v>
      </c>
      <c r="G325">
        <f t="shared" si="215"/>
        <v>3.1302723876161388E-3</v>
      </c>
      <c r="H325">
        <f t="shared" si="216"/>
        <v>-3.1384623776123841</v>
      </c>
      <c r="J325">
        <f t="shared" si="217"/>
        <v>15</v>
      </c>
      <c r="M325">
        <f t="shared" si="218"/>
        <v>4.7599120863844541E-3</v>
      </c>
      <c r="N325">
        <f t="shared" si="219"/>
        <v>-1.5707963250000001</v>
      </c>
      <c r="O325">
        <f t="shared" si="220"/>
        <v>172.61770475281071</v>
      </c>
      <c r="P325">
        <f t="shared" si="221"/>
        <v>1.5650031458755653</v>
      </c>
      <c r="Q325">
        <f t="shared" si="222"/>
        <v>95.884894529546187</v>
      </c>
      <c r="R325">
        <f t="shared" si="223"/>
        <v>1.5603669663233657</v>
      </c>
      <c r="S325">
        <f t="shared" si="224"/>
        <v>0.50128070389281076</v>
      </c>
      <c r="T325">
        <f t="shared" si="225"/>
        <v>-1.0457180893281939</v>
      </c>
      <c r="U325">
        <f t="shared" si="226"/>
        <v>0.38137283369572678</v>
      </c>
      <c r="V325">
        <f t="shared" si="227"/>
        <v>-1.179515410817124</v>
      </c>
      <c r="X325">
        <f t="shared" si="244"/>
        <v>-35.921249359444808</v>
      </c>
      <c r="Y325">
        <f t="shared" si="228"/>
        <v>-193.03708022965355</v>
      </c>
      <c r="Z325">
        <f t="shared" si="245"/>
        <v>-13.037080229653554</v>
      </c>
      <c r="AC325">
        <v>1</v>
      </c>
      <c r="AD325">
        <f t="shared" si="229"/>
        <v>172.61480815425</v>
      </c>
      <c r="AE325">
        <f t="shared" si="230"/>
        <v>-2.8291029974223048E-2</v>
      </c>
      <c r="AF325">
        <f t="shared" si="231"/>
        <v>1.1671550765500501E-2</v>
      </c>
      <c r="AG325">
        <f t="shared" si="246"/>
        <v>2120.8366587239475</v>
      </c>
      <c r="AH325">
        <f t="shared" si="247"/>
        <v>-5226.4394601872282</v>
      </c>
      <c r="AJ325">
        <f t="shared" si="232"/>
        <v>18000</v>
      </c>
      <c r="AK325">
        <f t="shared" si="233"/>
        <v>31070.665467765004</v>
      </c>
      <c r="AL325">
        <v>1</v>
      </c>
      <c r="AM325">
        <f t="shared" si="234"/>
        <v>95.879679802042503</v>
      </c>
      <c r="AN325">
        <f t="shared" si="248"/>
        <v>325.98148977812951</v>
      </c>
      <c r="AO325">
        <f t="shared" si="249"/>
        <v>-184.33539355484336</v>
      </c>
      <c r="AQ325">
        <f t="shared" si="235"/>
        <v>8.1162177451361544E-3</v>
      </c>
      <c r="AR325">
        <f t="shared" si="236"/>
        <v>-9.0090016971011302</v>
      </c>
      <c r="AT325">
        <f t="shared" si="261"/>
        <v>-47067.788794498978</v>
      </c>
      <c r="AU325">
        <f t="shared" si="262"/>
        <v>-19149.039978408986</v>
      </c>
      <c r="AV325">
        <f t="shared" si="250"/>
        <v>-2.7552040178741812</v>
      </c>
      <c r="AW325">
        <f t="shared" si="251"/>
        <v>707.54459458064809</v>
      </c>
      <c r="AX325">
        <f t="shared" si="252"/>
        <v>-8974.5298282467538</v>
      </c>
      <c r="AY325">
        <f t="shared" si="260"/>
        <v>-1.4921198825709383</v>
      </c>
      <c r="BA325">
        <f t="shared" si="237"/>
        <v>5.6445086245560594</v>
      </c>
      <c r="BB325">
        <f t="shared" si="253"/>
        <v>15.032522819170913</v>
      </c>
      <c r="BC325">
        <f t="shared" si="254"/>
        <v>-1.2630841353032429</v>
      </c>
      <c r="BD325">
        <f t="shared" si="238"/>
        <v>-252.36939020550093</v>
      </c>
      <c r="BF325">
        <f t="shared" si="239"/>
        <v>-44.446030643626855</v>
      </c>
      <c r="BG325">
        <f t="shared" si="240"/>
        <v>-226.98049934996311</v>
      </c>
      <c r="BH325">
        <f t="shared" si="255"/>
        <v>-46.980499349963111</v>
      </c>
      <c r="BI325">
        <f t="shared" si="256"/>
        <v>-46.980499349963111</v>
      </c>
      <c r="BJ325">
        <f t="shared" si="241"/>
        <v>0</v>
      </c>
      <c r="BK325">
        <f t="shared" si="257"/>
        <v>0</v>
      </c>
      <c r="BM325">
        <f t="shared" si="258"/>
        <v>-59.47855346279777</v>
      </c>
      <c r="BN325">
        <f t="shared" si="242"/>
        <v>-154.6111091444622</v>
      </c>
      <c r="BQ325" s="56">
        <f t="shared" si="259"/>
        <v>31.934483619456053</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1.1070832707270004</v>
      </c>
      <c r="D326">
        <f t="shared" si="213"/>
        <v>0.44345552348750228</v>
      </c>
      <c r="F326">
        <f t="shared" si="214"/>
        <v>6.2910343370942227E-5</v>
      </c>
      <c r="G326">
        <f t="shared" si="215"/>
        <v>3.1023200916496328E-3</v>
      </c>
      <c r="H326">
        <f t="shared" si="216"/>
        <v>-3.1384903299083504</v>
      </c>
      <c r="J326">
        <f t="shared" si="217"/>
        <v>15</v>
      </c>
      <c r="M326">
        <f t="shared" si="218"/>
        <v>4.7174128713274501E-3</v>
      </c>
      <c r="N326">
        <f t="shared" si="219"/>
        <v>-1.5707963250000001</v>
      </c>
      <c r="O326">
        <f t="shared" si="220"/>
        <v>174.17276725250176</v>
      </c>
      <c r="P326">
        <f t="shared" si="221"/>
        <v>1.5650548695633733</v>
      </c>
      <c r="Q326">
        <f t="shared" si="222"/>
        <v>96.748628871095065</v>
      </c>
      <c r="R326">
        <f t="shared" si="223"/>
        <v>1.5604600789511063</v>
      </c>
      <c r="S326">
        <f t="shared" si="224"/>
        <v>0.49791836680128571</v>
      </c>
      <c r="T326">
        <f t="shared" si="225"/>
        <v>-1.0495995509415679</v>
      </c>
      <c r="U326">
        <f t="shared" si="226"/>
        <v>0.37845731327786347</v>
      </c>
      <c r="V326">
        <f t="shared" si="227"/>
        <v>-1.1826672539274972</v>
      </c>
      <c r="X326">
        <f t="shared" si="244"/>
        <v>-36.110047805871417</v>
      </c>
      <c r="Y326">
        <f t="shared" si="228"/>
        <v>-193.23477147795654</v>
      </c>
      <c r="Z326">
        <f t="shared" si="245"/>
        <v>-13.234771477956542</v>
      </c>
      <c r="AC326">
        <v>1</v>
      </c>
      <c r="AD326">
        <f t="shared" si="229"/>
        <v>174.16989651599999</v>
      </c>
      <c r="AE326">
        <f t="shared" si="230"/>
        <v>-2.8803074425505556E-2</v>
      </c>
      <c r="AF326">
        <f t="shared" si="231"/>
        <v>1.1776699871496E-2</v>
      </c>
      <c r="AG326">
        <f t="shared" si="246"/>
        <v>2088.5338473154338</v>
      </c>
      <c r="AH326">
        <f t="shared" si="247"/>
        <v>-5192.9824578814878</v>
      </c>
      <c r="AJ326">
        <f t="shared" si="232"/>
        <v>18000</v>
      </c>
      <c r="AK326">
        <f t="shared" si="233"/>
        <v>31350.581372879999</v>
      </c>
      <c r="AL326">
        <v>1</v>
      </c>
      <c r="AM326">
        <f t="shared" si="234"/>
        <v>96.743460701160004</v>
      </c>
      <c r="AN326">
        <f t="shared" si="248"/>
        <v>325.94731508895887</v>
      </c>
      <c r="AO326">
        <f t="shared" si="249"/>
        <v>-182.68989507731266</v>
      </c>
      <c r="AQ326">
        <f t="shared" si="235"/>
        <v>7.971932420334487E-3</v>
      </c>
      <c r="AR326">
        <f t="shared" si="236"/>
        <v>-8.9285643107746253</v>
      </c>
      <c r="AT326">
        <f t="shared" si="261"/>
        <v>-46349.228189230969</v>
      </c>
      <c r="AU326">
        <f t="shared" si="262"/>
        <v>-18689.006876199619</v>
      </c>
      <c r="AV326">
        <f t="shared" si="250"/>
        <v>-2.7583121810483195</v>
      </c>
      <c r="AW326">
        <f t="shared" si="251"/>
        <v>705.90724666555514</v>
      </c>
      <c r="AX326">
        <f t="shared" si="252"/>
        <v>-8906.7473015962569</v>
      </c>
      <c r="AY326">
        <f t="shared" si="260"/>
        <v>-1.4917063135857764</v>
      </c>
      <c r="BA326">
        <f t="shared" si="237"/>
        <v>5.5934079528857623</v>
      </c>
      <c r="BB326">
        <f t="shared" si="253"/>
        <v>14.953529911421157</v>
      </c>
      <c r="BC326">
        <f t="shared" si="254"/>
        <v>-1.2666058674625431</v>
      </c>
      <c r="BD326">
        <f t="shared" si="238"/>
        <v>-252.57117059503489</v>
      </c>
      <c r="BF326">
        <f t="shared" si="239"/>
        <v>-44.666598032401566</v>
      </c>
      <c r="BG326">
        <f t="shared" si="240"/>
        <v>-226.98529082025013</v>
      </c>
      <c r="BH326">
        <f t="shared" si="255"/>
        <v>-46.985290820250128</v>
      </c>
      <c r="BI326">
        <f t="shared" si="256"/>
        <v>-46.985290820250128</v>
      </c>
      <c r="BJ326">
        <f t="shared" si="241"/>
        <v>0</v>
      </c>
      <c r="BK326">
        <f t="shared" si="257"/>
        <v>0</v>
      </c>
      <c r="BM326">
        <f t="shared" si="258"/>
        <v>-59.620127943822723</v>
      </c>
      <c r="BN326">
        <f t="shared" si="242"/>
        <v>-154.41412022521524</v>
      </c>
      <c r="BQ326" s="56">
        <f t="shared" si="259"/>
        <v>31.855490711706295</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1.1089096099182592</v>
      </c>
      <c r="D327">
        <f t="shared" si="213"/>
        <v>0.44691020542479426</v>
      </c>
      <c r="F327">
        <f t="shared" si="214"/>
        <v>6.1801747888427647E-5</v>
      </c>
      <c r="G327">
        <f t="shared" si="215"/>
        <v>3.0748626165886675E-3</v>
      </c>
      <c r="H327">
        <f t="shared" si="216"/>
        <v>-3.1385177873834116</v>
      </c>
      <c r="J327">
        <f t="shared" si="217"/>
        <v>15</v>
      </c>
      <c r="M327">
        <f t="shared" si="218"/>
        <v>4.6756658547670296E-3</v>
      </c>
      <c r="N327">
        <f t="shared" si="219"/>
        <v>-1.5707963250000001</v>
      </c>
      <c r="O327">
        <f t="shared" si="220"/>
        <v>175.72783020991713</v>
      </c>
      <c r="P327">
        <f t="shared" si="221"/>
        <v>1.565105677817592</v>
      </c>
      <c r="Q327">
        <f t="shared" si="222"/>
        <v>97.612364036606266</v>
      </c>
      <c r="R327">
        <f t="shared" si="223"/>
        <v>1.5605515437422517</v>
      </c>
      <c r="S327">
        <f t="shared" si="224"/>
        <v>0.49459353181193599</v>
      </c>
      <c r="T327">
        <f t="shared" si="225"/>
        <v>-1.0534292329247161</v>
      </c>
      <c r="U327">
        <f t="shared" si="226"/>
        <v>0.37558238525735615</v>
      </c>
      <c r="V327">
        <f t="shared" si="227"/>
        <v>-1.1857712419143032</v>
      </c>
      <c r="X327">
        <f t="shared" si="244"/>
        <v>-36.297386863074017</v>
      </c>
      <c r="Y327">
        <f t="shared" si="228"/>
        <v>-193.42752436182414</v>
      </c>
      <c r="Z327">
        <f t="shared" si="245"/>
        <v>-13.42752436182414</v>
      </c>
      <c r="AC327">
        <v>1</v>
      </c>
      <c r="AD327">
        <f t="shared" si="229"/>
        <v>175.72498487774999</v>
      </c>
      <c r="AE327">
        <f t="shared" si="230"/>
        <v>-2.9319711203705395E-2</v>
      </c>
      <c r="AF327">
        <f t="shared" si="231"/>
        <v>1.18818489774915E-2</v>
      </c>
      <c r="AG327">
        <f t="shared" si="246"/>
        <v>2056.9235266882411</v>
      </c>
      <c r="AH327">
        <f t="shared" si="247"/>
        <v>-5159.8369821689066</v>
      </c>
      <c r="AJ327">
        <f t="shared" si="232"/>
        <v>18000</v>
      </c>
      <c r="AK327">
        <f t="shared" si="233"/>
        <v>31630.497277995</v>
      </c>
      <c r="AL327">
        <v>1</v>
      </c>
      <c r="AM327">
        <f t="shared" si="234"/>
        <v>97.607241600277504</v>
      </c>
      <c r="AN327">
        <f t="shared" si="248"/>
        <v>325.91404354488333</v>
      </c>
      <c r="AO327">
        <f t="shared" si="249"/>
        <v>-181.07351121379159</v>
      </c>
      <c r="AQ327">
        <f t="shared" si="235"/>
        <v>7.8314607005554853E-3</v>
      </c>
      <c r="AR327">
        <f t="shared" si="236"/>
        <v>-8.8495505916276986</v>
      </c>
      <c r="AT327">
        <f t="shared" si="261"/>
        <v>-45646.12970249202</v>
      </c>
      <c r="AU327">
        <f t="shared" si="262"/>
        <v>-18243.257873083985</v>
      </c>
      <c r="AV327">
        <f t="shared" si="250"/>
        <v>-2.7613732621653084</v>
      </c>
      <c r="AW327">
        <f t="shared" si="251"/>
        <v>704.15846302456282</v>
      </c>
      <c r="AX327">
        <f t="shared" si="252"/>
        <v>-8839.903749141884</v>
      </c>
      <c r="AY327">
        <f t="shared" si="260"/>
        <v>-1.4913073658310854</v>
      </c>
      <c r="BA327">
        <f t="shared" si="237"/>
        <v>5.5432197209466407</v>
      </c>
      <c r="BB327">
        <f t="shared" si="253"/>
        <v>14.875241868091223</v>
      </c>
      <c r="BC327">
        <f t="shared" si="254"/>
        <v>-1.2700658963342231</v>
      </c>
      <c r="BD327">
        <f t="shared" si="238"/>
        <v>-252.76941564660211</v>
      </c>
      <c r="BF327">
        <f t="shared" si="239"/>
        <v>-44.884994847037227</v>
      </c>
      <c r="BG327">
        <f t="shared" si="240"/>
        <v>-226.98717037446315</v>
      </c>
      <c r="BH327">
        <f t="shared" si="255"/>
        <v>-46.987170374463147</v>
      </c>
      <c r="BI327">
        <f t="shared" si="256"/>
        <v>-46.987170374463147</v>
      </c>
      <c r="BJ327">
        <f t="shared" si="241"/>
        <v>0</v>
      </c>
      <c r="BK327">
        <f t="shared" si="257"/>
        <v>0</v>
      </c>
      <c r="BM327">
        <f t="shared" si="258"/>
        <v>-59.76023671512845</v>
      </c>
      <c r="BN327">
        <f t="shared" si="242"/>
        <v>-154.21775472786106</v>
      </c>
      <c r="BQ327" s="56">
        <f t="shared" si="259"/>
        <v>31.777202668376358</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1.1107491401403369</v>
      </c>
      <c r="D328">
        <f t="shared" si="213"/>
        <v>0.4503534856310179</v>
      </c>
      <c r="F328">
        <f t="shared" si="214"/>
        <v>6.0722200064393253E-5</v>
      </c>
      <c r="G328">
        <f t="shared" si="215"/>
        <v>3.0478869377136291E-3</v>
      </c>
      <c r="H328">
        <f t="shared" si="216"/>
        <v>-3.1385447630622867</v>
      </c>
      <c r="J328">
        <f t="shared" si="217"/>
        <v>15</v>
      </c>
      <c r="M328">
        <f t="shared" si="218"/>
        <v>4.6346512420059154E-3</v>
      </c>
      <c r="N328">
        <f t="shared" si="219"/>
        <v>-1.5707963250000001</v>
      </c>
      <c r="O328">
        <f t="shared" si="220"/>
        <v>177.28289361301185</v>
      </c>
      <c r="P328">
        <f t="shared" si="221"/>
        <v>1.5651555947275435</v>
      </c>
      <c r="Q328">
        <f t="shared" si="222"/>
        <v>98.47610000439883</v>
      </c>
      <c r="R328">
        <f t="shared" si="223"/>
        <v>1.5606414040548806</v>
      </c>
      <c r="S328">
        <f t="shared" si="224"/>
        <v>0.49130574235972591</v>
      </c>
      <c r="T328">
        <f t="shared" si="225"/>
        <v>-1.0572080544220404</v>
      </c>
      <c r="U328">
        <f t="shared" si="226"/>
        <v>0.3727472958844445</v>
      </c>
      <c r="V328">
        <f t="shared" si="227"/>
        <v>-1.1888283979852978</v>
      </c>
      <c r="X328">
        <f t="shared" si="244"/>
        <v>-36.483283675877381</v>
      </c>
      <c r="Y328">
        <f t="shared" si="228"/>
        <v>-193.61544854967522</v>
      </c>
      <c r="Z328">
        <f t="shared" si="245"/>
        <v>-13.615448549675222</v>
      </c>
      <c r="AC328">
        <v>1</v>
      </c>
      <c r="AD328">
        <f t="shared" si="229"/>
        <v>177.28007323950001</v>
      </c>
      <c r="AE328">
        <f t="shared" si="230"/>
        <v>-2.9840940308822565E-2</v>
      </c>
      <c r="AF328">
        <f t="shared" si="231"/>
        <v>1.1986998083487001E-2</v>
      </c>
      <c r="AG328">
        <f t="shared" si="246"/>
        <v>2025.9872930313659</v>
      </c>
      <c r="AH328">
        <f t="shared" si="247"/>
        <v>-5127.0022277257367</v>
      </c>
      <c r="AJ328">
        <f t="shared" si="232"/>
        <v>18000</v>
      </c>
      <c r="AK328">
        <f t="shared" si="233"/>
        <v>31910.413183110002</v>
      </c>
      <c r="AL328">
        <v>1</v>
      </c>
      <c r="AM328">
        <f t="shared" si="234"/>
        <v>98.471022499395005</v>
      </c>
      <c r="AN328">
        <f t="shared" si="248"/>
        <v>325.88164360147397</v>
      </c>
      <c r="AO328">
        <f t="shared" si="249"/>
        <v>-179.48547611056958</v>
      </c>
      <c r="AQ328">
        <f t="shared" si="235"/>
        <v>7.6946693639047678E-3</v>
      </c>
      <c r="AR328">
        <f t="shared" si="236"/>
        <v>-8.7719230748514345</v>
      </c>
      <c r="AT328">
        <f t="shared" si="261"/>
        <v>-44958.079843846746</v>
      </c>
      <c r="AU328">
        <f t="shared" si="262"/>
        <v>-17811.255272067985</v>
      </c>
      <c r="AV328">
        <f t="shared" si="250"/>
        <v>-2.7643882640900816</v>
      </c>
      <c r="AW328">
        <f t="shared" si="251"/>
        <v>702.3076863005532</v>
      </c>
      <c r="AX328">
        <f t="shared" si="252"/>
        <v>-8773.9812574918342</v>
      </c>
      <c r="AY328">
        <f t="shared" si="260"/>
        <v>-1.4909222665197825</v>
      </c>
      <c r="BA328">
        <f t="shared" si="237"/>
        <v>5.4939199950314759</v>
      </c>
      <c r="BB328">
        <f t="shared" si="253"/>
        <v>14.797646614725647</v>
      </c>
      <c r="BC328">
        <f t="shared" si="254"/>
        <v>-1.2734659975702991</v>
      </c>
      <c r="BD328">
        <f t="shared" si="238"/>
        <v>-252.96422709756908</v>
      </c>
      <c r="BF328">
        <f t="shared" si="239"/>
        <v>-45.101258522467241</v>
      </c>
      <c r="BG328">
        <f t="shared" si="240"/>
        <v>-226.98624199425797</v>
      </c>
      <c r="BH328">
        <f t="shared" si="255"/>
        <v>-46.986241994257966</v>
      </c>
      <c r="BI328">
        <f t="shared" si="256"/>
        <v>-46.986241994257966</v>
      </c>
      <c r="BJ328">
        <f t="shared" si="241"/>
        <v>0</v>
      </c>
      <c r="BK328">
        <f t="shared" si="257"/>
        <v>0</v>
      </c>
      <c r="BM328">
        <f t="shared" si="258"/>
        <v>-59.898905137192884</v>
      </c>
      <c r="BN328">
        <f t="shared" si="242"/>
        <v>-154.02201489668892</v>
      </c>
      <c r="BQ328" s="56">
        <f t="shared" si="259"/>
        <v>31.699607415010782</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1.1126017959647063</v>
      </c>
      <c r="D329">
        <f t="shared" ref="D329:D392" si="265">ATAN(A329/Fesr)</f>
        <v>0.45378533921437303</v>
      </c>
      <c r="F329">
        <f t="shared" ref="F329:F392" si="266">(Ro/(Ro+Rdcr))/SQRT((A329/(Q*Fo))^2+(1-(A329^2/Fo^2))^2)</f>
        <v>5.9670693855716972E-5</v>
      </c>
      <c r="G329">
        <f t="shared" ref="G329:G392" si="267">-ATAN(A329*Fo/(Q*(Fo^2-A329^2)))</f>
        <v>3.0213804834723916E-3</v>
      </c>
      <c r="H329">
        <f t="shared" ref="H329:H392" si="268">IF(G329&gt;0,G329-Pi,G329)</f>
        <v>-3.138571269516528</v>
      </c>
      <c r="J329">
        <f t="shared" ref="J329:J392" si="269">Vin/Vramp</f>
        <v>15</v>
      </c>
      <c r="M329">
        <f t="shared" ref="M329:M392" si="270">1/(2*Pi*_Rfb1*(Cc1ea_u+Cc2ea_u)*A329)</f>
        <v>4.5943499268580384E-3</v>
      </c>
      <c r="N329">
        <f t="shared" ref="N329:N392" si="271">-Pi/2</f>
        <v>-1.5707963250000001</v>
      </c>
      <c r="O329">
        <f t="shared" ref="O329:O392" si="272">SQRT(1+(A329/Fz1_u)^2)</f>
        <v>178.83795745015988</v>
      </c>
      <c r="P329">
        <f t="shared" ref="P329:P392" si="273">ATAN2(Fz1_u,A329)</f>
        <v>1.5652046435447047</v>
      </c>
      <c r="Q329">
        <f t="shared" ref="Q329:Q392" si="274">SQRT(1+(A329/Fz2_u)^2)</f>
        <v>99.339836753545811</v>
      </c>
      <c r="R329">
        <f t="shared" ref="R329:R392" si="275">ATAN2(Fz2_u,A329)</f>
        <v>1.5607297017392239</v>
      </c>
      <c r="S329">
        <f t="shared" ref="S329:S392" si="276">1/SQRT(1+(A329/Fp1_u)^2)</f>
        <v>0.48805454348222499</v>
      </c>
      <c r="T329">
        <f t="shared" ref="T329:T392" si="277">-ATAN2(Fp1_u,A329)</f>
        <v>-1.0609369161374953</v>
      </c>
      <c r="U329">
        <f t="shared" ref="U329:U392" si="278">1/SQRT(1+(A329/Fp2_u)^2)</f>
        <v>0.36995130697906747</v>
      </c>
      <c r="V329">
        <f t="shared" ref="V329:V392" si="279">-ATAN2(Fp2_u,A329)</f>
        <v>-1.1918397182070821</v>
      </c>
      <c r="X329">
        <f t="shared" si="244"/>
        <v>-36.667755146237084</v>
      </c>
      <c r="Y329">
        <f t="shared" ref="Y329:Y392" si="280">(180/Pi)*(D329+H329+N329+P329+R329+T329+V329)</f>
        <v>-193.79865113489637</v>
      </c>
      <c r="Z329">
        <f t="shared" si="245"/>
        <v>-13.798651134896375</v>
      </c>
      <c r="AC329">
        <v>1</v>
      </c>
      <c r="AD329">
        <f t="shared" ref="AD329:AD392" si="281">Rcea1_u*Cc1ea_u*A329*2*Pi</f>
        <v>178.83516160125001</v>
      </c>
      <c r="AE329">
        <f t="shared" ref="AE329:AE392" si="282">-Rcea1_u*Cc1ea_u*Cc2ea_u*(A329*2*Pi)^2</f>
        <v>-3.0366761740857066E-2</v>
      </c>
      <c r="AF329">
        <f t="shared" ref="AF329:AF392" si="283">(Cc2ea_u+Cc1ea_u)*A329*2*Pi</f>
        <v>1.20921471894825E-2</v>
      </c>
      <c r="AG329">
        <f t="shared" si="246"/>
        <v>1995.7073004232598</v>
      </c>
      <c r="AH329">
        <f t="shared" si="247"/>
        <v>-5094.4771950860268</v>
      </c>
      <c r="AJ329">
        <f t="shared" ref="AJ329:AJ392" si="284">_Rfb1</f>
        <v>18000</v>
      </c>
      <c r="AK329">
        <f t="shared" ref="AK329:AK392" si="285">_Rfb1*Rcea2_u*Cc3ea_u*A329*2*Pi</f>
        <v>32190.329088225004</v>
      </c>
      <c r="AL329">
        <v>1</v>
      </c>
      <c r="AM329">
        <f t="shared" ref="AM329:AM392" si="286">(_Rfb1+Rcea2_u)*Cc3ea_u*A329*2*Pi</f>
        <v>99.334803398512506</v>
      </c>
      <c r="AN329">
        <f t="shared" si="248"/>
        <v>325.85008507952898</v>
      </c>
      <c r="AO329">
        <f t="shared" si="249"/>
        <v>-177.9250505385823</v>
      </c>
      <c r="AQ329">
        <f t="shared" ref="AQ329:AQ392" si="287">Eadcg/(1+(Eadcg*A329/GBP)^2)</f>
        <v>7.5614309554397309E-3</v>
      </c>
      <c r="AR329">
        <f t="shared" ref="AR329:AR392" si="288">-(A329*Eadcg*Eadcg/GBP)/(1+(Eadcg*A329/GBP)^2)</f>
        <v>-8.6956455987556911</v>
      </c>
      <c r="AT329">
        <f t="shared" si="261"/>
        <v>-44284.67779645163</v>
      </c>
      <c r="AU329">
        <f t="shared" si="262"/>
        <v>-17392.484940894825</v>
      </c>
      <c r="AV329">
        <f t="shared" si="250"/>
        <v>-2.7673581632539515</v>
      </c>
      <c r="AW329">
        <f t="shared" si="251"/>
        <v>700.36372144482516</v>
      </c>
      <c r="AX329">
        <f t="shared" si="252"/>
        <v>-8708.9623359446996</v>
      </c>
      <c r="AY329">
        <f t="shared" si="260"/>
        <v>-1.4905502842745688</v>
      </c>
      <c r="BA329">
        <f t="shared" ref="BA329:BA392" si="289">SQRT(AT329^2+AU329^2)/SQRT(AW329^2+AX329^2)</f>
        <v>5.4454856512910732</v>
      </c>
      <c r="BB329">
        <f t="shared" si="253"/>
        <v>14.720732360514992</v>
      </c>
      <c r="BC329">
        <f t="shared" si="254"/>
        <v>-1.2768078789793826</v>
      </c>
      <c r="BD329">
        <f t="shared" ref="BD329:BD392" si="290">BC329*180/Pi-180</f>
        <v>-253.1557027981616</v>
      </c>
      <c r="BF329">
        <f t="shared" ref="BF329:BF392" si="291">20*LOG(BA329*J329*F329*C329)</f>
        <v>-45.315425567772756</v>
      </c>
      <c r="BG329">
        <f t="shared" ref="BG329:BG392" si="292">(180/Pi)*(D329+H329+BC329)</f>
        <v>-226.98260567635231</v>
      </c>
      <c r="BH329">
        <f t="shared" si="255"/>
        <v>-46.982605676352307</v>
      </c>
      <c r="BI329">
        <f t="shared" si="256"/>
        <v>-46.982605676352307</v>
      </c>
      <c r="BJ329">
        <f t="shared" ref="BJ329:BJ392" si="293">SUM((BF330&lt;0)*(BF329&gt;0))*A329</f>
        <v>0</v>
      </c>
      <c r="BK329">
        <f t="shared" si="257"/>
        <v>0</v>
      </c>
      <c r="BM329">
        <f t="shared" si="258"/>
        <v>-60.03615792828775</v>
      </c>
      <c r="BN329">
        <f t="shared" ref="BN329:BN392" si="294">(H329+D329)*180/Pi</f>
        <v>-153.82690287819074</v>
      </c>
      <c r="BQ329" s="56">
        <f t="shared" si="259"/>
        <v>31.622693160800132</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1.1144675119326009</v>
      </c>
      <c r="D330">
        <f t="shared" si="265"/>
        <v>0.45720574252459739</v>
      </c>
      <c r="F330">
        <f t="shared" si="266"/>
        <v>5.8646266400326875E-5</v>
      </c>
      <c r="G330">
        <f t="shared" si="267"/>
        <v>2.99533111594041E-3</v>
      </c>
      <c r="H330">
        <f t="shared" si="268"/>
        <v>-3.1385973188840599</v>
      </c>
      <c r="J330">
        <f t="shared" si="269"/>
        <v>15</v>
      </c>
      <c r="M330">
        <f t="shared" si="270"/>
        <v>4.554743461971331E-3</v>
      </c>
      <c r="N330">
        <f t="shared" si="271"/>
        <v>-1.5707963250000001</v>
      </c>
      <c r="O330">
        <f t="shared" si="272"/>
        <v>180.39302171013605</v>
      </c>
      <c r="P330">
        <f t="shared" si="273"/>
        <v>1.5652528467188189</v>
      </c>
      <c r="Q330">
        <f t="shared" si="274"/>
        <v>100.20357426384184</v>
      </c>
      <c r="R330">
        <f t="shared" si="275"/>
        <v>1.5608164772026445</v>
      </c>
      <c r="S330">
        <f t="shared" si="276"/>
        <v>0.48483948214142186</v>
      </c>
      <c r="T330">
        <f t="shared" si="277"/>
        <v>-1.0646167006742226</v>
      </c>
      <c r="U330">
        <f t="shared" si="278"/>
        <v>0.36719369566668875</v>
      </c>
      <c r="V330">
        <f t="shared" si="279"/>
        <v>-1.1948061723272194</v>
      </c>
      <c r="X330">
        <f t="shared" ref="X330:X393" si="296">20*LOG(C330*J330*O330*Q330*F330*M330*S330*U330)</f>
        <v>-36.850817936974721</v>
      </c>
      <c r="Y330">
        <f t="shared" si="280"/>
        <v>-193.97723669843046</v>
      </c>
      <c r="Z330">
        <f t="shared" ref="Z330:Z393" si="297">Y330+180</f>
        <v>-13.97723669843046</v>
      </c>
      <c r="AC330">
        <v>1</v>
      </c>
      <c r="AD330">
        <f t="shared" si="281"/>
        <v>180.390249963</v>
      </c>
      <c r="AE330">
        <f t="shared" si="282"/>
        <v>-3.0897175499808895E-2</v>
      </c>
      <c r="AF330">
        <f t="shared" si="283"/>
        <v>1.2197296295478E-2</v>
      </c>
      <c r="AG330">
        <f t="shared" ref="AG330:AG359" si="298">AC330*AE330/(AE330^2+AF330^2)+AD330*AF330/(AE330^2+AF330^2)</f>
        <v>1966.0662430677096</v>
      </c>
      <c r="AH330">
        <f t="shared" ref="AH330:AH359" si="299">AD330*AE330/(AE330^2+AF330^2)-AC330*AF330/(AE330^2+AF330^2)</f>
        <v>-5062.260706022571</v>
      </c>
      <c r="AJ330">
        <f t="shared" si="284"/>
        <v>18000</v>
      </c>
      <c r="AK330">
        <f t="shared" si="285"/>
        <v>32470.244993339998</v>
      </c>
      <c r="AL330">
        <v>1</v>
      </c>
      <c r="AM330">
        <f t="shared" si="286"/>
        <v>100.19858429763001</v>
      </c>
      <c r="AN330">
        <f t="shared" ref="AN330:AN359" si="300">AJ330*AL330/(AL330^2+AM330^2)+AK330*AM330/(AL330^2+AM330^2)</f>
        <v>325.8193390947809</v>
      </c>
      <c r="AO330">
        <f t="shared" ref="AO330:AO359" si="301">AK330*AL330/(AL330^2+AM330^2)-AJ330*AM330/(AL330^2+AM330^2)</f>
        <v>-176.39152074649888</v>
      </c>
      <c r="AQ330">
        <f t="shared" si="287"/>
        <v>7.431623490172793E-3</v>
      </c>
      <c r="AR330">
        <f t="shared" si="288"/>
        <v>-8.6206832486004394</v>
      </c>
      <c r="AT330">
        <f t="shared" si="261"/>
        <v>-43625.535004381796</v>
      </c>
      <c r="AU330">
        <f t="shared" si="262"/>
        <v>-16986.455142828858</v>
      </c>
      <c r="AV330">
        <f t="shared" ref="AV330:AV393" si="302">ATAN2(AT330,AU330)</f>
        <v>-2.7702839104462287</v>
      </c>
      <c r="AW330">
        <f t="shared" ref="AW330:AW393" si="303">AG330-AH330*AO330/_Rfb2+AG330*AN330/_Rfb2+AN330-AO330*AR330+AQ330*AN330</f>
        <v>698.33477906945689</v>
      </c>
      <c r="AX330">
        <f t="shared" ref="AX330:AX393" si="304">AH330+AH330*AN330/_Rfb2+AG330*AO330/_Rfb2+AO330+AO330*AQ330+AN330*AR330</f>
        <v>-8644.8299043452498</v>
      </c>
      <c r="AY330">
        <f t="shared" si="260"/>
        <v>-1.4901907267138756</v>
      </c>
      <c r="BA330">
        <f t="shared" si="289"/>
        <v>5.3978943431335811</v>
      </c>
      <c r="BB330">
        <f t="shared" ref="BB330:BB393" si="305">20*LOG(BA330)</f>
        <v>14.644487590911847</v>
      </c>
      <c r="BC330">
        <f t="shared" ref="BC330:BC393" si="306">AV330-AY330</f>
        <v>-1.280093183732353</v>
      </c>
      <c r="BD330">
        <f t="shared" si="290"/>
        <v>-253.34393689513615</v>
      </c>
      <c r="BF330">
        <f t="shared" si="291"/>
        <v>-45.527531595598631</v>
      </c>
      <c r="BG330">
        <f t="shared" si="292"/>
        <v>-226.97635761801479</v>
      </c>
      <c r="BH330">
        <f t="shared" ref="BH330:BH393" si="307">IF(BG330&gt;180,BG330-180,BG330+180)</f>
        <v>-46.976357618014788</v>
      </c>
      <c r="BI330">
        <f t="shared" ref="BI330:BI393" si="308">IF(BH330&gt;180,BH330-360,BH330)</f>
        <v>-46.976357618014788</v>
      </c>
      <c r="BJ330">
        <f t="shared" si="293"/>
        <v>0</v>
      </c>
      <c r="BK330">
        <f t="shared" ref="BK330:BK393" si="309">IF(BJ330&gt;0,BI330,0)</f>
        <v>0</v>
      </c>
      <c r="BM330">
        <f t="shared" ref="BM330:BM393" si="310">20*LOG(J330*F330*C330)</f>
        <v>-60.172019186510475</v>
      </c>
      <c r="BN330">
        <f t="shared" si="294"/>
        <v>-153.63242072287863</v>
      </c>
      <c r="BQ330" s="56">
        <f t="shared" ref="BQ330:BQ393" si="311">20*LOG(BA330*7)</f>
        <v>31.546448391196982</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1.1163462225629437</v>
      </c>
      <c r="D331">
        <f t="shared" si="265"/>
        <v>0.4606146731406276</v>
      </c>
      <c r="F331">
        <f t="shared" si="266"/>
        <v>5.7647995812021302E-5</v>
      </c>
      <c r="G331">
        <f t="shared" si="267"/>
        <v>2.9697271122832531E-3</v>
      </c>
      <c r="H331">
        <f t="shared" si="268"/>
        <v>-3.1386229228877172</v>
      </c>
      <c r="J331">
        <f t="shared" si="269"/>
        <v>15</v>
      </c>
      <c r="M331">
        <f t="shared" si="270"/>
        <v>4.5158140306724307E-3</v>
      </c>
      <c r="N331">
        <f t="shared" si="271"/>
        <v>-1.5707963250000001</v>
      </c>
      <c r="O331">
        <f t="shared" si="272"/>
        <v>181.94808638209895</v>
      </c>
      <c r="P331">
        <f t="shared" si="273"/>
        <v>1.5653002259321567</v>
      </c>
      <c r="Q331">
        <f t="shared" si="274"/>
        <v>101.06731251577219</v>
      </c>
      <c r="R331">
        <f t="shared" si="275"/>
        <v>1.560901769471287</v>
      </c>
      <c r="S331">
        <f t="shared" si="276"/>
        <v>0.48166010752011662</v>
      </c>
      <c r="T331">
        <f t="shared" si="277"/>
        <v>-1.0682482728727658</v>
      </c>
      <c r="U331">
        <f t="shared" si="278"/>
        <v>0.36447375411085525</v>
      </c>
      <c r="V331">
        <f t="shared" si="279"/>
        <v>-1.1977287045701337</v>
      </c>
      <c r="X331">
        <f t="shared" si="296"/>
        <v>-37.032488475445703</v>
      </c>
      <c r="Y331">
        <f t="shared" si="280"/>
        <v>-194.15130737003034</v>
      </c>
      <c r="Z331">
        <f t="shared" si="297"/>
        <v>-14.151307370030338</v>
      </c>
      <c r="AC331">
        <v>1</v>
      </c>
      <c r="AD331">
        <f t="shared" si="281"/>
        <v>181.94533832475</v>
      </c>
      <c r="AE331">
        <f t="shared" si="282"/>
        <v>-3.1432181585678065E-2</v>
      </c>
      <c r="AF331">
        <f t="shared" si="283"/>
        <v>1.2302445401473499E-2</v>
      </c>
      <c r="AG331">
        <f t="shared" si="298"/>
        <v>1937.0473380426556</v>
      </c>
      <c r="AH331">
        <f t="shared" si="299"/>
        <v>-5030.3514179383274</v>
      </c>
      <c r="AJ331">
        <f t="shared" si="284"/>
        <v>18000</v>
      </c>
      <c r="AK331">
        <f t="shared" si="285"/>
        <v>32750.160898455</v>
      </c>
      <c r="AL331">
        <v>1</v>
      </c>
      <c r="AM331">
        <f t="shared" si="286"/>
        <v>101.06236519674751</v>
      </c>
      <c r="AN331">
        <f t="shared" si="300"/>
        <v>325.78937799179084</v>
      </c>
      <c r="AO331">
        <f t="shared" si="301"/>
        <v>-174.88419737258454</v>
      </c>
      <c r="AQ331">
        <f t="shared" si="287"/>
        <v>7.3051301737671317E-3</v>
      </c>
      <c r="AR331">
        <f t="shared" si="288"/>
        <v>-8.5470023033075435</v>
      </c>
      <c r="AT331">
        <f t="shared" si="261"/>
        <v>-42980.2747726081</v>
      </c>
      <c r="AU331">
        <f t="shared" si="262"/>
        <v>-16592.69543179416</v>
      </c>
      <c r="AV331">
        <f t="shared" si="302"/>
        <v>-2.7731664315811924</v>
      </c>
      <c r="AW331">
        <f t="shared" si="303"/>
        <v>696.22851569472164</v>
      </c>
      <c r="AX331">
        <f t="shared" si="304"/>
        <v>-8581.5672814090467</v>
      </c>
      <c r="AY331">
        <f t="shared" ref="AY331:AY394" si="312">ATAN2(AW331,AX331)</f>
        <v>-1.4898429381920448</v>
      </c>
      <c r="BA331">
        <f t="shared" si="289"/>
        <v>5.3511244700818272</v>
      </c>
      <c r="BB331">
        <f t="shared" si="305"/>
        <v>14.568901060378391</v>
      </c>
      <c r="BC331">
        <f t="shared" si="306"/>
        <v>-1.2833234933891475</v>
      </c>
      <c r="BD331">
        <f t="shared" si="290"/>
        <v>-253.52902000520231</v>
      </c>
      <c r="BF331">
        <f t="shared" si="291"/>
        <v>-45.737611350489061</v>
      </c>
      <c r="BG331">
        <f t="shared" si="292"/>
        <v>-226.96759039225617</v>
      </c>
      <c r="BH331">
        <f t="shared" si="307"/>
        <v>-46.96759039225617</v>
      </c>
      <c r="BI331">
        <f t="shared" si="308"/>
        <v>-46.96759039225617</v>
      </c>
      <c r="BJ331">
        <f t="shared" si="293"/>
        <v>0</v>
      </c>
      <c r="BK331">
        <f t="shared" si="309"/>
        <v>0</v>
      </c>
      <c r="BM331">
        <f t="shared" si="310"/>
        <v>-60.306512410867448</v>
      </c>
      <c r="BN331">
        <f t="shared" si="294"/>
        <v>-153.43857038705386</v>
      </c>
      <c r="BQ331" s="56">
        <f t="shared" si="311"/>
        <v>31.470861860663529</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1.1182378623601621</v>
      </c>
      <c r="D332">
        <f t="shared" si="265"/>
        <v>0.46401210985811098</v>
      </c>
      <c r="F332">
        <f t="shared" si="266"/>
        <v>5.6674999105565241E-5</v>
      </c>
      <c r="G332">
        <f t="shared" si="267"/>
        <v>2.9445571471621032E-3</v>
      </c>
      <c r="H332">
        <f t="shared" si="268"/>
        <v>-3.1386480928528382</v>
      </c>
      <c r="J332">
        <f t="shared" si="269"/>
        <v>15</v>
      </c>
      <c r="M332">
        <f t="shared" si="270"/>
        <v>4.4775444202430027E-3</v>
      </c>
      <c r="N332">
        <f t="shared" si="271"/>
        <v>-1.5707963250000001</v>
      </c>
      <c r="O332">
        <f t="shared" si="272"/>
        <v>183.50315145557462</v>
      </c>
      <c r="P332">
        <f t="shared" si="273"/>
        <v>1.5653468021320331</v>
      </c>
      <c r="Q332">
        <f t="shared" si="274"/>
        <v>101.9310514904836</v>
      </c>
      <c r="R332">
        <f t="shared" si="275"/>
        <v>1.5609856162485911</v>
      </c>
      <c r="S332">
        <f t="shared" si="276"/>
        <v>0.47851597129439738</v>
      </c>
      <c r="T332">
        <f t="shared" si="277"/>
        <v>-1.0718324801474062</v>
      </c>
      <c r="U332">
        <f t="shared" si="278"/>
        <v>0.36179078924339786</v>
      </c>
      <c r="V332">
        <f t="shared" si="279"/>
        <v>-1.2006082344075537</v>
      </c>
      <c r="X332">
        <f t="shared" si="296"/>
        <v>-37.212782957142664</v>
      </c>
      <c r="Y332">
        <f t="shared" si="280"/>
        <v>-194.3209628881807</v>
      </c>
      <c r="Z332">
        <f t="shared" si="297"/>
        <v>-14.320962888180702</v>
      </c>
      <c r="AC332">
        <v>1</v>
      </c>
      <c r="AD332">
        <f t="shared" si="281"/>
        <v>183.50042668649999</v>
      </c>
      <c r="AE332">
        <f t="shared" si="282"/>
        <v>-3.1971779998464553E-2</v>
      </c>
      <c r="AF332">
        <f t="shared" si="283"/>
        <v>1.2407594507468998E-2</v>
      </c>
      <c r="AG332">
        <f t="shared" si="298"/>
        <v>1908.6343085558897</v>
      </c>
      <c r="AH332">
        <f t="shared" si="299"/>
        <v>-4998.7478373293698</v>
      </c>
      <c r="AJ332">
        <f t="shared" si="284"/>
        <v>18000</v>
      </c>
      <c r="AK332">
        <f t="shared" si="285"/>
        <v>33030.076803570002</v>
      </c>
      <c r="AL332">
        <v>1</v>
      </c>
      <c r="AM332">
        <f t="shared" si="286"/>
        <v>101.92614609586501</v>
      </c>
      <c r="AN332">
        <f t="shared" si="300"/>
        <v>325.76017528174623</v>
      </c>
      <c r="AO332">
        <f t="shared" si="301"/>
        <v>-173.40241441185296</v>
      </c>
      <c r="AQ332">
        <f t="shared" si="287"/>
        <v>7.1818391397305802E-3</v>
      </c>
      <c r="AR332">
        <f t="shared" si="288"/>
        <v>-8.4745701848820847</v>
      </c>
      <c r="AT332">
        <f t="shared" si="261"/>
        <v>-42348.531879394657</v>
      </c>
      <c r="AU332">
        <f t="shared" si="262"/>
        <v>-16210.755607998552</v>
      </c>
      <c r="AV332">
        <f t="shared" si="302"/>
        <v>-2.7760066284410718</v>
      </c>
      <c r="AW332">
        <f t="shared" si="303"/>
        <v>694.05207112855066</v>
      </c>
      <c r="AX332">
        <f t="shared" si="304"/>
        <v>-8519.1581734877145</v>
      </c>
      <c r="AY332">
        <f t="shared" si="312"/>
        <v>-1.4895062976829945</v>
      </c>
      <c r="BA332">
        <f t="shared" si="289"/>
        <v>5.3051551480222932</v>
      </c>
      <c r="BB332">
        <f t="shared" si="305"/>
        <v>14.493961785273846</v>
      </c>
      <c r="BC332">
        <f t="shared" si="306"/>
        <v>-1.2865003307580773</v>
      </c>
      <c r="BD332">
        <f t="shared" si="290"/>
        <v>-253.71103937884942</v>
      </c>
      <c r="BF332">
        <f t="shared" si="291"/>
        <v>-45.945698736183296</v>
      </c>
      <c r="BG332">
        <f t="shared" si="292"/>
        <v>-226.95639311337985</v>
      </c>
      <c r="BH332">
        <f t="shared" si="307"/>
        <v>-46.956393113379846</v>
      </c>
      <c r="BI332">
        <f t="shared" si="308"/>
        <v>-46.956393113379846</v>
      </c>
      <c r="BJ332">
        <f t="shared" si="293"/>
        <v>0</v>
      </c>
      <c r="BK332">
        <f t="shared" si="309"/>
        <v>0</v>
      </c>
      <c r="BM332">
        <f t="shared" si="310"/>
        <v>-60.439660521457135</v>
      </c>
      <c r="BN332">
        <f t="shared" si="294"/>
        <v>-153.24535373453043</v>
      </c>
      <c r="BQ332" s="56">
        <f t="shared" si="311"/>
        <v>31.395922585558978</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1.1201423658218879</v>
      </c>
      <c r="D333">
        <f t="shared" si="265"/>
        <v>0.46739803267677515</v>
      </c>
      <c r="F333">
        <f t="shared" si="266"/>
        <v>5.5726430243341037E-5</v>
      </c>
      <c r="G333">
        <f t="shared" si="267"/>
        <v>2.9198102760267107E-3</v>
      </c>
      <c r="H333">
        <f t="shared" si="268"/>
        <v>-3.1386728397239736</v>
      </c>
      <c r="J333">
        <f t="shared" si="269"/>
        <v>15</v>
      </c>
      <c r="M333">
        <f t="shared" si="270"/>
        <v>4.4399179965434821E-3</v>
      </c>
      <c r="N333">
        <f t="shared" si="271"/>
        <v>-1.5707963250000001</v>
      </c>
      <c r="O333">
        <f t="shared" si="272"/>
        <v>185.05821692044123</v>
      </c>
      <c r="P333">
        <f t="shared" si="273"/>
        <v>1.5653925955616868</v>
      </c>
      <c r="Q333">
        <f t="shared" si="274"/>
        <v>102.79479116975642</v>
      </c>
      <c r="R333">
        <f t="shared" si="275"/>
        <v>1.5610680539708575</v>
      </c>
      <c r="S333">
        <f t="shared" si="276"/>
        <v>0.47540662788363497</v>
      </c>
      <c r="T333">
        <f t="shared" si="277"/>
        <v>-1.0753701528202098</v>
      </c>
      <c r="U333">
        <f t="shared" si="278"/>
        <v>0.35914412249309102</v>
      </c>
      <c r="V333">
        <f t="shared" si="279"/>
        <v>-1.2034456573042569</v>
      </c>
      <c r="X333">
        <f t="shared" si="296"/>
        <v>-37.391717349237688</v>
      </c>
      <c r="Y333">
        <f t="shared" si="280"/>
        <v>-194.48630065869347</v>
      </c>
      <c r="Z333">
        <f t="shared" si="297"/>
        <v>-14.486300658693466</v>
      </c>
      <c r="AC333">
        <v>1</v>
      </c>
      <c r="AD333">
        <f t="shared" si="281"/>
        <v>185.05551504824999</v>
      </c>
      <c r="AE333">
        <f t="shared" si="282"/>
        <v>-3.2515970738168379E-2</v>
      </c>
      <c r="AF333">
        <f t="shared" si="283"/>
        <v>1.2512743613464501E-2</v>
      </c>
      <c r="AG333">
        <f t="shared" si="298"/>
        <v>1880.8113677004342</v>
      </c>
      <c r="AH333">
        <f t="shared" si="299"/>
        <v>-4967.4483323767263</v>
      </c>
      <c r="AJ333">
        <f t="shared" si="284"/>
        <v>18000</v>
      </c>
      <c r="AK333">
        <f t="shared" si="285"/>
        <v>33309.992708685</v>
      </c>
      <c r="AL333">
        <v>1</v>
      </c>
      <c r="AM333">
        <f t="shared" si="286"/>
        <v>102.78992699498252</v>
      </c>
      <c r="AN333">
        <f t="shared" si="300"/>
        <v>325.73170558390041</v>
      </c>
      <c r="AO333">
        <f t="shared" si="301"/>
        <v>-171.94552823526018</v>
      </c>
      <c r="AQ333">
        <f t="shared" si="287"/>
        <v>7.0616432020032469E-3</v>
      </c>
      <c r="AR333">
        <f t="shared" si="288"/>
        <v>-8.4033554103838632</v>
      </c>
      <c r="AT333">
        <f t="shared" si="261"/>
        <v>-41729.952200871288</v>
      </c>
      <c r="AU333">
        <f t="shared" si="262"/>
        <v>-15840.204730424548</v>
      </c>
      <c r="AV333">
        <f t="shared" si="302"/>
        <v>-2.7788053793957146</v>
      </c>
      <c r="AW333">
        <f t="shared" si="303"/>
        <v>691.8121031955742</v>
      </c>
      <c r="AX333">
        <f t="shared" si="304"/>
        <v>-8457.5866637492472</v>
      </c>
      <c r="AY333">
        <f t="shared" si="312"/>
        <v>-1.4891802167974499</v>
      </c>
      <c r="BA333">
        <f t="shared" si="289"/>
        <v>5.259966180781773</v>
      </c>
      <c r="BB333">
        <f t="shared" si="305"/>
        <v>14.419659036888184</v>
      </c>
      <c r="BC333">
        <f t="shared" si="306"/>
        <v>-1.2896251625982647</v>
      </c>
      <c r="BD333">
        <f t="shared" si="290"/>
        <v>-253.89007905518483</v>
      </c>
      <c r="BF333">
        <f t="shared" si="291"/>
        <v>-46.151826841910648</v>
      </c>
      <c r="BG333">
        <f t="shared" si="292"/>
        <v>-226.9428515935009</v>
      </c>
      <c r="BH333">
        <f t="shared" si="307"/>
        <v>-46.942851593500905</v>
      </c>
      <c r="BI333">
        <f t="shared" si="308"/>
        <v>-46.942851593500905</v>
      </c>
      <c r="BJ333">
        <f t="shared" si="293"/>
        <v>0</v>
      </c>
      <c r="BK333">
        <f t="shared" si="309"/>
        <v>0</v>
      </c>
      <c r="BM333">
        <f t="shared" si="310"/>
        <v>-60.571485878798832</v>
      </c>
      <c r="BN333">
        <f t="shared" si="294"/>
        <v>-153.05277253831611</v>
      </c>
      <c r="BQ333" s="56">
        <f t="shared" si="311"/>
        <v>31.321619837173319</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1.1220596674465431</v>
      </c>
      <c r="D334">
        <f t="shared" si="265"/>
        <v>0.47077242278766529</v>
      </c>
      <c r="F334">
        <f t="shared" si="266"/>
        <v>5.4801478295482057E-5</v>
      </c>
      <c r="G334">
        <f t="shared" si="267"/>
        <v>2.8954759192440223E-3</v>
      </c>
      <c r="H334">
        <f t="shared" si="268"/>
        <v>-3.1386971740807561</v>
      </c>
      <c r="J334">
        <f t="shared" si="269"/>
        <v>15</v>
      </c>
      <c r="M334">
        <f t="shared" si="270"/>
        <v>4.4029186799056201E-3</v>
      </c>
      <c r="N334">
        <f t="shared" si="271"/>
        <v>-1.5707963250000001</v>
      </c>
      <c r="O334">
        <f t="shared" si="272"/>
        <v>186.61328276691427</v>
      </c>
      <c r="P334">
        <f t="shared" si="273"/>
        <v>1.5654376257896143</v>
      </c>
      <c r="Q334">
        <f t="shared" si="274"/>
        <v>103.65853153597831</v>
      </c>
      <c r="R334">
        <f t="shared" si="275"/>
        <v>1.5611491178600356</v>
      </c>
      <c r="S334">
        <f t="shared" si="276"/>
        <v>0.47233163467935002</v>
      </c>
      <c r="T334">
        <f t="shared" si="277"/>
        <v>-1.0788621044524151</v>
      </c>
      <c r="U334">
        <f t="shared" si="278"/>
        <v>0.3565330895135097</v>
      </c>
      <c r="V334">
        <f t="shared" si="279"/>
        <v>-1.2062418454398542</v>
      </c>
      <c r="X334">
        <f t="shared" si="296"/>
        <v>-37.569307394065433</v>
      </c>
      <c r="Y334">
        <f t="shared" si="280"/>
        <v>-194.64741581198567</v>
      </c>
      <c r="Z334">
        <f t="shared" si="297"/>
        <v>-14.647415811985667</v>
      </c>
      <c r="AC334">
        <v>1</v>
      </c>
      <c r="AD334">
        <f t="shared" si="281"/>
        <v>186.61060341000001</v>
      </c>
      <c r="AE334">
        <f t="shared" si="282"/>
        <v>-3.3064753804789543E-2</v>
      </c>
      <c r="AF334">
        <f t="shared" si="283"/>
        <v>1.2617892719460001E-2</v>
      </c>
      <c r="AG334">
        <f t="shared" si="298"/>
        <v>1853.5632027015974</v>
      </c>
      <c r="AH334">
        <f t="shared" si="299"/>
        <v>-4936.4511447210352</v>
      </c>
      <c r="AJ334">
        <f t="shared" si="284"/>
        <v>18000</v>
      </c>
      <c r="AK334">
        <f t="shared" si="285"/>
        <v>33589.908613800006</v>
      </c>
      <c r="AL334">
        <v>1</v>
      </c>
      <c r="AM334">
        <f t="shared" si="286"/>
        <v>103.65370789410001</v>
      </c>
      <c r="AN334">
        <f t="shared" si="300"/>
        <v>325.70394457041476</v>
      </c>
      <c r="AO334">
        <f t="shared" si="301"/>
        <v>-170.51291665790578</v>
      </c>
      <c r="AQ334">
        <f t="shared" si="287"/>
        <v>6.9444396219169296E-3</v>
      </c>
      <c r="AR334">
        <f t="shared" si="288"/>
        <v>-8.3333275463003158</v>
      </c>
      <c r="AT334">
        <f t="shared" si="261"/>
        <v>-41124.192347522963</v>
      </c>
      <c r="AU334">
        <f t="shared" si="262"/>
        <v>-15480.630182802917</v>
      </c>
      <c r="AV334">
        <f t="shared" si="302"/>
        <v>-2.7815635400996008</v>
      </c>
      <c r="AW334">
        <f t="shared" si="303"/>
        <v>689.51482001581087</v>
      </c>
      <c r="AX334">
        <f t="shared" si="304"/>
        <v>-8396.8372017499023</v>
      </c>
      <c r="AY334">
        <f t="shared" si="312"/>
        <v>-1.4888641379245471</v>
      </c>
      <c r="BA334">
        <f t="shared" si="289"/>
        <v>5.2155380329703673</v>
      </c>
      <c r="BB334">
        <f t="shared" si="305"/>
        <v>14.345982334627077</v>
      </c>
      <c r="BC334">
        <f t="shared" si="306"/>
        <v>-1.2926994021750537</v>
      </c>
      <c r="BD334">
        <f t="shared" si="290"/>
        <v>-254.06622000834818</v>
      </c>
      <c r="BF334">
        <f t="shared" si="291"/>
        <v>-46.356027967723065</v>
      </c>
      <c r="BG334">
        <f t="shared" si="292"/>
        <v>-226.92704849060109</v>
      </c>
      <c r="BH334">
        <f t="shared" si="307"/>
        <v>-46.927048490601095</v>
      </c>
      <c r="BI334">
        <f t="shared" si="308"/>
        <v>-46.927048490601095</v>
      </c>
      <c r="BJ334">
        <f t="shared" si="293"/>
        <v>0</v>
      </c>
      <c r="BK334">
        <f t="shared" si="309"/>
        <v>0</v>
      </c>
      <c r="BM334">
        <f t="shared" si="310"/>
        <v>-60.702010302350146</v>
      </c>
      <c r="BN334">
        <f t="shared" si="294"/>
        <v>-152.86082848225288</v>
      </c>
      <c r="BQ334" s="56">
        <f t="shared" si="311"/>
        <v>31.247943134912216</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1.1239897017408111</v>
      </c>
      <c r="D335">
        <f t="shared" si="265"/>
        <v>0.47413526256025573</v>
      </c>
      <c r="F335">
        <f t="shared" si="266"/>
        <v>5.3899365706016963E-5</v>
      </c>
      <c r="G335">
        <f t="shared" si="267"/>
        <v>2.8715438470141193E-3</v>
      </c>
      <c r="H335">
        <f t="shared" si="268"/>
        <v>-3.1387211061529863</v>
      </c>
      <c r="J335">
        <f t="shared" si="269"/>
        <v>15</v>
      </c>
      <c r="M335">
        <f t="shared" si="270"/>
        <v>4.3665309222204489E-3</v>
      </c>
      <c r="N335">
        <f t="shared" si="271"/>
        <v>-1.5707963250000001</v>
      </c>
      <c r="O335">
        <f t="shared" si="272"/>
        <v>188.16834898553267</v>
      </c>
      <c r="P335">
        <f t="shared" si="273"/>
        <v>1.565481911737451</v>
      </c>
      <c r="Q335">
        <f t="shared" si="274"/>
        <v>104.52227257211904</v>
      </c>
      <c r="R335">
        <f t="shared" si="275"/>
        <v>1.5612288419738929</v>
      </c>
      <c r="S335">
        <f t="shared" si="276"/>
        <v>0.46929055225423771</v>
      </c>
      <c r="T335">
        <f t="shared" si="277"/>
        <v>-1.0823091321728282</v>
      </c>
      <c r="U335">
        <f t="shared" si="278"/>
        <v>0.35395703991074184</v>
      </c>
      <c r="V335">
        <f t="shared" si="279"/>
        <v>-1.2089976484073457</v>
      </c>
      <c r="X335">
        <f t="shared" si="296"/>
        <v>-37.745568612549782</v>
      </c>
      <c r="Y335">
        <f t="shared" si="280"/>
        <v>-194.80440125904957</v>
      </c>
      <c r="Z335">
        <f t="shared" si="297"/>
        <v>-14.80440125904957</v>
      </c>
      <c r="AC335">
        <v>1</v>
      </c>
      <c r="AD335">
        <f t="shared" si="281"/>
        <v>188.16569177175001</v>
      </c>
      <c r="AE335">
        <f t="shared" si="282"/>
        <v>-3.3618129198328031E-2</v>
      </c>
      <c r="AF335">
        <f t="shared" si="283"/>
        <v>1.27230418254555E-2</v>
      </c>
      <c r="AG335">
        <f t="shared" si="298"/>
        <v>1826.8749596468833</v>
      </c>
      <c r="AH335">
        <f t="shared" si="299"/>
        <v>-4905.7544004705542</v>
      </c>
      <c r="AJ335">
        <f t="shared" si="284"/>
        <v>18000</v>
      </c>
      <c r="AK335">
        <f t="shared" si="285"/>
        <v>33869.824518914997</v>
      </c>
      <c r="AL335">
        <v>1</v>
      </c>
      <c r="AM335">
        <f t="shared" si="286"/>
        <v>104.5174887932175</v>
      </c>
      <c r="AN335">
        <f t="shared" si="300"/>
        <v>325.67686891437552</v>
      </c>
      <c r="AO335">
        <f t="shared" si="301"/>
        <v>-169.10397805340855</v>
      </c>
      <c r="AQ335">
        <f t="shared" si="287"/>
        <v>6.8301298885800913E-3</v>
      </c>
      <c r="AR335">
        <f t="shared" si="288"/>
        <v>-8.264457165181911</v>
      </c>
      <c r="AT335">
        <f t="shared" si="261"/>
        <v>-40530.91931232698</v>
      </c>
      <c r="AU335">
        <f t="shared" si="262"/>
        <v>-15131.636789901788</v>
      </c>
      <c r="AV335">
        <f t="shared" si="302"/>
        <v>-2.784281944166854</v>
      </c>
      <c r="AW335">
        <f t="shared" si="303"/>
        <v>687.16601001687513</v>
      </c>
      <c r="AX335">
        <f t="shared" si="304"/>
        <v>-8336.8945933761679</v>
      </c>
      <c r="AY335">
        <f t="shared" si="312"/>
        <v>-1.4885575324893046</v>
      </c>
      <c r="BA335">
        <f t="shared" si="289"/>
        <v>5.17185180403186</v>
      </c>
      <c r="BB335">
        <f t="shared" si="305"/>
        <v>14.272921439351581</v>
      </c>
      <c r="BC335">
        <f t="shared" si="306"/>
        <v>-1.2957244116775495</v>
      </c>
      <c r="BD335">
        <f t="shared" si="290"/>
        <v>-254.23954028602623</v>
      </c>
      <c r="BF335">
        <f t="shared" si="291"/>
        <v>-46.558333648902092</v>
      </c>
      <c r="BG335">
        <f t="shared" si="292"/>
        <v>-226.90906344864612</v>
      </c>
      <c r="BH335">
        <f t="shared" si="307"/>
        <v>-46.909063448646123</v>
      </c>
      <c r="BI335">
        <f t="shared" si="308"/>
        <v>-46.909063448646123</v>
      </c>
      <c r="BJ335">
        <f t="shared" si="293"/>
        <v>0</v>
      </c>
      <c r="BK335">
        <f t="shared" si="309"/>
        <v>0</v>
      </c>
      <c r="BM335">
        <f t="shared" si="310"/>
        <v>-60.83125508825367</v>
      </c>
      <c r="BN335">
        <f t="shared" si="294"/>
        <v>-152.6695231626199</v>
      </c>
      <c r="BQ335" s="56">
        <f t="shared" si="311"/>
        <v>31.174882239636716</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1.1259324032269913</v>
      </c>
      <c r="D336">
        <f t="shared" si="265"/>
        <v>0.47748653552944526</v>
      </c>
      <c r="F336">
        <f t="shared" si="266"/>
        <v>5.3019346658100339E-5</v>
      </c>
      <c r="G336">
        <f t="shared" si="267"/>
        <v>2.8480041650282618E-3</v>
      </c>
      <c r="H336">
        <f t="shared" si="268"/>
        <v>-3.1387446458349721</v>
      </c>
      <c r="J336">
        <f t="shared" si="269"/>
        <v>15</v>
      </c>
      <c r="M336">
        <f t="shared" si="270"/>
        <v>4.3307396851530681E-3</v>
      </c>
      <c r="N336">
        <f t="shared" si="271"/>
        <v>-1.5707963250000001</v>
      </c>
      <c r="O336">
        <f t="shared" si="272"/>
        <v>189.72341556714565</v>
      </c>
      <c r="P336">
        <f t="shared" si="273"/>
        <v>1.5655254717064799</v>
      </c>
      <c r="Q336">
        <f t="shared" si="274"/>
        <v>105.38601426170669</v>
      </c>
      <c r="R336">
        <f t="shared" si="275"/>
        <v>1.5613072592537196</v>
      </c>
      <c r="S336">
        <f t="shared" si="276"/>
        <v>0.46628294455256403</v>
      </c>
      <c r="T336">
        <f t="shared" si="277"/>
        <v>-1.0857120170029304</v>
      </c>
      <c r="U336">
        <f t="shared" si="278"/>
        <v>0.35141533697155147</v>
      </c>
      <c r="V336">
        <f t="shared" si="279"/>
        <v>-1.2117138938891656</v>
      </c>
      <c r="X336">
        <f t="shared" si="296"/>
        <v>-37.920516307575738</v>
      </c>
      <c r="Y336">
        <f t="shared" si="280"/>
        <v>-194.95734774613004</v>
      </c>
      <c r="Z336">
        <f t="shared" si="297"/>
        <v>-14.95734774613004</v>
      </c>
      <c r="AC336">
        <v>1</v>
      </c>
      <c r="AD336">
        <f t="shared" si="281"/>
        <v>189.7207801335</v>
      </c>
      <c r="AE336">
        <f t="shared" si="282"/>
        <v>-3.4176096918783858E-2</v>
      </c>
      <c r="AF336">
        <f t="shared" si="283"/>
        <v>1.2828190931450999E-2</v>
      </c>
      <c r="AG336">
        <f t="shared" si="298"/>
        <v>1800.7322286893589</v>
      </c>
      <c r="AH336">
        <f t="shared" si="299"/>
        <v>-4875.3561204900971</v>
      </c>
      <c r="AJ336">
        <f t="shared" si="284"/>
        <v>18000</v>
      </c>
      <c r="AK336">
        <f t="shared" si="285"/>
        <v>34149.740424030002</v>
      </c>
      <c r="AL336">
        <v>1</v>
      </c>
      <c r="AM336">
        <f t="shared" si="286"/>
        <v>105.38126969233501</v>
      </c>
      <c r="AN336">
        <f t="shared" si="300"/>
        <v>325.6504562407822</v>
      </c>
      <c r="AO336">
        <f t="shared" si="301"/>
        <v>-167.71813051180928</v>
      </c>
      <c r="AQ336">
        <f t="shared" si="287"/>
        <v>6.7186195118116689E-3</v>
      </c>
      <c r="AR336">
        <f t="shared" si="288"/>
        <v>-8.1967158044102355</v>
      </c>
      <c r="AT336">
        <f t="shared" si="261"/>
        <v>-39949.810130262129</v>
      </c>
      <c r="AU336">
        <f t="shared" si="262"/>
        <v>-14792.845981167089</v>
      </c>
      <c r="AV336">
        <f t="shared" si="302"/>
        <v>-2.7869614038249004</v>
      </c>
      <c r="AW336">
        <f t="shared" si="303"/>
        <v>684.77106984890315</v>
      </c>
      <c r="AX336">
        <f t="shared" si="304"/>
        <v>-8277.7439911372112</v>
      </c>
      <c r="AY336">
        <f t="shared" si="312"/>
        <v>-1.4882598993180904</v>
      </c>
      <c r="BA336">
        <f t="shared" si="289"/>
        <v>5.1288892034451026</v>
      </c>
      <c r="BB336">
        <f t="shared" si="305"/>
        <v>14.200466346875068</v>
      </c>
      <c r="BC336">
        <f t="shared" si="306"/>
        <v>-1.29870150450681</v>
      </c>
      <c r="BD336">
        <f t="shared" si="290"/>
        <v>-254.41011514055643</v>
      </c>
      <c r="BF336">
        <f t="shared" si="291"/>
        <v>-46.758774679476112</v>
      </c>
      <c r="BG336">
        <f t="shared" si="292"/>
        <v>-226.88897323025651</v>
      </c>
      <c r="BH336">
        <f t="shared" si="307"/>
        <v>-46.888973230256511</v>
      </c>
      <c r="BI336">
        <f t="shared" si="308"/>
        <v>-46.888973230256511</v>
      </c>
      <c r="BJ336">
        <f t="shared" si="293"/>
        <v>0</v>
      </c>
      <c r="BK336">
        <f t="shared" si="309"/>
        <v>0</v>
      </c>
      <c r="BM336">
        <f t="shared" si="310"/>
        <v>-60.959241026351179</v>
      </c>
      <c r="BN336">
        <f t="shared" si="294"/>
        <v>-152.47885808970008</v>
      </c>
      <c r="BQ336" s="56">
        <f t="shared" si="311"/>
        <v>31.102427147160206</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1.1278877064502379</v>
      </c>
      <c r="D337">
        <f t="shared" si="265"/>
        <v>0.48082622638244232</v>
      </c>
      <c r="F337">
        <f t="shared" si="266"/>
        <v>5.2160705531910593E-5</v>
      </c>
      <c r="G337">
        <f t="shared" si="267"/>
        <v>2.8248473008268041E-3</v>
      </c>
      <c r="H337">
        <f t="shared" si="268"/>
        <v>-3.1387678026991734</v>
      </c>
      <c r="J337">
        <f t="shared" si="269"/>
        <v>15</v>
      </c>
      <c r="M337">
        <f t="shared" si="270"/>
        <v>4.2955304194201172E-3</v>
      </c>
      <c r="N337">
        <f t="shared" si="271"/>
        <v>-1.5707963250000001</v>
      </c>
      <c r="O337">
        <f t="shared" si="272"/>
        <v>191.27848250289986</v>
      </c>
      <c r="P337">
        <f t="shared" si="273"/>
        <v>1.5655683234028479</v>
      </c>
      <c r="Q337">
        <f t="shared" si="274"/>
        <v>106.24975658880497</v>
      </c>
      <c r="R337">
        <f t="shared" si="275"/>
        <v>1.5613844015697049</v>
      </c>
      <c r="S337">
        <f t="shared" si="276"/>
        <v>0.46330837906308547</v>
      </c>
      <c r="T337">
        <f t="shared" si="277"/>
        <v>-1.089071524178435</v>
      </c>
      <c r="U337">
        <f t="shared" si="278"/>
        <v>0.3489073573925201</v>
      </c>
      <c r="V337">
        <f t="shared" si="279"/>
        <v>-1.2143913883114148</v>
      </c>
      <c r="X337">
        <f t="shared" si="296"/>
        <v>-38.094165567308423</v>
      </c>
      <c r="Y337">
        <f t="shared" si="280"/>
        <v>-195.10634390812095</v>
      </c>
      <c r="Z337">
        <f t="shared" si="297"/>
        <v>-15.106343908120948</v>
      </c>
      <c r="AC337">
        <v>1</v>
      </c>
      <c r="AD337">
        <f t="shared" si="281"/>
        <v>191.27586849524999</v>
      </c>
      <c r="AE337">
        <f t="shared" si="282"/>
        <v>-3.4738656966157015E-2</v>
      </c>
      <c r="AF337">
        <f t="shared" si="283"/>
        <v>1.2933340037446499E-2</v>
      </c>
      <c r="AG337">
        <f t="shared" si="298"/>
        <v>1775.1210297145817</v>
      </c>
      <c r="AH337">
        <f t="shared" si="299"/>
        <v>-4845.2542300154837</v>
      </c>
      <c r="AJ337">
        <f t="shared" si="284"/>
        <v>18000</v>
      </c>
      <c r="AK337">
        <f t="shared" si="285"/>
        <v>34429.656329145</v>
      </c>
      <c r="AL337">
        <v>1</v>
      </c>
      <c r="AM337">
        <f t="shared" si="286"/>
        <v>106.2450505914525</v>
      </c>
      <c r="AN337">
        <f t="shared" si="300"/>
        <v>325.62468508031191</v>
      </c>
      <c r="AO337">
        <f t="shared" si="301"/>
        <v>-166.35481103852575</v>
      </c>
      <c r="AQ337">
        <f t="shared" si="287"/>
        <v>6.6098178268108754E-3</v>
      </c>
      <c r="AR337">
        <f t="shared" si="288"/>
        <v>-8.1300759269773764</v>
      </c>
      <c r="AT337">
        <f t="shared" si="261"/>
        <v>-39380.551548907235</v>
      </c>
      <c r="AU337">
        <f t="shared" si="262"/>
        <v>-14463.894998938798</v>
      </c>
      <c r="AV337">
        <f t="shared" si="302"/>
        <v>-2.7896027105474066</v>
      </c>
      <c r="AW337">
        <f t="shared" si="303"/>
        <v>682.33503035792546</v>
      </c>
      <c r="AX337">
        <f t="shared" si="304"/>
        <v>-8219.370884789616</v>
      </c>
      <c r="AY337">
        <f t="shared" si="312"/>
        <v>-1.4879707631047874</v>
      </c>
      <c r="BA337">
        <f t="shared" si="289"/>
        <v>5.0866325270223998</v>
      </c>
      <c r="BB337">
        <f t="shared" si="305"/>
        <v>14.128607281618814</v>
      </c>
      <c r="BC337">
        <f t="shared" si="306"/>
        <v>-1.3016319474426192</v>
      </c>
      <c r="BD337">
        <f t="shared" si="290"/>
        <v>-254.57801715307409</v>
      </c>
      <c r="BF337">
        <f t="shared" si="291"/>
        <v>-46.957381134882432</v>
      </c>
      <c r="BG337">
        <f t="shared" si="292"/>
        <v>-226.86685184238732</v>
      </c>
      <c r="BH337">
        <f t="shared" si="307"/>
        <v>-46.866851842387319</v>
      </c>
      <c r="BI337">
        <f t="shared" si="308"/>
        <v>-46.866851842387319</v>
      </c>
      <c r="BJ337">
        <f t="shared" si="293"/>
        <v>0</v>
      </c>
      <c r="BK337">
        <f t="shared" si="309"/>
        <v>0</v>
      </c>
      <c r="BM337">
        <f t="shared" si="310"/>
        <v>-61.085988416501245</v>
      </c>
      <c r="BN337">
        <f t="shared" si="294"/>
        <v>-152.28883468931326</v>
      </c>
      <c r="BQ337" s="56">
        <f t="shared" si="311"/>
        <v>31.030568081903951</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1.1298555459856841</v>
      </c>
      <c r="D338">
        <f t="shared" si="265"/>
        <v>0.48415432094554989</v>
      </c>
      <c r="F338">
        <f t="shared" si="266"/>
        <v>5.1322755449260095E-5</v>
      </c>
      <c r="G338">
        <f t="shared" si="267"/>
        <v>2.8020639908174407E-3</v>
      </c>
      <c r="H338">
        <f t="shared" si="268"/>
        <v>-3.1387905860091827</v>
      </c>
      <c r="J338">
        <f t="shared" si="269"/>
        <v>15</v>
      </c>
      <c r="M338">
        <f t="shared" si="270"/>
        <v>4.2608890450699542E-3</v>
      </c>
      <c r="N338">
        <f t="shared" si="271"/>
        <v>-1.5707963250000001</v>
      </c>
      <c r="O338">
        <f t="shared" si="272"/>
        <v>192.83354978422761</v>
      </c>
      <c r="P338">
        <f t="shared" si="273"/>
        <v>1.5656104839615619</v>
      </c>
      <c r="Q338">
        <f t="shared" si="274"/>
        <v>107.11349953799157</v>
      </c>
      <c r="R338">
        <f t="shared" si="275"/>
        <v>1.5614602997641194</v>
      </c>
      <c r="S338">
        <f t="shared" si="276"/>
        <v>0.46036642697557822</v>
      </c>
      <c r="T338">
        <f t="shared" si="277"/>
        <v>-1.0923884034670592</v>
      </c>
      <c r="U338">
        <f t="shared" si="278"/>
        <v>0.34643249101063944</v>
      </c>
      <c r="V338">
        <f t="shared" si="279"/>
        <v>-1.2170309174769705</v>
      </c>
      <c r="X338">
        <f t="shared" si="296"/>
        <v>-38.266531268460774</v>
      </c>
      <c r="Y338">
        <f t="shared" si="280"/>
        <v>-195.25147632069886</v>
      </c>
      <c r="Z338">
        <f t="shared" si="297"/>
        <v>-15.251476320698856</v>
      </c>
      <c r="AC338">
        <v>1</v>
      </c>
      <c r="AD338">
        <f t="shared" si="281"/>
        <v>192.83095685699999</v>
      </c>
      <c r="AE338">
        <f t="shared" si="282"/>
        <v>-3.5305809340447504E-2</v>
      </c>
      <c r="AF338">
        <f t="shared" si="283"/>
        <v>1.3038489143441998E-2</v>
      </c>
      <c r="AG338">
        <f t="shared" si="298"/>
        <v>1750.0277984607717</v>
      </c>
      <c r="AH338">
        <f t="shared" si="299"/>
        <v>-4815.4465676353921</v>
      </c>
      <c r="AJ338">
        <f t="shared" si="284"/>
        <v>18000</v>
      </c>
      <c r="AK338">
        <f t="shared" si="285"/>
        <v>34709.572234259998</v>
      </c>
      <c r="AL338">
        <v>1</v>
      </c>
      <c r="AM338">
        <f t="shared" si="286"/>
        <v>107.10883149057001</v>
      </c>
      <c r="AN338">
        <f t="shared" si="300"/>
        <v>325.59953482568278</v>
      </c>
      <c r="AO338">
        <f t="shared" si="301"/>
        <v>-165.01347479204262</v>
      </c>
      <c r="AQ338">
        <f t="shared" si="287"/>
        <v>6.5036378098089166E-3</v>
      </c>
      <c r="AR338">
        <f t="shared" si="288"/>
        <v>-8.0645108841630559</v>
      </c>
      <c r="AT338">
        <f t="shared" si="261"/>
        <v>-38822.839709842963</v>
      </c>
      <c r="AU338">
        <f t="shared" si="262"/>
        <v>-14144.436148643194</v>
      </c>
      <c r="AV338">
        <f t="shared" si="302"/>
        <v>-2.7922066356671276</v>
      </c>
      <c r="AW338">
        <f t="shared" si="303"/>
        <v>679.86258076110721</v>
      </c>
      <c r="AX338">
        <f t="shared" si="304"/>
        <v>-8161.7610922778113</v>
      </c>
      <c r="AY338">
        <f t="shared" si="312"/>
        <v>-1.4876896729708866</v>
      </c>
      <c r="BA338">
        <f t="shared" si="289"/>
        <v>5.0450646342532925</v>
      </c>
      <c r="BB338">
        <f t="shared" si="305"/>
        <v>14.057334690426819</v>
      </c>
      <c r="BC338">
        <f t="shared" si="306"/>
        <v>-1.304516962696241</v>
      </c>
      <c r="BD338">
        <f t="shared" si="290"/>
        <v>-254.74331635112634</v>
      </c>
      <c r="BF338">
        <f t="shared" si="291"/>
        <v>-47.154182393807538</v>
      </c>
      <c r="BG338">
        <f t="shared" si="292"/>
        <v>-226.84277065544356</v>
      </c>
      <c r="BH338">
        <f t="shared" si="307"/>
        <v>-46.842770655443559</v>
      </c>
      <c r="BI338">
        <f t="shared" si="308"/>
        <v>-46.842770655443559</v>
      </c>
      <c r="BJ338">
        <f t="shared" si="293"/>
        <v>0</v>
      </c>
      <c r="BK338">
        <f t="shared" si="309"/>
        <v>0</v>
      </c>
      <c r="BM338">
        <f t="shared" si="310"/>
        <v>-61.211517084234359</v>
      </c>
      <c r="BN338">
        <f t="shared" si="294"/>
        <v>-152.09945430431722</v>
      </c>
      <c r="BQ338" s="56">
        <f t="shared" si="311"/>
        <v>30.959295490711956</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1.1318358564454467</v>
      </c>
      <c r="D339">
        <f t="shared" si="265"/>
        <v>0.48747080617085597</v>
      </c>
      <c r="F339">
        <f t="shared" si="266"/>
        <v>5.0504836899389372E-5</v>
      </c>
      <c r="G339">
        <f t="shared" si="267"/>
        <v>2.779645267916798E-3</v>
      </c>
      <c r="H339">
        <f t="shared" si="268"/>
        <v>-3.1388130047320835</v>
      </c>
      <c r="J339">
        <f t="shared" si="269"/>
        <v>15</v>
      </c>
      <c r="M339">
        <f t="shared" si="270"/>
        <v>4.2268019327093946E-3</v>
      </c>
      <c r="N339">
        <f t="shared" si="271"/>
        <v>-1.5707963250000001</v>
      </c>
      <c r="O339">
        <f t="shared" si="272"/>
        <v>194.38861740283537</v>
      </c>
      <c r="P339">
        <f t="shared" si="273"/>
        <v>1.565651969969333</v>
      </c>
      <c r="Q339">
        <f t="shared" si="274"/>
        <v>107.97724309433769</v>
      </c>
      <c r="R339">
        <f t="shared" si="275"/>
        <v>1.5615349836924242</v>
      </c>
      <c r="S339">
        <f t="shared" si="276"/>
        <v>0.45745666332200596</v>
      </c>
      <c r="T339">
        <f t="shared" si="277"/>
        <v>-1.0956633894823089</v>
      </c>
      <c r="U339">
        <f t="shared" si="278"/>
        <v>0.34399014053577409</v>
      </c>
      <c r="V339">
        <f t="shared" si="279"/>
        <v>-1.2196332471781413</v>
      </c>
      <c r="X339">
        <f t="shared" si="296"/>
        <v>-38.437628079511242</v>
      </c>
      <c r="Y339">
        <f t="shared" si="280"/>
        <v>-195.39282955121047</v>
      </c>
      <c r="Z339">
        <f t="shared" si="297"/>
        <v>-15.392829551210468</v>
      </c>
      <c r="AC339">
        <v>1</v>
      </c>
      <c r="AD339">
        <f t="shared" si="281"/>
        <v>194.38604521874998</v>
      </c>
      <c r="AE339">
        <f t="shared" si="282"/>
        <v>-3.5877554041655324E-2</v>
      </c>
      <c r="AF339">
        <f t="shared" si="283"/>
        <v>1.3143638249437501E-2</v>
      </c>
      <c r="AG339">
        <f t="shared" si="298"/>
        <v>1725.4393730816259</v>
      </c>
      <c r="AH339">
        <f t="shared" si="299"/>
        <v>-4785.9308936799134</v>
      </c>
      <c r="AJ339">
        <f t="shared" si="284"/>
        <v>18000</v>
      </c>
      <c r="AK339">
        <f t="shared" si="285"/>
        <v>34989.488139375004</v>
      </c>
      <c r="AL339">
        <v>1</v>
      </c>
      <c r="AM339">
        <f t="shared" si="286"/>
        <v>107.9726123896875</v>
      </c>
      <c r="AN339">
        <f t="shared" si="300"/>
        <v>325.57498569045146</v>
      </c>
      <c r="AO339">
        <f t="shared" si="301"/>
        <v>-163.69359435817114</v>
      </c>
      <c r="AQ339">
        <f t="shared" si="287"/>
        <v>6.3999959040026214E-3</v>
      </c>
      <c r="AR339">
        <f t="shared" si="288"/>
        <v>-7.9999948800032765</v>
      </c>
      <c r="AT339">
        <f t="shared" si="261"/>
        <v>-38276.379840568487</v>
      </c>
      <c r="AU339">
        <f t="shared" si="262"/>
        <v>-13834.136088525462</v>
      </c>
      <c r="AV339">
        <f t="shared" si="302"/>
        <v>-2.7947739309692681</v>
      </c>
      <c r="AW339">
        <f t="shared" si="303"/>
        <v>677.3580911559485</v>
      </c>
      <c r="AX339">
        <f t="shared" si="304"/>
        <v>-8104.9007509747616</v>
      </c>
      <c r="AY339">
        <f t="shared" si="312"/>
        <v>-1.4874162011132466</v>
      </c>
      <c r="BA339">
        <f t="shared" si="289"/>
        <v>5.0041689266444971</v>
      </c>
      <c r="BB339">
        <f t="shared" si="305"/>
        <v>13.986639236539791</v>
      </c>
      <c r="BC339">
        <f t="shared" si="306"/>
        <v>-1.3073577298560215</v>
      </c>
      <c r="BD339">
        <f t="shared" si="290"/>
        <v>-254.90608032014711</v>
      </c>
      <c r="BF339">
        <f t="shared" si="291"/>
        <v>-47.349207159237743</v>
      </c>
      <c r="BG339">
        <f t="shared" si="292"/>
        <v>-226.81679851622545</v>
      </c>
      <c r="BH339">
        <f t="shared" si="307"/>
        <v>-46.816798516225447</v>
      </c>
      <c r="BI339">
        <f t="shared" si="308"/>
        <v>-46.816798516225447</v>
      </c>
      <c r="BJ339">
        <f t="shared" si="293"/>
        <v>0</v>
      </c>
      <c r="BK339">
        <f t="shared" si="309"/>
        <v>0</v>
      </c>
      <c r="BM339">
        <f t="shared" si="310"/>
        <v>-61.335846395777537</v>
      </c>
      <c r="BN339">
        <f t="shared" si="294"/>
        <v>-151.91071819607834</v>
      </c>
      <c r="BQ339" s="56">
        <f t="shared" si="311"/>
        <v>30.888600036824926</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1.1338285724855179</v>
      </c>
      <c r="D340">
        <f t="shared" si="265"/>
        <v>0.49077567012283874</v>
      </c>
      <c r="F340">
        <f t="shared" si="266"/>
        <v>4.970631644081092E-5</v>
      </c>
      <c r="G340">
        <f t="shared" si="267"/>
        <v>2.757582449780725E-3</v>
      </c>
      <c r="H340">
        <f t="shared" si="268"/>
        <v>-3.1388350675502195</v>
      </c>
      <c r="J340">
        <f t="shared" si="269"/>
        <v>15</v>
      </c>
      <c r="M340">
        <f t="shared" si="270"/>
        <v>4.1932558856243992E-3</v>
      </c>
      <c r="N340">
        <f t="shared" si="271"/>
        <v>-1.5707963250000001</v>
      </c>
      <c r="O340">
        <f t="shared" si="272"/>
        <v>195.94368535069287</v>
      </c>
      <c r="P340">
        <f t="shared" si="273"/>
        <v>1.5656927974863337</v>
      </c>
      <c r="Q340">
        <f t="shared" si="274"/>
        <v>108.8409872433884</v>
      </c>
      <c r="R340">
        <f t="shared" si="275"/>
        <v>1.5616084822624239</v>
      </c>
      <c r="S340">
        <f t="shared" si="276"/>
        <v>0.45457866710329758</v>
      </c>
      <c r="T340">
        <f t="shared" si="277"/>
        <v>-1.0988972019930952</v>
      </c>
      <c r="U340">
        <f t="shared" si="278"/>
        <v>0.34157972128536634</v>
      </c>
      <c r="V340">
        <f t="shared" si="279"/>
        <v>-1.2221991237895242</v>
      </c>
      <c r="X340">
        <f t="shared" si="296"/>
        <v>-38.607470463872851</v>
      </c>
      <c r="Y340">
        <f t="shared" si="280"/>
        <v>-195.53048620833243</v>
      </c>
      <c r="Z340">
        <f t="shared" si="297"/>
        <v>-15.530486208332434</v>
      </c>
      <c r="AC340">
        <v>1</v>
      </c>
      <c r="AD340">
        <f t="shared" si="281"/>
        <v>195.94113358050001</v>
      </c>
      <c r="AE340">
        <f t="shared" si="282"/>
        <v>-3.6453891069780468E-2</v>
      </c>
      <c r="AF340">
        <f t="shared" si="283"/>
        <v>1.3248787355433E-2</v>
      </c>
      <c r="AG340">
        <f t="shared" si="298"/>
        <v>1701.3429811409344</v>
      </c>
      <c r="AH340">
        <f t="shared" si="299"/>
        <v>-4756.704898052727</v>
      </c>
      <c r="AJ340">
        <f t="shared" si="284"/>
        <v>18000</v>
      </c>
      <c r="AK340">
        <f t="shared" si="285"/>
        <v>35269.404044489995</v>
      </c>
      <c r="AL340">
        <v>1</v>
      </c>
      <c r="AM340">
        <f t="shared" si="286"/>
        <v>108.83639328880501</v>
      </c>
      <c r="AN340">
        <f t="shared" si="300"/>
        <v>325.55101867008835</v>
      </c>
      <c r="AO340">
        <f t="shared" si="301"/>
        <v>-162.39465905884552</v>
      </c>
      <c r="AQ340">
        <f t="shared" si="287"/>
        <v>6.2988118551197689E-3</v>
      </c>
      <c r="AR340">
        <f t="shared" si="288"/>
        <v>-7.9365029374509088</v>
      </c>
      <c r="AT340">
        <f t="shared" si="261"/>
        <v>-37740.885956643353</v>
      </c>
      <c r="AU340">
        <f t="shared" si="262"/>
        <v>-13532.675156639674</v>
      </c>
      <c r="AV340">
        <f t="shared" si="302"/>
        <v>-2.797305329265968</v>
      </c>
      <c r="AW340">
        <f t="shared" si="303"/>
        <v>674.82563348526139</v>
      </c>
      <c r="AX340">
        <f t="shared" si="304"/>
        <v>-8048.7763092087471</v>
      </c>
      <c r="AY340">
        <f t="shared" si="312"/>
        <v>-1.4871499415336928</v>
      </c>
      <c r="BA340">
        <f t="shared" si="289"/>
        <v>4.9639293270089313</v>
      </c>
      <c r="BB340">
        <f t="shared" si="305"/>
        <v>13.91651179372751</v>
      </c>
      <c r="BC340">
        <f t="shared" si="306"/>
        <v>-1.3101553877322751</v>
      </c>
      <c r="BD340">
        <f t="shared" si="290"/>
        <v>-255.06637430916115</v>
      </c>
      <c r="BF340">
        <f t="shared" si="291"/>
        <v>-47.542483478751322</v>
      </c>
      <c r="BG340">
        <f t="shared" si="292"/>
        <v>-226.78900185507436</v>
      </c>
      <c r="BH340">
        <f t="shared" si="307"/>
        <v>-46.78900185507436</v>
      </c>
      <c r="BI340">
        <f t="shared" si="308"/>
        <v>-46.78900185507436</v>
      </c>
      <c r="BJ340">
        <f t="shared" si="293"/>
        <v>0</v>
      </c>
      <c r="BK340">
        <f t="shared" si="309"/>
        <v>0</v>
      </c>
      <c r="BM340">
        <f t="shared" si="310"/>
        <v>-61.458995272478838</v>
      </c>
      <c r="BN340">
        <f t="shared" si="294"/>
        <v>-151.72262754591321</v>
      </c>
      <c r="BQ340" s="56">
        <f t="shared" si="311"/>
        <v>30.818472594012647</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1.1358336288125372</v>
      </c>
      <c r="D341">
        <f t="shared" si="265"/>
        <v>0.49406890196489184</v>
      </c>
      <c r="F341">
        <f t="shared" si="266"/>
        <v>4.8926585474430241E-5</v>
      </c>
      <c r="G341">
        <f t="shared" si="267"/>
        <v>2.7358671275908263E-3</v>
      </c>
      <c r="H341">
        <f t="shared" si="268"/>
        <v>-3.1388567828724092</v>
      </c>
      <c r="J341">
        <f t="shared" si="269"/>
        <v>15</v>
      </c>
      <c r="M341">
        <f t="shared" si="270"/>
        <v>4.1602381227454676E-3</v>
      </c>
      <c r="N341">
        <f t="shared" si="271"/>
        <v>-1.5707963250000001</v>
      </c>
      <c r="O341">
        <f t="shared" si="272"/>
        <v>197.4987536200228</v>
      </c>
      <c r="P341">
        <f t="shared" si="273"/>
        <v>1.5657329820669257</v>
      </c>
      <c r="Q341">
        <f t="shared" si="274"/>
        <v>109.70473197114397</v>
      </c>
      <c r="R341">
        <f t="shared" si="275"/>
        <v>1.5616808234715691</v>
      </c>
      <c r="S341">
        <f t="shared" si="276"/>
        <v>0.45173202140265217</v>
      </c>
      <c r="T341">
        <f t="shared" si="277"/>
        <v>-1.1020905462290296</v>
      </c>
      <c r="U341">
        <f t="shared" si="278"/>
        <v>0.33920066092171036</v>
      </c>
      <c r="V341">
        <f t="shared" si="279"/>
        <v>-1.2247292748417029</v>
      </c>
      <c r="X341">
        <f t="shared" si="296"/>
        <v>-38.776072683014682</v>
      </c>
      <c r="Y341">
        <f t="shared" si="280"/>
        <v>-195.66452699052368</v>
      </c>
      <c r="Z341">
        <f t="shared" si="297"/>
        <v>-15.664526990523683</v>
      </c>
      <c r="AC341">
        <v>1</v>
      </c>
      <c r="AD341">
        <f t="shared" si="281"/>
        <v>197.49622194225</v>
      </c>
      <c r="AE341">
        <f t="shared" si="282"/>
        <v>-3.7034820424822951E-2</v>
      </c>
      <c r="AF341">
        <f t="shared" si="283"/>
        <v>1.33539364614285E-2</v>
      </c>
      <c r="AG341">
        <f t="shared" si="298"/>
        <v>1677.726227028008</v>
      </c>
      <c r="AH341">
        <f t="shared" si="299"/>
        <v>-4727.7662075415028</v>
      </c>
      <c r="AJ341">
        <f t="shared" si="284"/>
        <v>18000</v>
      </c>
      <c r="AK341">
        <f t="shared" si="285"/>
        <v>35549.319949605</v>
      </c>
      <c r="AL341">
        <v>1</v>
      </c>
      <c r="AM341">
        <f t="shared" si="286"/>
        <v>109.7001741879225</v>
      </c>
      <c r="AN341">
        <f t="shared" si="300"/>
        <v>325.52761550519142</v>
      </c>
      <c r="AO341">
        <f t="shared" si="301"/>
        <v>-161.11617429355633</v>
      </c>
      <c r="AQ341">
        <f t="shared" si="287"/>
        <v>6.2000085560118077E-3</v>
      </c>
      <c r="AR341">
        <f t="shared" si="288"/>
        <v>-7.874010866134995</v>
      </c>
      <c r="AT341">
        <f t="shared" si="261"/>
        <v>-37216.080573765408</v>
      </c>
      <c r="AU341">
        <f t="shared" si="262"/>
        <v>-13239.746732955782</v>
      </c>
      <c r="AV341">
        <f t="shared" si="302"/>
        <v>-2.7998015449524969</v>
      </c>
      <c r="AW341">
        <f t="shared" si="303"/>
        <v>672.26900107021504</v>
      </c>
      <c r="AX341">
        <f t="shared" si="304"/>
        <v>-7993.3745180629867</v>
      </c>
      <c r="AY341">
        <f t="shared" si="312"/>
        <v>-1.4868905088450579</v>
      </c>
      <c r="BA341">
        <f t="shared" si="289"/>
        <v>4.9243302596590208</v>
      </c>
      <c r="BB341">
        <f t="shared" si="305"/>
        <v>13.846943440578336</v>
      </c>
      <c r="BC341">
        <f t="shared" si="306"/>
        <v>-1.312911036107439</v>
      </c>
      <c r="BD341">
        <f t="shared" si="290"/>
        <v>-255.22426133106052</v>
      </c>
      <c r="BF341">
        <f t="shared" si="291"/>
        <v>-47.734038764081802</v>
      </c>
      <c r="BG341">
        <f t="shared" si="292"/>
        <v>-226.75944478756406</v>
      </c>
      <c r="BH341">
        <f t="shared" si="307"/>
        <v>-46.759444787564064</v>
      </c>
      <c r="BI341">
        <f t="shared" si="308"/>
        <v>-46.759444787564064</v>
      </c>
      <c r="BJ341">
        <f t="shared" si="293"/>
        <v>0</v>
      </c>
      <c r="BK341">
        <f t="shared" si="309"/>
        <v>0</v>
      </c>
      <c r="BM341">
        <f t="shared" si="310"/>
        <v>-61.580982204660131</v>
      </c>
      <c r="BN341">
        <f t="shared" si="294"/>
        <v>-151.53518345650355</v>
      </c>
      <c r="BQ341" s="56">
        <f t="shared" si="311"/>
        <v>30.748904240863475</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1.1378509601904485</v>
      </c>
      <c r="D342">
        <f t="shared" si="265"/>
        <v>0.49735049194577913</v>
      </c>
      <c r="F342">
        <f t="shared" si="266"/>
        <v>4.8165059083506212E-5</v>
      </c>
      <c r="G342">
        <f t="shared" si="267"/>
        <v>2.7144911553667952E-3</v>
      </c>
      <c r="H342">
        <f t="shared" si="268"/>
        <v>-3.1388781588446335</v>
      </c>
      <c r="J342">
        <f t="shared" si="269"/>
        <v>15</v>
      </c>
      <c r="M342">
        <f t="shared" si="270"/>
        <v>4.1277362624115186E-3</v>
      </c>
      <c r="N342">
        <f t="shared" si="271"/>
        <v>-1.5707963250000001</v>
      </c>
      <c r="O342">
        <f t="shared" si="272"/>
        <v>199.05382220329076</v>
      </c>
      <c r="P342">
        <f t="shared" si="273"/>
        <v>1.5657725387794181</v>
      </c>
      <c r="Q342">
        <f t="shared" si="274"/>
        <v>110.56847726404212</v>
      </c>
      <c r="R342">
        <f t="shared" si="275"/>
        <v>1.5617520344425107</v>
      </c>
      <c r="S342">
        <f t="shared" si="276"/>
        <v>0.44891631348623873</v>
      </c>
      <c r="T342">
        <f t="shared" si="277"/>
        <v>-1.1052441131812663</v>
      </c>
      <c r="U342">
        <f t="shared" si="278"/>
        <v>0.33685239919208326</v>
      </c>
      <c r="V342">
        <f t="shared" si="279"/>
        <v>-1.2272244095764051</v>
      </c>
      <c r="X342">
        <f t="shared" si="296"/>
        <v>-38.943448799536789</v>
      </c>
      <c r="Y342">
        <f t="shared" si="280"/>
        <v>-195.79503073328979</v>
      </c>
      <c r="Z342">
        <f t="shared" si="297"/>
        <v>-15.795030733289792</v>
      </c>
      <c r="AC342">
        <v>1</v>
      </c>
      <c r="AD342">
        <f t="shared" si="281"/>
        <v>199.051310304</v>
      </c>
      <c r="AE342">
        <f t="shared" si="282"/>
        <v>-3.7620342106782771E-2</v>
      </c>
      <c r="AF342">
        <f t="shared" si="283"/>
        <v>1.3459085567423999E-2</v>
      </c>
      <c r="AG342">
        <f t="shared" si="298"/>
        <v>1654.5770797828322</v>
      </c>
      <c r="AH342">
        <f t="shared" si="299"/>
        <v>-4699.1123926390701</v>
      </c>
      <c r="AJ342">
        <f t="shared" si="284"/>
        <v>18000</v>
      </c>
      <c r="AK342">
        <f t="shared" si="285"/>
        <v>35829.235854719998</v>
      </c>
      <c r="AL342">
        <v>1</v>
      </c>
      <c r="AM342">
        <f t="shared" si="286"/>
        <v>110.56395508704001</v>
      </c>
      <c r="AN342">
        <f t="shared" si="300"/>
        <v>325.50475864670085</v>
      </c>
      <c r="AO342">
        <f t="shared" si="301"/>
        <v>-159.85766091163515</v>
      </c>
      <c r="AQ342">
        <f t="shared" si="287"/>
        <v>6.1035118997119749E-3</v>
      </c>
      <c r="AR342">
        <f t="shared" si="288"/>
        <v>-7.8124952316313285</v>
      </c>
      <c r="AT342">
        <f t="shared" ref="AT342:AT405" si="313">-AR342*AH342+AG342*AQ342</f>
        <v>-36701.694429496973</v>
      </c>
      <c r="AU342">
        <f t="shared" ref="AU342:AU405" si="314">AQ342*AH342+AG342*AR342</f>
        <v>-12955.056634576422</v>
      </c>
      <c r="AV342">
        <f t="shared" si="302"/>
        <v>-2.8022632745457257</v>
      </c>
      <c r="AW342">
        <f t="shared" si="303"/>
        <v>669.69172681506507</v>
      </c>
      <c r="AX342">
        <f t="shared" si="304"/>
        <v>-7938.6824234359337</v>
      </c>
      <c r="AY342">
        <f t="shared" si="312"/>
        <v>-1.4866375371486487</v>
      </c>
      <c r="BA342">
        <f t="shared" si="289"/>
        <v>4.885356631461538</v>
      </c>
      <c r="BB342">
        <f t="shared" si="305"/>
        <v>13.777925454944118</v>
      </c>
      <c r="BC342">
        <f t="shared" si="306"/>
        <v>-1.315625737397077</v>
      </c>
      <c r="BD342">
        <f t="shared" si="290"/>
        <v>-255.37980225777324</v>
      </c>
      <c r="BF342">
        <f t="shared" si="291"/>
        <v>-47.923899809981371</v>
      </c>
      <c r="BG342">
        <f t="shared" si="292"/>
        <v>-226.7281892110575</v>
      </c>
      <c r="BH342">
        <f t="shared" si="307"/>
        <v>-46.728189211057497</v>
      </c>
      <c r="BI342">
        <f t="shared" si="308"/>
        <v>-46.728189211057497</v>
      </c>
      <c r="BJ342">
        <f t="shared" si="293"/>
        <v>0</v>
      </c>
      <c r="BK342">
        <f t="shared" si="309"/>
        <v>0</v>
      </c>
      <c r="BM342">
        <f t="shared" si="310"/>
        <v>-61.701825264925489</v>
      </c>
      <c r="BN342">
        <f t="shared" si="294"/>
        <v>-151.34838695328426</v>
      </c>
      <c r="BQ342" s="56">
        <f t="shared" si="311"/>
        <v>30.679886255229253</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1.1398805014470395</v>
      </c>
      <c r="D343">
        <f t="shared" si="265"/>
        <v>0.50062043138602497</v>
      </c>
      <c r="F343">
        <f t="shared" si="266"/>
        <v>4.7421174936321531E-5</v>
      </c>
      <c r="G343">
        <f t="shared" si="267"/>
        <v>2.693446639776022E-3</v>
      </c>
      <c r="H343">
        <f t="shared" si="268"/>
        <v>-3.1388992033602241</v>
      </c>
      <c r="J343">
        <f t="shared" si="269"/>
        <v>15</v>
      </c>
      <c r="M343">
        <f t="shared" si="270"/>
        <v>4.0957383068889481E-3</v>
      </c>
      <c r="N343">
        <f t="shared" si="271"/>
        <v>-1.5707963250000001</v>
      </c>
      <c r="O343">
        <f t="shared" si="272"/>
        <v>200.60889109319612</v>
      </c>
      <c r="P343">
        <f t="shared" si="273"/>
        <v>1.5658114822249052</v>
      </c>
      <c r="Q343">
        <f t="shared" si="274"/>
        <v>111.43222310894106</v>
      </c>
      <c r="R343">
        <f t="shared" si="275"/>
        <v>1.5618221414570026</v>
      </c>
      <c r="S343">
        <f t="shared" si="276"/>
        <v>0.44613113489210765</v>
      </c>
      <c r="T343">
        <f t="shared" si="277"/>
        <v>-1.1083585798987758</v>
      </c>
      <c r="U343">
        <f t="shared" si="278"/>
        <v>0.33453438767198584</v>
      </c>
      <c r="V343">
        <f t="shared" si="279"/>
        <v>-1.2296852194837291</v>
      </c>
      <c r="X343">
        <f t="shared" si="296"/>
        <v>-39.109612680199533</v>
      </c>
      <c r="Y343">
        <f t="shared" si="280"/>
        <v>-195.92207445528086</v>
      </c>
      <c r="Z343">
        <f t="shared" si="297"/>
        <v>-15.922074455280864</v>
      </c>
      <c r="AC343">
        <v>1</v>
      </c>
      <c r="AD343">
        <f t="shared" si="281"/>
        <v>200.60639866574999</v>
      </c>
      <c r="AE343">
        <f t="shared" si="282"/>
        <v>-3.8210456115659916E-2</v>
      </c>
      <c r="AF343">
        <f t="shared" si="283"/>
        <v>1.3564234673419499E-2</v>
      </c>
      <c r="AG343">
        <f t="shared" si="298"/>
        <v>1631.8838613198084</v>
      </c>
      <c r="AH343">
        <f t="shared" si="299"/>
        <v>-4670.7409739057985</v>
      </c>
      <c r="AJ343">
        <f t="shared" si="284"/>
        <v>18000</v>
      </c>
      <c r="AK343">
        <f t="shared" si="285"/>
        <v>36109.151759835004</v>
      </c>
      <c r="AL343">
        <v>1</v>
      </c>
      <c r="AM343">
        <f t="shared" si="286"/>
        <v>111.42773598615751</v>
      </c>
      <c r="AN343">
        <f t="shared" si="300"/>
        <v>325.48243122299647</v>
      </c>
      <c r="AO343">
        <f t="shared" si="301"/>
        <v>-158.61865461371914</v>
      </c>
      <c r="AQ343">
        <f t="shared" si="287"/>
        <v>6.0092506404358873E-3</v>
      </c>
      <c r="AR343">
        <f t="shared" si="288"/>
        <v>-7.7519333261622938</v>
      </c>
      <c r="AT343">
        <f t="shared" si="313"/>
        <v>-36197.466214353335</v>
      </c>
      <c r="AU343">
        <f t="shared" si="314"/>
        <v>-12678.322542180182</v>
      </c>
      <c r="AV343">
        <f t="shared" si="302"/>
        <v>-2.8046911972054454</v>
      </c>
      <c r="AW343">
        <f t="shared" si="303"/>
        <v>667.09710017920781</v>
      </c>
      <c r="AX343">
        <f t="shared" si="304"/>
        <v>-7884.6873583508032</v>
      </c>
      <c r="AY343">
        <f t="shared" si="312"/>
        <v>-1.4863906789784791</v>
      </c>
      <c r="BA343">
        <f t="shared" si="289"/>
        <v>4.8469938137132482</v>
      </c>
      <c r="BB343">
        <f t="shared" si="305"/>
        <v>13.709449308538478</v>
      </c>
      <c r="BC343">
        <f t="shared" si="306"/>
        <v>-1.3183005182269663</v>
      </c>
      <c r="BD343">
        <f t="shared" si="290"/>
        <v>-255.53305591062352</v>
      </c>
      <c r="BF343">
        <f t="shared" si="291"/>
        <v>-48.112092812411859</v>
      </c>
      <c r="BG343">
        <f t="shared" si="292"/>
        <v>-226.69529489643082</v>
      </c>
      <c r="BH343">
        <f t="shared" si="307"/>
        <v>-46.695294896430823</v>
      </c>
      <c r="BI343">
        <f t="shared" si="308"/>
        <v>-46.695294896430823</v>
      </c>
      <c r="BJ343">
        <f t="shared" si="293"/>
        <v>0</v>
      </c>
      <c r="BK343">
        <f t="shared" si="309"/>
        <v>0</v>
      </c>
      <c r="BM343">
        <f t="shared" si="310"/>
        <v>-61.82154212095034</v>
      </c>
      <c r="BN343">
        <f t="shared" si="294"/>
        <v>-151.16223898580733</v>
      </c>
      <c r="BQ343" s="56">
        <f t="shared" si="311"/>
        <v>30.611410108823613</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1.1419221874803653</v>
      </c>
      <c r="D344">
        <f t="shared" si="265"/>
        <v>0.50387871266424633</v>
      </c>
      <c r="F344">
        <f t="shared" si="266"/>
        <v>4.66943922477184E-5</v>
      </c>
      <c r="G344">
        <f t="shared" si="267"/>
        <v>2.6727259304136714E-3</v>
      </c>
      <c r="H344">
        <f t="shared" si="268"/>
        <v>-3.1389199240695866</v>
      </c>
      <c r="J344">
        <f t="shared" si="269"/>
        <v>15</v>
      </c>
      <c r="M344">
        <f t="shared" si="270"/>
        <v>4.0642326276051875E-3</v>
      </c>
      <c r="N344">
        <f t="shared" si="271"/>
        <v>-1.5707963250000001</v>
      </c>
      <c r="O344">
        <f t="shared" si="272"/>
        <v>202.16396028266277</v>
      </c>
      <c r="P344">
        <f t="shared" si="273"/>
        <v>1.5658498265552352</v>
      </c>
      <c r="Q344">
        <f t="shared" si="274"/>
        <v>112.29596949310337</v>
      </c>
      <c r="R344">
        <f t="shared" si="275"/>
        <v>1.5618911699882374</v>
      </c>
      <c r="S344">
        <f t="shared" si="276"/>
        <v>0.44337608150808661</v>
      </c>
      <c r="T344">
        <f t="shared" si="277"/>
        <v>-1.1114346097799603</v>
      </c>
      <c r="U344">
        <f t="shared" si="278"/>
        <v>0.33224608951170903</v>
      </c>
      <c r="V344">
        <f t="shared" si="279"/>
        <v>-1.2321123788220258</v>
      </c>
      <c r="X344">
        <f t="shared" si="296"/>
        <v>-39.274577998908008</v>
      </c>
      <c r="Y344">
        <f t="shared" si="280"/>
        <v>-196.04573340324492</v>
      </c>
      <c r="Z344">
        <f t="shared" si="297"/>
        <v>-16.045733403244924</v>
      </c>
      <c r="AC344">
        <v>1</v>
      </c>
      <c r="AD344">
        <f t="shared" si="281"/>
        <v>202.16148702749999</v>
      </c>
      <c r="AE344">
        <f t="shared" si="282"/>
        <v>-3.8805162451454392E-2</v>
      </c>
      <c r="AF344">
        <f t="shared" si="283"/>
        <v>1.3669383779414998E-2</v>
      </c>
      <c r="AG344">
        <f t="shared" si="298"/>
        <v>1609.6352350389652</v>
      </c>
      <c r="AH344">
        <f t="shared" si="299"/>
        <v>-4642.6494279018607</v>
      </c>
      <c r="AJ344">
        <f t="shared" si="284"/>
        <v>18000</v>
      </c>
      <c r="AK344">
        <f t="shared" si="285"/>
        <v>36389.067664950002</v>
      </c>
      <c r="AL344">
        <v>1</v>
      </c>
      <c r="AM344">
        <f t="shared" si="286"/>
        <v>112.291516885275</v>
      </c>
      <c r="AN344">
        <f t="shared" si="300"/>
        <v>325.46061700875669</v>
      </c>
      <c r="AO344">
        <f t="shared" si="301"/>
        <v>-157.39870538082417</v>
      </c>
      <c r="AQ344">
        <f t="shared" si="287"/>
        <v>5.9171562620377151E-3</v>
      </c>
      <c r="AR344">
        <f t="shared" si="288"/>
        <v>-7.6923031406490292</v>
      </c>
      <c r="AT344">
        <f t="shared" si="313"/>
        <v>-35703.1423119713</v>
      </c>
      <c r="AU344">
        <f t="shared" si="314"/>
        <v>-12409.273455924325</v>
      </c>
      <c r="AV344">
        <f t="shared" si="302"/>
        <v>-2.8070859752390751</v>
      </c>
      <c r="AW344">
        <f t="shared" si="303"/>
        <v>664.48818300486141</v>
      </c>
      <c r="AX344">
        <f t="shared" si="304"/>
        <v>-7831.3769355037266</v>
      </c>
      <c r="AY344">
        <f t="shared" si="312"/>
        <v>-1.4861496043079443</v>
      </c>
      <c r="BA344">
        <f t="shared" si="289"/>
        <v>4.8092276247986252</v>
      </c>
      <c r="BB344">
        <f t="shared" si="305"/>
        <v>13.641506661686071</v>
      </c>
      <c r="BC344">
        <f t="shared" si="306"/>
        <v>-1.3209363709311308</v>
      </c>
      <c r="BD344">
        <f t="shared" si="290"/>
        <v>-255.68407914616284</v>
      </c>
      <c r="BF344">
        <f t="shared" si="291"/>
        <v>-48.298643386089879</v>
      </c>
      <c r="BG344">
        <f t="shared" si="292"/>
        <v>-226.66081957524466</v>
      </c>
      <c r="BH344">
        <f t="shared" si="307"/>
        <v>-46.660819575244659</v>
      </c>
      <c r="BI344">
        <f t="shared" si="308"/>
        <v>-46.660819575244659</v>
      </c>
      <c r="BJ344">
        <f t="shared" si="293"/>
        <v>0</v>
      </c>
      <c r="BK344">
        <f t="shared" si="309"/>
        <v>0</v>
      </c>
      <c r="BM344">
        <f t="shared" si="310"/>
        <v>-61.940150047775958</v>
      </c>
      <c r="BN344">
        <f t="shared" si="294"/>
        <v>-150.97674042908181</v>
      </c>
      <c r="BQ344" s="56">
        <f t="shared" si="311"/>
        <v>30.543467461971208</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1.1439759532650549</v>
      </c>
      <c r="D345">
        <f t="shared" si="265"/>
        <v>0.50712532920343589</v>
      </c>
      <c r="F345">
        <f t="shared" si="266"/>
        <v>4.5984190795917957E-5</v>
      </c>
      <c r="G345">
        <f t="shared" si="267"/>
        <v>2.6523216105280968E-3</v>
      </c>
      <c r="H345">
        <f t="shared" si="268"/>
        <v>-3.1389403283894719</v>
      </c>
      <c r="J345">
        <f t="shared" si="269"/>
        <v>15</v>
      </c>
      <c r="M345">
        <f t="shared" si="270"/>
        <v>4.033207951058583E-3</v>
      </c>
      <c r="N345">
        <f t="shared" si="271"/>
        <v>-1.5707963250000001</v>
      </c>
      <c r="O345">
        <f t="shared" si="272"/>
        <v>203.71902976483068</v>
      </c>
      <c r="P345">
        <f t="shared" si="273"/>
        <v>1.5658875854901568</v>
      </c>
      <c r="Q345">
        <f t="shared" si="274"/>
        <v>113.15971640418044</v>
      </c>
      <c r="R345">
        <f t="shared" si="275"/>
        <v>1.5619591447317034</v>
      </c>
      <c r="S345">
        <f t="shared" si="276"/>
        <v>0.44065075363938766</v>
      </c>
      <c r="T345">
        <f t="shared" si="277"/>
        <v>-1.114472852859532</v>
      </c>
      <c r="U345">
        <f t="shared" si="278"/>
        <v>0.32998697918641579</v>
      </c>
      <c r="V345">
        <f t="shared" si="279"/>
        <v>-1.2345065451210071</v>
      </c>
      <c r="X345">
        <f t="shared" si="296"/>
        <v>-39.438358239652629</v>
      </c>
      <c r="Y345">
        <f t="shared" si="280"/>
        <v>-196.16608109585712</v>
      </c>
      <c r="Z345">
        <f t="shared" si="297"/>
        <v>-16.166081095857123</v>
      </c>
      <c r="AC345">
        <v>1</v>
      </c>
      <c r="AD345">
        <f t="shared" si="281"/>
        <v>203.71657538925001</v>
      </c>
      <c r="AE345">
        <f t="shared" si="282"/>
        <v>-3.9404461114166206E-2</v>
      </c>
      <c r="AF345">
        <f t="shared" si="283"/>
        <v>1.3774532885410501E-2</v>
      </c>
      <c r="AG345">
        <f t="shared" si="298"/>
        <v>1587.82019481357</v>
      </c>
      <c r="AH345">
        <f t="shared" si="299"/>
        <v>-4614.8351927162093</v>
      </c>
      <c r="AJ345">
        <f t="shared" si="284"/>
        <v>18000</v>
      </c>
      <c r="AK345">
        <f t="shared" si="285"/>
        <v>36668.983570065</v>
      </c>
      <c r="AL345">
        <v>1</v>
      </c>
      <c r="AM345">
        <f t="shared" si="286"/>
        <v>113.15529778439252</v>
      </c>
      <c r="AN345">
        <f t="shared" si="300"/>
        <v>325.43930039547683</v>
      </c>
      <c r="AO345">
        <f t="shared" si="301"/>
        <v>-156.19737692955258</v>
      </c>
      <c r="AQ345">
        <f t="shared" si="287"/>
        <v>5.8271628534684143E-3</v>
      </c>
      <c r="AR345">
        <f t="shared" si="288"/>
        <v>-7.6335833380436231</v>
      </c>
      <c r="AT345">
        <f t="shared" si="313"/>
        <v>-35218.476548078579</v>
      </c>
      <c r="AU345">
        <f t="shared" si="314"/>
        <v>-12147.649179147922</v>
      </c>
      <c r="AV345">
        <f t="shared" si="302"/>
        <v>-2.8094482545902912</v>
      </c>
      <c r="AW345">
        <f t="shared" si="303"/>
        <v>661.86782428198239</v>
      </c>
      <c r="AX345">
        <f t="shared" si="304"/>
        <v>-7778.7390400406266</v>
      </c>
      <c r="AY345">
        <f t="shared" si="312"/>
        <v>-1.4859139996149029</v>
      </c>
      <c r="BA345">
        <f t="shared" si="289"/>
        <v>4.7720443135927013</v>
      </c>
      <c r="BB345">
        <f t="shared" si="305"/>
        <v>13.574089358220181</v>
      </c>
      <c r="BC345">
        <f t="shared" si="306"/>
        <v>-1.3235342549753883</v>
      </c>
      <c r="BD345">
        <f t="shared" si="290"/>
        <v>-255.8329269377333</v>
      </c>
      <c r="BF345">
        <f t="shared" si="291"/>
        <v>-48.483576581411711</v>
      </c>
      <c r="BG345">
        <f t="shared" si="292"/>
        <v>-226.62481902262417</v>
      </c>
      <c r="BH345">
        <f t="shared" si="307"/>
        <v>-46.624819022624166</v>
      </c>
      <c r="BI345">
        <f t="shared" si="308"/>
        <v>-46.624819022624166</v>
      </c>
      <c r="BJ345">
        <f t="shared" si="293"/>
        <v>0</v>
      </c>
      <c r="BK345">
        <f t="shared" si="309"/>
        <v>0</v>
      </c>
      <c r="BM345">
        <f t="shared" si="310"/>
        <v>-62.057665939631889</v>
      </c>
      <c r="BN345">
        <f t="shared" si="294"/>
        <v>-150.79189208489092</v>
      </c>
      <c r="BQ345" s="56">
        <f t="shared" si="311"/>
        <v>30.47605015850532</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1.1460417338585007</v>
      </c>
      <c r="D346">
        <f t="shared" si="265"/>
        <v>0.51036027545719953</v>
      </c>
      <c r="F346">
        <f t="shared" si="266"/>
        <v>4.5290069991285522E-5</v>
      </c>
      <c r="G346">
        <f t="shared" si="267"/>
        <v>2.6322264881679571E-3</v>
      </c>
      <c r="H346">
        <f t="shared" si="268"/>
        <v>-3.1389604235118322</v>
      </c>
      <c r="J346">
        <f t="shared" si="269"/>
        <v>15</v>
      </c>
      <c r="M346">
        <f t="shared" si="270"/>
        <v>4.002653345368745E-3</v>
      </c>
      <c r="N346">
        <f t="shared" si="271"/>
        <v>-1.5707963250000001</v>
      </c>
      <c r="O346">
        <f t="shared" si="272"/>
        <v>205.27409953304775</v>
      </c>
      <c r="P346">
        <f t="shared" si="273"/>
        <v>1.5659247723336849</v>
      </c>
      <c r="Q346">
        <f t="shared" si="274"/>
        <v>114.02346383019788</v>
      </c>
      <c r="R346">
        <f t="shared" si="275"/>
        <v>1.5620260896346378</v>
      </c>
      <c r="S346">
        <f t="shared" si="276"/>
        <v>0.43795475606661338</v>
      </c>
      <c r="T346">
        <f t="shared" si="277"/>
        <v>-1.117473946090594</v>
      </c>
      <c r="U346">
        <f t="shared" si="278"/>
        <v>0.32775654224989842</v>
      </c>
      <c r="V346">
        <f t="shared" si="279"/>
        <v>-1.2368683596686383</v>
      </c>
      <c r="X346">
        <f t="shared" si="296"/>
        <v>-39.600966699406214</v>
      </c>
      <c r="Y346">
        <f t="shared" si="280"/>
        <v>-196.28318936645002</v>
      </c>
      <c r="Z346">
        <f t="shared" si="297"/>
        <v>-16.283189366450017</v>
      </c>
      <c r="AC346">
        <v>1</v>
      </c>
      <c r="AD346">
        <f t="shared" si="281"/>
        <v>205.27166375099998</v>
      </c>
      <c r="AE346">
        <f t="shared" si="282"/>
        <v>-4.0008352103795351E-2</v>
      </c>
      <c r="AF346">
        <f t="shared" si="283"/>
        <v>1.3879681991406E-2</v>
      </c>
      <c r="AG346">
        <f t="shared" si="298"/>
        <v>1566.4280543431332</v>
      </c>
      <c r="AH346">
        <f t="shared" si="299"/>
        <v>-4587.2956731174654</v>
      </c>
      <c r="AJ346">
        <f t="shared" si="284"/>
        <v>18000</v>
      </c>
      <c r="AK346">
        <f t="shared" si="285"/>
        <v>36948.899475179998</v>
      </c>
      <c r="AL346">
        <v>1</v>
      </c>
      <c r="AM346">
        <f t="shared" si="286"/>
        <v>114.01907868351</v>
      </c>
      <c r="AN346">
        <f t="shared" si="300"/>
        <v>325.41846636354376</v>
      </c>
      <c r="AO346">
        <f t="shared" si="301"/>
        <v>-155.01424619205102</v>
      </c>
      <c r="AQ346">
        <f t="shared" si="287"/>
        <v>5.7392069908132511E-3</v>
      </c>
      <c r="AR346">
        <f t="shared" si="288"/>
        <v>-7.5757532278734914</v>
      </c>
      <c r="AT346">
        <f t="shared" si="313"/>
        <v>-34743.229947989646</v>
      </c>
      <c r="AU346">
        <f t="shared" si="314"/>
        <v>-11893.199828317667</v>
      </c>
      <c r="AV346">
        <f t="shared" si="302"/>
        <v>-2.8117786653121</v>
      </c>
      <c r="AW346">
        <f t="shared" si="303"/>
        <v>659.23867392578927</v>
      </c>
      <c r="AX346">
        <f t="shared" si="304"/>
        <v>-7726.7618225534989</v>
      </c>
      <c r="AY346">
        <f t="shared" si="312"/>
        <v>-1.4856835670014299</v>
      </c>
      <c r="BA346">
        <f t="shared" si="289"/>
        <v>4.7354305435739921</v>
      </c>
      <c r="BB346">
        <f t="shared" si="305"/>
        <v>13.507189420525856</v>
      </c>
      <c r="BC346">
        <f t="shared" si="306"/>
        <v>-1.3260950983106701</v>
      </c>
      <c r="BD346">
        <f t="shared" si="290"/>
        <v>-255.97965245300679</v>
      </c>
      <c r="BF346">
        <f t="shared" si="291"/>
        <v>-48.666916900782169</v>
      </c>
      <c r="BG346">
        <f t="shared" si="292"/>
        <v>-226.58734713609493</v>
      </c>
      <c r="BH346">
        <f t="shared" si="307"/>
        <v>-46.587347136094934</v>
      </c>
      <c r="BI346">
        <f t="shared" si="308"/>
        <v>-46.587347136094934</v>
      </c>
      <c r="BJ346">
        <f t="shared" si="293"/>
        <v>0</v>
      </c>
      <c r="BK346">
        <f t="shared" si="309"/>
        <v>0</v>
      </c>
      <c r="BM346">
        <f t="shared" si="310"/>
        <v>-62.174106321308031</v>
      </c>
      <c r="BN346">
        <f t="shared" si="294"/>
        <v>-150.60769468308817</v>
      </c>
      <c r="BQ346" s="56">
        <f t="shared" si="311"/>
        <v>30.409150220810993</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1.1481194644069348</v>
      </c>
      <c r="D347">
        <f t="shared" si="265"/>
        <v>0.51358354689595842</v>
      </c>
      <c r="F347">
        <f t="shared" si="266"/>
        <v>4.4611547993928186E-5</v>
      </c>
      <c r="G347">
        <f t="shared" si="267"/>
        <v>2.6124335877288308E-3</v>
      </c>
      <c r="H347">
        <f t="shared" si="268"/>
        <v>-3.1389802164122713</v>
      </c>
      <c r="J347">
        <f t="shared" si="269"/>
        <v>15</v>
      </c>
      <c r="M347">
        <f t="shared" si="270"/>
        <v>3.9725582074336416E-3</v>
      </c>
      <c r="N347">
        <f t="shared" si="271"/>
        <v>-1.5707963250000001</v>
      </c>
      <c r="O347">
        <f t="shared" si="272"/>
        <v>206.82916958086193</v>
      </c>
      <c r="P347">
        <f t="shared" si="273"/>
        <v>1.5659613999897302</v>
      </c>
      <c r="Q347">
        <f t="shared" si="274"/>
        <v>114.8872117595414</v>
      </c>
      <c r="R347">
        <f t="shared" si="275"/>
        <v>1.5620920279241532</v>
      </c>
      <c r="S347">
        <f t="shared" si="276"/>
        <v>0.43528769809480744</v>
      </c>
      <c r="T347">
        <f t="shared" si="277"/>
        <v>-1.1204385136218775</v>
      </c>
      <c r="U347">
        <f t="shared" si="278"/>
        <v>0.32555427509214768</v>
      </c>
      <c r="V347">
        <f t="shared" si="279"/>
        <v>-1.2391984479823528</v>
      </c>
      <c r="X347">
        <f t="shared" si="296"/>
        <v>-39.762416490978524</v>
      </c>
      <c r="Y347">
        <f t="shared" si="280"/>
        <v>-196.39712840466399</v>
      </c>
      <c r="Z347">
        <f t="shared" si="297"/>
        <v>-16.397128404663988</v>
      </c>
      <c r="AC347">
        <v>1</v>
      </c>
      <c r="AD347">
        <f t="shared" si="281"/>
        <v>206.82675211275</v>
      </c>
      <c r="AE347">
        <f t="shared" si="282"/>
        <v>-4.0616835420341821E-2</v>
      </c>
      <c r="AF347">
        <f t="shared" si="283"/>
        <v>1.39848310974015E-2</v>
      </c>
      <c r="AG347">
        <f t="shared" si="298"/>
        <v>1545.448436860938</v>
      </c>
      <c r="AH347">
        <f t="shared" si="299"/>
        <v>-4560.0282453503842</v>
      </c>
      <c r="AJ347">
        <f t="shared" si="284"/>
        <v>18000</v>
      </c>
      <c r="AK347">
        <f t="shared" si="285"/>
        <v>37228.815380295004</v>
      </c>
      <c r="AL347">
        <v>1</v>
      </c>
      <c r="AM347">
        <f t="shared" si="286"/>
        <v>114.88285958262752</v>
      </c>
      <c r="AN347">
        <f t="shared" si="300"/>
        <v>325.39810045577406</v>
      </c>
      <c r="AO347">
        <f t="shared" si="301"/>
        <v>-153.84890281941557</v>
      </c>
      <c r="AQ347">
        <f t="shared" si="287"/>
        <v>5.6532276255143732E-3</v>
      </c>
      <c r="AR347">
        <f t="shared" si="288"/>
        <v>-7.5187927419341163</v>
      </c>
      <c r="AT347">
        <f t="shared" si="313"/>
        <v>-34277.170502357963</v>
      </c>
      <c r="AU347">
        <f t="shared" si="314"/>
        <v>-11645.685367753187</v>
      </c>
      <c r="AV347">
        <f t="shared" si="302"/>
        <v>-2.8140778220248523</v>
      </c>
      <c r="AW347">
        <f t="shared" si="303"/>
        <v>656.60319563664359</v>
      </c>
      <c r="AX347">
        <f t="shared" si="304"/>
        <v>-7675.433692287419</v>
      </c>
      <c r="AY347">
        <f t="shared" si="312"/>
        <v>-1.4854580233647505</v>
      </c>
      <c r="BA347">
        <f t="shared" si="289"/>
        <v>4.6993733776140196</v>
      </c>
      <c r="BB347">
        <f t="shared" si="305"/>
        <v>13.440799044725518</v>
      </c>
      <c r="BC347">
        <f t="shared" si="306"/>
        <v>-1.3286197986601018</v>
      </c>
      <c r="BD347">
        <f t="shared" si="290"/>
        <v>-256.12430712772971</v>
      </c>
      <c r="BF347">
        <f t="shared" si="291"/>
        <v>-48.848688314371351</v>
      </c>
      <c r="BG347">
        <f t="shared" si="292"/>
        <v>-226.54845601060168</v>
      </c>
      <c r="BH347">
        <f t="shared" si="307"/>
        <v>-46.548456010601683</v>
      </c>
      <c r="BI347">
        <f t="shared" si="308"/>
        <v>-46.548456010601683</v>
      </c>
      <c r="BJ347">
        <f t="shared" si="293"/>
        <v>0</v>
      </c>
      <c r="BK347">
        <f t="shared" si="309"/>
        <v>0</v>
      </c>
      <c r="BM347">
        <f t="shared" si="310"/>
        <v>-62.289487359096867</v>
      </c>
      <c r="BN347">
        <f t="shared" si="294"/>
        <v>-150.42414888287195</v>
      </c>
      <c r="BQ347" s="56">
        <f t="shared" si="311"/>
        <v>30.342759845010654</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1.1502090801513845</v>
      </c>
      <c r="D348">
        <f t="shared" si="265"/>
        <v>0.51679513999311866</v>
      </c>
      <c r="F348">
        <f t="shared" si="266"/>
        <v>4.3948160877220223E-5</v>
      </c>
      <c r="G348">
        <f t="shared" si="267"/>
        <v>2.5929361418784674E-3</v>
      </c>
      <c r="H348">
        <f t="shared" si="268"/>
        <v>-3.1389997138581216</v>
      </c>
      <c r="J348">
        <f t="shared" si="269"/>
        <v>15</v>
      </c>
      <c r="M348">
        <f t="shared" si="270"/>
        <v>3.942912250661749E-3</v>
      </c>
      <c r="N348">
        <f t="shared" si="271"/>
        <v>-1.5707963250000001</v>
      </c>
      <c r="O348">
        <f t="shared" si="272"/>
        <v>208.3842399020136</v>
      </c>
      <c r="P348">
        <f t="shared" si="273"/>
        <v>1.5659974809770263</v>
      </c>
      <c r="Q348">
        <f t="shared" si="274"/>
        <v>115.75096018094334</v>
      </c>
      <c r="R348">
        <f t="shared" si="275"/>
        <v>1.5621569821341026</v>
      </c>
      <c r="S348">
        <f t="shared" si="276"/>
        <v>0.43264919359416082</v>
      </c>
      <c r="T348">
        <f t="shared" si="277"/>
        <v>-1.1233671670701026</v>
      </c>
      <c r="U348">
        <f t="shared" si="278"/>
        <v>0.3233796847008456</v>
      </c>
      <c r="V348">
        <f t="shared" si="279"/>
        <v>-1.2414974202651112</v>
      </c>
      <c r="X348">
        <f t="shared" si="296"/>
        <v>-39.922720545828739</v>
      </c>
      <c r="Y348">
        <f t="shared" si="280"/>
        <v>-196.50796679704345</v>
      </c>
      <c r="Z348">
        <f t="shared" si="297"/>
        <v>-16.507966797043451</v>
      </c>
      <c r="AC348">
        <v>1</v>
      </c>
      <c r="AD348">
        <f t="shared" si="281"/>
        <v>208.3818404745</v>
      </c>
      <c r="AE348">
        <f t="shared" si="282"/>
        <v>-4.1229911063805635E-2</v>
      </c>
      <c r="AF348">
        <f t="shared" si="283"/>
        <v>1.4089980203396999E-2</v>
      </c>
      <c r="AG348">
        <f t="shared" si="298"/>
        <v>1524.8712651853368</v>
      </c>
      <c r="AH348">
        <f t="shared" si="299"/>
        <v>-4533.0302616000499</v>
      </c>
      <c r="AJ348">
        <f t="shared" si="284"/>
        <v>18000</v>
      </c>
      <c r="AK348">
        <f t="shared" si="285"/>
        <v>37508.731285410002</v>
      </c>
      <c r="AL348">
        <v>1</v>
      </c>
      <c r="AM348">
        <f t="shared" si="286"/>
        <v>115.746640481745</v>
      </c>
      <c r="AN348">
        <f t="shared" si="300"/>
        <v>325.37818875233012</v>
      </c>
      <c r="AO348">
        <f t="shared" si="301"/>
        <v>-152.70094870732103</v>
      </c>
      <c r="AQ348">
        <f t="shared" si="287"/>
        <v>5.5691659784105714E-3</v>
      </c>
      <c r="AR348">
        <f t="shared" si="288"/>
        <v>-7.4626824110701655</v>
      </c>
      <c r="AT348">
        <f t="shared" si="313"/>
        <v>-33820.072940919963</v>
      </c>
      <c r="AU348">
        <f t="shared" si="314"/>
        <v>-11404.875167756933</v>
      </c>
      <c r="AV348">
        <f t="shared" si="302"/>
        <v>-2.816346324359698</v>
      </c>
      <c r="AW348">
        <f t="shared" si="303"/>
        <v>653.96367890674276</v>
      </c>
      <c r="AX348">
        <f t="shared" si="304"/>
        <v>-7624.7433105500413</v>
      </c>
      <c r="AY348">
        <f t="shared" si="312"/>
        <v>-1.4852370996161166</v>
      </c>
      <c r="BA348">
        <f t="shared" si="289"/>
        <v>4.6638602634117428</v>
      </c>
      <c r="BB348">
        <f t="shared" si="305"/>
        <v>13.374910596004028</v>
      </c>
      <c r="BC348">
        <f t="shared" si="306"/>
        <v>-1.3311092247435814</v>
      </c>
      <c r="BD348">
        <f t="shared" si="290"/>
        <v>-256.2669407358859</v>
      </c>
      <c r="BF348">
        <f t="shared" si="291"/>
        <v>-49.028914275321384</v>
      </c>
      <c r="BG348">
        <f t="shared" si="292"/>
        <v>-226.50819600992671</v>
      </c>
      <c r="BH348">
        <f t="shared" si="307"/>
        <v>-46.508196009926706</v>
      </c>
      <c r="BI348">
        <f t="shared" si="308"/>
        <v>-46.508196009926706</v>
      </c>
      <c r="BJ348">
        <f t="shared" si="293"/>
        <v>0</v>
      </c>
      <c r="BK348">
        <f t="shared" si="309"/>
        <v>0</v>
      </c>
      <c r="BM348">
        <f t="shared" si="310"/>
        <v>-62.403824871325398</v>
      </c>
      <c r="BN348">
        <f t="shared" si="294"/>
        <v>-150.24125527404087</v>
      </c>
      <c r="BQ348" s="56">
        <f t="shared" si="311"/>
        <v>30.276871396289163</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1.1523105164335181</v>
      </c>
      <c r="D349">
        <f t="shared" si="265"/>
        <v>0.51999505221121789</v>
      </c>
      <c r="F349">
        <f t="shared" si="266"/>
        <v>4.3299461834544505E-5</v>
      </c>
      <c r="G349">
        <f t="shared" si="267"/>
        <v>2.5737275838410142E-3</v>
      </c>
      <c r="H349">
        <f t="shared" si="268"/>
        <v>-3.1390189224161591</v>
      </c>
      <c r="J349">
        <f t="shared" si="269"/>
        <v>15</v>
      </c>
      <c r="M349">
        <f t="shared" si="270"/>
        <v>3.9137054932494395E-3</v>
      </c>
      <c r="N349">
        <f t="shared" si="271"/>
        <v>-1.5707963250000001</v>
      </c>
      <c r="O349">
        <f t="shared" si="272"/>
        <v>209.93931049042885</v>
      </c>
      <c r="P349">
        <f t="shared" si="273"/>
        <v>1.5660330274433965</v>
      </c>
      <c r="Q349">
        <f t="shared" si="274"/>
        <v>116.61470908346989</v>
      </c>
      <c r="R349">
        <f t="shared" si="275"/>
        <v>1.5622209741307522</v>
      </c>
      <c r="S349">
        <f t="shared" si="276"/>
        <v>0.43003886103294658</v>
      </c>
      <c r="T349">
        <f t="shared" si="277"/>
        <v>-1.1262605057874386</v>
      </c>
      <c r="U349">
        <f t="shared" si="278"/>
        <v>0.3212322884268759</v>
      </c>
      <c r="V349">
        <f t="shared" si="279"/>
        <v>-1.2437658718468125</v>
      </c>
      <c r="X349">
        <f t="shared" si="296"/>
        <v>-40.081891616836316</v>
      </c>
      <c r="Y349">
        <f t="shared" si="280"/>
        <v>-196.61577156659942</v>
      </c>
      <c r="Z349">
        <f t="shared" si="297"/>
        <v>-16.61577156659942</v>
      </c>
      <c r="AC349">
        <v>1</v>
      </c>
      <c r="AD349">
        <f t="shared" si="281"/>
        <v>209.93692883625002</v>
      </c>
      <c r="AE349">
        <f t="shared" si="282"/>
        <v>-4.1847579034186774E-2</v>
      </c>
      <c r="AF349">
        <f t="shared" si="283"/>
        <v>1.4195129309392499E-2</v>
      </c>
      <c r="AG349">
        <f t="shared" si="298"/>
        <v>1504.6867521042577</v>
      </c>
      <c r="AH349">
        <f t="shared" si="299"/>
        <v>-4506.2990541446716</v>
      </c>
      <c r="AJ349">
        <f t="shared" si="284"/>
        <v>18000</v>
      </c>
      <c r="AK349">
        <f t="shared" si="285"/>
        <v>37788.647190525</v>
      </c>
      <c r="AL349">
        <v>1</v>
      </c>
      <c r="AM349">
        <f t="shared" si="286"/>
        <v>116.61042138086252</v>
      </c>
      <c r="AN349">
        <f t="shared" si="300"/>
        <v>325.35871784693052</v>
      </c>
      <c r="AO349">
        <f t="shared" si="301"/>
        <v>-151.56999754272167</v>
      </c>
      <c r="AQ349">
        <f t="shared" si="287"/>
        <v>5.4869654392507876E-3</v>
      </c>
      <c r="AR349">
        <f t="shared" si="288"/>
        <v>-7.4074033429885633</v>
      </c>
      <c r="AT349">
        <f t="shared" si="313"/>
        <v>-33371.71851397174</v>
      </c>
      <c r="AU349">
        <f t="shared" si="314"/>
        <v>-11170.547584856702</v>
      </c>
      <c r="AV349">
        <f t="shared" si="302"/>
        <v>-2.8185847573879492</v>
      </c>
      <c r="AW349">
        <f t="shared" si="303"/>
        <v>651.32225023334536</v>
      </c>
      <c r="AX349">
        <f t="shared" si="304"/>
        <v>-7574.6795843159553</v>
      </c>
      <c r="AY349">
        <f t="shared" si="312"/>
        <v>-1.4850205399445968</v>
      </c>
      <c r="BA349">
        <f t="shared" si="289"/>
        <v>4.6288790195426355</v>
      </c>
      <c r="BB349">
        <f t="shared" si="305"/>
        <v>13.309516604069895</v>
      </c>
      <c r="BC349">
        <f t="shared" si="306"/>
        <v>-1.3335642174433524</v>
      </c>
      <c r="BD349">
        <f t="shared" si="290"/>
        <v>-256.40760145647891</v>
      </c>
      <c r="BF349">
        <f t="shared" si="291"/>
        <v>-49.207617734424986</v>
      </c>
      <c r="BG349">
        <f t="shared" si="292"/>
        <v>-226.46661583470816</v>
      </c>
      <c r="BH349">
        <f t="shared" si="307"/>
        <v>-46.466615834708165</v>
      </c>
      <c r="BI349">
        <f t="shared" si="308"/>
        <v>-46.466615834708165</v>
      </c>
      <c r="BJ349">
        <f t="shared" si="293"/>
        <v>0</v>
      </c>
      <c r="BK349">
        <f t="shared" si="309"/>
        <v>0</v>
      </c>
      <c r="BM349">
        <f t="shared" si="310"/>
        <v>-62.517134338494877</v>
      </c>
      <c r="BN349">
        <f t="shared" si="294"/>
        <v>-150.05901437822928</v>
      </c>
      <c r="BQ349" s="56">
        <f t="shared" si="311"/>
        <v>30.21147740435503</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1.1544237087013711</v>
      </c>
      <c r="D350">
        <f t="shared" si="265"/>
        <v>0.52318328198805242</v>
      </c>
      <c r="F350">
        <f t="shared" si="266"/>
        <v>4.2665020426716632E-5</v>
      </c>
      <c r="G350">
        <f t="shared" si="267"/>
        <v>2.5548015400217489E-3</v>
      </c>
      <c r="H350">
        <f t="shared" si="268"/>
        <v>-3.1390378484599784</v>
      </c>
      <c r="J350">
        <f t="shared" si="269"/>
        <v>15</v>
      </c>
      <c r="M350">
        <f t="shared" si="270"/>
        <v>3.8849282469755465E-3</v>
      </c>
      <c r="N350">
        <f t="shared" si="271"/>
        <v>-1.5707963250000001</v>
      </c>
      <c r="O350">
        <f t="shared" si="272"/>
        <v>211.49438134021224</v>
      </c>
      <c r="P350">
        <f t="shared" si="273"/>
        <v>1.5660680511793876</v>
      </c>
      <c r="Q350">
        <f t="shared" si="274"/>
        <v>117.47845845650879</v>
      </c>
      <c r="R350">
        <f t="shared" si="275"/>
        <v>1.5622840251373218</v>
      </c>
      <c r="S350">
        <f t="shared" si="276"/>
        <v>0.42745632350322438</v>
      </c>
      <c r="T350">
        <f t="shared" si="277"/>
        <v>-1.1291191171240582</v>
      </c>
      <c r="U350">
        <f t="shared" si="278"/>
        <v>0.3191116137539261</v>
      </c>
      <c r="V350">
        <f t="shared" si="279"/>
        <v>-1.2460043836115484</v>
      </c>
      <c r="X350">
        <f t="shared" si="296"/>
        <v>-40.239942281031148</v>
      </c>
      <c r="Y350">
        <f t="shared" si="280"/>
        <v>-196.72060821136316</v>
      </c>
      <c r="Z350">
        <f t="shared" si="297"/>
        <v>-16.720608211363157</v>
      </c>
      <c r="AC350">
        <v>1</v>
      </c>
      <c r="AD350">
        <f t="shared" si="281"/>
        <v>211.49201719799999</v>
      </c>
      <c r="AE350">
        <f t="shared" si="282"/>
        <v>-4.2469839331485244E-2</v>
      </c>
      <c r="AF350">
        <f t="shared" si="283"/>
        <v>1.4300278415387998E-2</v>
      </c>
      <c r="AG350">
        <f t="shared" si="298"/>
        <v>1484.8853910824816</v>
      </c>
      <c r="AH350">
        <f t="shared" si="299"/>
        <v>-4479.8319392164403</v>
      </c>
      <c r="AJ350">
        <f t="shared" si="284"/>
        <v>18000</v>
      </c>
      <c r="AK350">
        <f t="shared" si="285"/>
        <v>38068.563095639998</v>
      </c>
      <c r="AL350">
        <v>1</v>
      </c>
      <c r="AM350">
        <f t="shared" si="286"/>
        <v>117.47420227998001</v>
      </c>
      <c r="AN350">
        <f t="shared" si="300"/>
        <v>325.3396748242813</v>
      </c>
      <c r="AO350">
        <f t="shared" si="301"/>
        <v>-150.45567437054083</v>
      </c>
      <c r="AQ350">
        <f t="shared" si="287"/>
        <v>5.4065714713605797E-3</v>
      </c>
      <c r="AR350">
        <f t="shared" si="288"/>
        <v>-7.3529372010503886</v>
      </c>
      <c r="AT350">
        <f t="shared" si="313"/>
        <v>-32931.894781324605</v>
      </c>
      <c r="AU350">
        <f t="shared" si="314"/>
        <v>-10942.489562945693</v>
      </c>
      <c r="AV350">
        <f t="shared" si="302"/>
        <v>-2.8207936920368208</v>
      </c>
      <c r="AW350">
        <f t="shared" si="303"/>
        <v>648.68088359371552</v>
      </c>
      <c r="AX350">
        <f t="shared" si="304"/>
        <v>-7525.2316600185441</v>
      </c>
      <c r="AY350">
        <f t="shared" si="312"/>
        <v>-1.4848081011229775</v>
      </c>
      <c r="BA350">
        <f t="shared" si="289"/>
        <v>4.5944178220937069</v>
      </c>
      <c r="BB350">
        <f t="shared" si="305"/>
        <v>13.244609758749423</v>
      </c>
      <c r="BC350">
        <f t="shared" si="306"/>
        <v>-1.3359855909138434</v>
      </c>
      <c r="BD350">
        <f t="shared" si="290"/>
        <v>-256.54633593712151</v>
      </c>
      <c r="BF350">
        <f t="shared" si="291"/>
        <v>-49.384821154296745</v>
      </c>
      <c r="BG350">
        <f t="shared" si="292"/>
        <v>-226.42376258724642</v>
      </c>
      <c r="BH350">
        <f t="shared" si="307"/>
        <v>-46.423762587246415</v>
      </c>
      <c r="BI350">
        <f t="shared" si="308"/>
        <v>-46.423762587246415</v>
      </c>
      <c r="BJ350">
        <f t="shared" si="293"/>
        <v>0</v>
      </c>
      <c r="BK350">
        <f t="shared" si="309"/>
        <v>0</v>
      </c>
      <c r="BM350">
        <f t="shared" si="310"/>
        <v>-62.629430913046171</v>
      </c>
      <c r="BN350">
        <f t="shared" si="294"/>
        <v>-149.87742665012496</v>
      </c>
      <c r="BQ350" s="56">
        <f t="shared" si="311"/>
        <v>30.146570559034561</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1.1565485925149601</v>
      </c>
      <c r="D351">
        <f t="shared" si="265"/>
        <v>0.52635982872279274</v>
      </c>
      <c r="F351">
        <f t="shared" si="266"/>
        <v>4.2044421867724923E-5</v>
      </c>
      <c r="G351">
        <f t="shared" si="267"/>
        <v>2.5361518229549138E-3</v>
      </c>
      <c r="H351">
        <f t="shared" si="268"/>
        <v>-3.1390564981770455</v>
      </c>
      <c r="J351">
        <f t="shared" si="269"/>
        <v>15</v>
      </c>
      <c r="M351">
        <f t="shared" si="270"/>
        <v>3.8565711064866741E-3</v>
      </c>
      <c r="N351">
        <f t="shared" si="271"/>
        <v>-1.5707963250000001</v>
      </c>
      <c r="O351">
        <f t="shared" si="272"/>
        <v>213.04945244564053</v>
      </c>
      <c r="P351">
        <f t="shared" si="273"/>
        <v>1.5661025636313104</v>
      </c>
      <c r="Q351">
        <f t="shared" si="274"/>
        <v>118.34220828975756</v>
      </c>
      <c r="R351">
        <f t="shared" si="275"/>
        <v>1.5623461557574501</v>
      </c>
      <c r="S351">
        <f t="shared" si="276"/>
        <v>0.42490120873982401</v>
      </c>
      <c r="T351">
        <f t="shared" si="277"/>
        <v>-1.1319435766857799</v>
      </c>
      <c r="U351">
        <f t="shared" si="278"/>
        <v>0.31701719807223772</v>
      </c>
      <c r="V351">
        <f t="shared" si="279"/>
        <v>-1.2482135224111754</v>
      </c>
      <c r="X351">
        <f t="shared" si="296"/>
        <v>-40.396884942283066</v>
      </c>
      <c r="Y351">
        <f t="shared" si="280"/>
        <v>-196.82254074195151</v>
      </c>
      <c r="Z351">
        <f t="shared" si="297"/>
        <v>-16.822540741951514</v>
      </c>
      <c r="AC351">
        <v>1</v>
      </c>
      <c r="AD351">
        <f t="shared" si="281"/>
        <v>213.04710555975001</v>
      </c>
      <c r="AE351">
        <f t="shared" si="282"/>
        <v>-4.3096691955701046E-2</v>
      </c>
      <c r="AF351">
        <f t="shared" si="283"/>
        <v>1.4405427521383501E-2</v>
      </c>
      <c r="AG351">
        <f t="shared" si="298"/>
        <v>1465.4579472815226</v>
      </c>
      <c r="AH351">
        <f t="shared" si="299"/>
        <v>-4453.626220588847</v>
      </c>
      <c r="AJ351">
        <f t="shared" si="284"/>
        <v>18000</v>
      </c>
      <c r="AK351">
        <f t="shared" si="285"/>
        <v>38348.479000754996</v>
      </c>
      <c r="AL351">
        <v>1</v>
      </c>
      <c r="AM351">
        <f t="shared" si="286"/>
        <v>118.33798317909749</v>
      </c>
      <c r="AN351">
        <f t="shared" si="300"/>
        <v>325.3210472386549</v>
      </c>
      <c r="AO351">
        <f t="shared" si="301"/>
        <v>-149.35761517932724</v>
      </c>
      <c r="AQ351">
        <f t="shared" si="287"/>
        <v>5.327931521161745E-3</v>
      </c>
      <c r="AR351">
        <f t="shared" si="288"/>
        <v>-7.2992661839915902</v>
      </c>
      <c r="AT351">
        <f t="shared" si="313"/>
        <v>-32500.395408492182</v>
      </c>
      <c r="AU351">
        <f t="shared" si="314"/>
        <v>-10720.496254177895</v>
      </c>
      <c r="AV351">
        <f t="shared" si="302"/>
        <v>-2.8229736854919922</v>
      </c>
      <c r="AW351">
        <f t="shared" si="303"/>
        <v>646.0414102330144</v>
      </c>
      <c r="AX351">
        <f t="shared" si="304"/>
        <v>-7476.3889175225486</v>
      </c>
      <c r="AY351">
        <f t="shared" si="312"/>
        <v>-1.4845995518531363</v>
      </c>
      <c r="BA351">
        <f t="shared" si="289"/>
        <v>4.5604651918571273</v>
      </c>
      <c r="BB351">
        <f t="shared" si="305"/>
        <v>13.180182905710378</v>
      </c>
      <c r="BC351">
        <f t="shared" si="306"/>
        <v>-1.3383741336388559</v>
      </c>
      <c r="BD351">
        <f t="shared" si="290"/>
        <v>-256.68318935460775</v>
      </c>
      <c r="BF351">
        <f t="shared" si="291"/>
        <v>-49.560546523056679</v>
      </c>
      <c r="BG351">
        <f t="shared" si="292"/>
        <v>-226.37968183327632</v>
      </c>
      <c r="BH351">
        <f t="shared" si="307"/>
        <v>-46.379681833276322</v>
      </c>
      <c r="BI351">
        <f t="shared" si="308"/>
        <v>-46.379681833276322</v>
      </c>
      <c r="BJ351">
        <f t="shared" si="293"/>
        <v>0</v>
      </c>
      <c r="BK351">
        <f t="shared" si="309"/>
        <v>0</v>
      </c>
      <c r="BM351">
        <f t="shared" si="310"/>
        <v>-62.740729428767061</v>
      </c>
      <c r="BN351">
        <f t="shared" si="294"/>
        <v>-149.69649247866857</v>
      </c>
      <c r="BQ351" s="56">
        <f t="shared" si="311"/>
        <v>30.082143705995517</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1.1586851035517811</v>
      </c>
      <c r="D352">
        <f t="shared" si="265"/>
        <v>0.52952469276209213</v>
      </c>
      <c r="F352">
        <f t="shared" si="266"/>
        <v>4.1437266346572676E-5</v>
      </c>
      <c r="G352">
        <f t="shared" si="267"/>
        <v>2.5177724245582503E-3</v>
      </c>
      <c r="H352">
        <f t="shared" si="268"/>
        <v>-3.139074877575442</v>
      </c>
      <c r="J352">
        <f t="shared" si="269"/>
        <v>15</v>
      </c>
      <c r="M352">
        <f t="shared" si="270"/>
        <v>3.8286249390483652E-3</v>
      </c>
      <c r="N352">
        <f t="shared" si="271"/>
        <v>-1.5707963250000001</v>
      </c>
      <c r="O352">
        <f t="shared" si="272"/>
        <v>214.60452380115635</v>
      </c>
      <c r="P352">
        <f t="shared" si="273"/>
        <v>1.5661365759137109</v>
      </c>
      <c r="Q352">
        <f t="shared" si="274"/>
        <v>119.2059585732124</v>
      </c>
      <c r="R352">
        <f t="shared" si="275"/>
        <v>1.56240738599764</v>
      </c>
      <c r="S352">
        <f t="shared" si="276"/>
        <v>0.4223731491330861</v>
      </c>
      <c r="T352">
        <f t="shared" si="277"/>
        <v>-1.1347344485868109</v>
      </c>
      <c r="U352">
        <f t="shared" si="278"/>
        <v>0.31494858845654788</v>
      </c>
      <c r="V352">
        <f t="shared" si="279"/>
        <v>-1.2503938414656686</v>
      </c>
      <c r="X352">
        <f t="shared" si="296"/>
        <v>-40.552731833951576</v>
      </c>
      <c r="Y352">
        <f t="shared" si="280"/>
        <v>-196.92163171816884</v>
      </c>
      <c r="Z352">
        <f t="shared" si="297"/>
        <v>-16.92163171816884</v>
      </c>
      <c r="AC352">
        <v>1</v>
      </c>
      <c r="AD352">
        <f t="shared" si="281"/>
        <v>214.60219392150003</v>
      </c>
      <c r="AE352">
        <f t="shared" si="282"/>
        <v>-4.3728136906834164E-2</v>
      </c>
      <c r="AF352">
        <f t="shared" si="283"/>
        <v>1.4510576627379E-2</v>
      </c>
      <c r="AG352">
        <f t="shared" si="298"/>
        <v>1446.3954488820768</v>
      </c>
      <c r="AH352">
        <f t="shared" si="299"/>
        <v>-4427.679192907598</v>
      </c>
      <c r="AJ352">
        <f t="shared" si="284"/>
        <v>18000</v>
      </c>
      <c r="AK352">
        <f t="shared" si="285"/>
        <v>38628.394905870002</v>
      </c>
      <c r="AL352">
        <v>1</v>
      </c>
      <c r="AM352">
        <f t="shared" si="286"/>
        <v>119.20176407821501</v>
      </c>
      <c r="AN352">
        <f t="shared" si="300"/>
        <v>325.30282309355221</v>
      </c>
      <c r="AO352">
        <f t="shared" si="301"/>
        <v>-148.27546650491749</v>
      </c>
      <c r="AQ352">
        <f t="shared" si="287"/>
        <v>5.2509949322647907E-3</v>
      </c>
      <c r="AR352">
        <f t="shared" si="288"/>
        <v>-7.2463730065254115</v>
      </c>
      <c r="AT352">
        <f t="shared" si="313"/>
        <v>-32077.01996986771</v>
      </c>
      <c r="AU352">
        <f t="shared" si="314"/>
        <v>-10504.370658543939</v>
      </c>
      <c r="AV352">
        <f t="shared" si="302"/>
        <v>-2.825125281587427</v>
      </c>
      <c r="AW352">
        <f t="shared" si="303"/>
        <v>643.40552781249039</v>
      </c>
      <c r="AX352">
        <f t="shared" si="304"/>
        <v>-7428.1409642707913</v>
      </c>
      <c r="AY352">
        <f t="shared" si="312"/>
        <v>-1.4843946721484551</v>
      </c>
      <c r="BA352">
        <f t="shared" si="289"/>
        <v>4.5270099820565619</v>
      </c>
      <c r="BB352">
        <f t="shared" si="305"/>
        <v>13.116229042311954</v>
      </c>
      <c r="BC352">
        <f t="shared" si="306"/>
        <v>-1.3407306094389719</v>
      </c>
      <c r="BD352">
        <f t="shared" si="290"/>
        <v>-256.81820547263339</v>
      </c>
      <c r="BF352">
        <f t="shared" si="291"/>
        <v>-49.734815367545337</v>
      </c>
      <c r="BG352">
        <f t="shared" si="292"/>
        <v>-226.33441766086952</v>
      </c>
      <c r="BH352">
        <f t="shared" si="307"/>
        <v>-46.334417660869519</v>
      </c>
      <c r="BI352">
        <f t="shared" si="308"/>
        <v>-46.334417660869519</v>
      </c>
      <c r="BJ352">
        <f t="shared" si="293"/>
        <v>0</v>
      </c>
      <c r="BK352">
        <f t="shared" si="309"/>
        <v>0</v>
      </c>
      <c r="BM352">
        <f t="shared" si="310"/>
        <v>-62.851044409857295</v>
      </c>
      <c r="BN352">
        <f t="shared" si="294"/>
        <v>-149.51621218823612</v>
      </c>
      <c r="BQ352" s="56">
        <f t="shared" si="311"/>
        <v>30.018189842597089</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1.1608331776121958</v>
      </c>
      <c r="D353">
        <f t="shared" si="265"/>
        <v>0.53267787538619482</v>
      </c>
      <c r="F353">
        <f t="shared" si="266"/>
        <v>4.0843168383152258E-5</v>
      </c>
      <c r="G353">
        <f t="shared" si="267"/>
        <v>2.4996575096787911E-3</v>
      </c>
      <c r="H353">
        <f t="shared" si="268"/>
        <v>-3.1390929924903213</v>
      </c>
      <c r="J353">
        <f t="shared" si="269"/>
        <v>15</v>
      </c>
      <c r="M353">
        <f t="shared" si="270"/>
        <v>3.801080874738664E-3</v>
      </c>
      <c r="N353">
        <f t="shared" si="271"/>
        <v>-1.5707963250000001</v>
      </c>
      <c r="O353">
        <f t="shared" si="272"/>
        <v>216.15959540136225</v>
      </c>
      <c r="P353">
        <f t="shared" si="273"/>
        <v>1.566170098821303</v>
      </c>
      <c r="Q353">
        <f t="shared" si="274"/>
        <v>120.06970929715727</v>
      </c>
      <c r="R353">
        <f t="shared" si="275"/>
        <v>1.5624677352887346</v>
      </c>
      <c r="S353">
        <f t="shared" si="276"/>
        <v>0.41987178173581158</v>
      </c>
      <c r="T353">
        <f t="shared" si="277"/>
        <v>-1.1374922856976037</v>
      </c>
      <c r="U353">
        <f t="shared" si="278"/>
        <v>0.31290534144825077</v>
      </c>
      <c r="V353">
        <f t="shared" si="279"/>
        <v>-1.2525458807506977</v>
      </c>
      <c r="X353">
        <f t="shared" si="296"/>
        <v>-40.707495021496058</v>
      </c>
      <c r="Y353">
        <f t="shared" si="280"/>
        <v>-197.01794228466576</v>
      </c>
      <c r="Z353">
        <f t="shared" si="297"/>
        <v>-17.017942284665764</v>
      </c>
      <c r="AC353">
        <v>1</v>
      </c>
      <c r="AD353">
        <f t="shared" si="281"/>
        <v>216.15728228325</v>
      </c>
      <c r="AE353">
        <f t="shared" si="282"/>
        <v>-4.4364174184884635E-2</v>
      </c>
      <c r="AF353">
        <f t="shared" si="283"/>
        <v>1.46157257333745E-2</v>
      </c>
      <c r="AG353">
        <f t="shared" si="298"/>
        <v>1427.6891786992749</v>
      </c>
      <c r="AH353">
        <f t="shared" si="299"/>
        <v>-4401.9881447812995</v>
      </c>
      <c r="AJ353">
        <f t="shared" si="284"/>
        <v>18000</v>
      </c>
      <c r="AK353">
        <f t="shared" si="285"/>
        <v>38908.310810985</v>
      </c>
      <c r="AL353">
        <v>1</v>
      </c>
      <c r="AM353">
        <f t="shared" si="286"/>
        <v>120.06554497733251</v>
      </c>
      <c r="AN353">
        <f t="shared" si="300"/>
        <v>325.28499082238449</v>
      </c>
      <c r="AO353">
        <f t="shared" si="301"/>
        <v>-147.20888505119828</v>
      </c>
      <c r="AQ353">
        <f t="shared" si="287"/>
        <v>5.1757128638720232E-3</v>
      </c>
      <c r="AR353">
        <f t="shared" si="288"/>
        <v>-7.1942408807821119</v>
      </c>
      <c r="AT353">
        <f t="shared" si="313"/>
        <v>-31661.573758656024</v>
      </c>
      <c r="AU353">
        <f t="shared" si="314"/>
        <v>-10293.923281116118</v>
      </c>
      <c r="AV353">
        <f t="shared" si="302"/>
        <v>-2.8272490111828739</v>
      </c>
      <c r="AW353">
        <f t="shared" si="303"/>
        <v>640.77480896192731</v>
      </c>
      <c r="AX353">
        <f t="shared" si="304"/>
        <v>-7380.4776295989232</v>
      </c>
      <c r="AY353">
        <f t="shared" si="312"/>
        <v>-1.4841932527509833</v>
      </c>
      <c r="BA353">
        <f t="shared" si="289"/>
        <v>4.4940413665814418</v>
      </c>
      <c r="BB353">
        <f t="shared" si="305"/>
        <v>13.052741313577521</v>
      </c>
      <c r="BC353">
        <f t="shared" si="306"/>
        <v>-1.3430557584318905</v>
      </c>
      <c r="BD353">
        <f t="shared" si="290"/>
        <v>-256.951426696819</v>
      </c>
      <c r="BF353">
        <f t="shared" si="291"/>
        <v>-49.90764876608872</v>
      </c>
      <c r="BG353">
        <f t="shared" si="292"/>
        <v>-226.28801273662356</v>
      </c>
      <c r="BH353">
        <f t="shared" si="307"/>
        <v>-46.288012736623557</v>
      </c>
      <c r="BI353">
        <f t="shared" si="308"/>
        <v>-46.288012736623557</v>
      </c>
      <c r="BJ353">
        <f t="shared" si="293"/>
        <v>0</v>
      </c>
      <c r="BK353">
        <f t="shared" si="309"/>
        <v>0</v>
      </c>
      <c r="BM353">
        <f t="shared" si="310"/>
        <v>-62.96039007966624</v>
      </c>
      <c r="BN353">
        <f t="shared" si="294"/>
        <v>-149.33658603980462</v>
      </c>
      <c r="BQ353" s="56">
        <f t="shared" si="311"/>
        <v>29.954702113862659</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1.1629927506247035</v>
      </c>
      <c r="D354">
        <f t="shared" si="265"/>
        <v>0.53581937879504871</v>
      </c>
      <c r="F354">
        <f t="shared" si="266"/>
        <v>4.0261756216213096E-5</v>
      </c>
      <c r="G354">
        <f t="shared" si="267"/>
        <v>2.4818014099153352E-3</v>
      </c>
      <c r="H354">
        <f t="shared" si="268"/>
        <v>-3.1391108485900849</v>
      </c>
      <c r="J354">
        <f t="shared" si="269"/>
        <v>15</v>
      </c>
      <c r="M354">
        <f t="shared" si="270"/>
        <v>3.7739302970619597E-3</v>
      </c>
      <c r="N354">
        <f t="shared" si="271"/>
        <v>-1.5707963250000001</v>
      </c>
      <c r="O354">
        <f t="shared" si="272"/>
        <v>217.71466724101492</v>
      </c>
      <c r="P354">
        <f t="shared" si="273"/>
        <v>1.5662031428403917</v>
      </c>
      <c r="Q354">
        <f t="shared" si="274"/>
        <v>120.93346045215378</v>
      </c>
      <c r="R354">
        <f t="shared" si="275"/>
        <v>1.5625272225064752</v>
      </c>
      <c r="S354">
        <f t="shared" si="276"/>
        <v>0.4173967482648428</v>
      </c>
      <c r="T354">
        <f t="shared" si="277"/>
        <v>-1.1402176298878544</v>
      </c>
      <c r="U354">
        <f t="shared" si="278"/>
        <v>0.31088702284179459</v>
      </c>
      <c r="V354">
        <f t="shared" si="279"/>
        <v>-1.2546701673728617</v>
      </c>
      <c r="X354">
        <f t="shared" si="296"/>
        <v>-40.861186405047</v>
      </c>
      <c r="Y354">
        <f t="shared" si="280"/>
        <v>-197.11153220567894</v>
      </c>
      <c r="Z354">
        <f t="shared" si="297"/>
        <v>-17.111532205678941</v>
      </c>
      <c r="AC354">
        <v>1</v>
      </c>
      <c r="AD354">
        <f t="shared" si="281"/>
        <v>217.71237064499999</v>
      </c>
      <c r="AE354">
        <f t="shared" si="282"/>
        <v>-4.5004803789852429E-2</v>
      </c>
      <c r="AF354">
        <f t="shared" si="283"/>
        <v>1.4720874839369999E-2</v>
      </c>
      <c r="AG354">
        <f t="shared" si="298"/>
        <v>1409.3306660811825</v>
      </c>
      <c r="AH354">
        <f t="shared" si="299"/>
        <v>-4376.5503616470442</v>
      </c>
      <c r="AJ354">
        <f t="shared" si="284"/>
        <v>18000</v>
      </c>
      <c r="AK354">
        <f t="shared" si="285"/>
        <v>39188.226716100005</v>
      </c>
      <c r="AL354">
        <v>1</v>
      </c>
      <c r="AM354">
        <f t="shared" si="286"/>
        <v>120.92932587645001</v>
      </c>
      <c r="AN354">
        <f t="shared" si="300"/>
        <v>325.26753927011816</v>
      </c>
      <c r="AO354">
        <f t="shared" si="301"/>
        <v>-146.15753732711323</v>
      </c>
      <c r="AQ354">
        <f t="shared" si="287"/>
        <v>5.1020382132458096E-3</v>
      </c>
      <c r="AR354">
        <f t="shared" si="288"/>
        <v>-7.1428534985441337</v>
      </c>
      <c r="AT354">
        <f t="shared" si="313"/>
        <v>-31253.867603331735</v>
      </c>
      <c r="AU354">
        <f t="shared" si="314"/>
        <v>-10088.971806010826</v>
      </c>
      <c r="AV354">
        <f t="shared" si="302"/>
        <v>-2.8293453925294543</v>
      </c>
      <c r="AW354">
        <f t="shared" si="303"/>
        <v>638.15070927709291</v>
      </c>
      <c r="AX354">
        <f t="shared" si="304"/>
        <v>-7333.3889592123496</v>
      </c>
      <c r="AY354">
        <f t="shared" si="312"/>
        <v>-1.4839950945812201</v>
      </c>
      <c r="BA354">
        <f t="shared" si="289"/>
        <v>4.4615488287058023</v>
      </c>
      <c r="BB354">
        <f t="shared" si="305"/>
        <v>12.989713008286973</v>
      </c>
      <c r="BC354">
        <f t="shared" si="306"/>
        <v>-1.3453502979482341</v>
      </c>
      <c r="BD354">
        <f t="shared" si="290"/>
        <v>-257.0828941271817</v>
      </c>
      <c r="BF354">
        <f t="shared" si="291"/>
        <v>-50.079067360830429</v>
      </c>
      <c r="BG354">
        <f t="shared" si="292"/>
        <v>-226.24050835928347</v>
      </c>
      <c r="BH354">
        <f t="shared" si="307"/>
        <v>-46.240508359283467</v>
      </c>
      <c r="BI354">
        <f t="shared" si="308"/>
        <v>-46.240508359283467</v>
      </c>
      <c r="BJ354">
        <f t="shared" si="293"/>
        <v>0</v>
      </c>
      <c r="BK354">
        <f t="shared" si="309"/>
        <v>0</v>
      </c>
      <c r="BM354">
        <f t="shared" si="310"/>
        <v>-63.068780369117398</v>
      </c>
      <c r="BN354">
        <f t="shared" si="294"/>
        <v>-149.15761423210182</v>
      </c>
      <c r="BQ354" s="56">
        <f t="shared" si="311"/>
        <v>29.891673808572111</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1.1651637586511003</v>
      </c>
      <c r="D355">
        <f t="shared" si="265"/>
        <v>0.53894920609442809</v>
      </c>
      <c r="F355">
        <f t="shared" si="266"/>
        <v>3.9692671221608872E-5</v>
      </c>
      <c r="G355">
        <f t="shared" si="267"/>
        <v>2.4641986177038723E-3</v>
      </c>
      <c r="H355">
        <f t="shared" si="268"/>
        <v>-3.1391284513822963</v>
      </c>
      <c r="J355">
        <f t="shared" si="269"/>
        <v>15</v>
      </c>
      <c r="M355">
        <f t="shared" si="270"/>
        <v>3.7471648339622299E-3</v>
      </c>
      <c r="N355">
        <f t="shared" si="271"/>
        <v>-1.5707963250000001</v>
      </c>
      <c r="O355">
        <f t="shared" si="272"/>
        <v>219.2697393150199</v>
      </c>
      <c r="P355">
        <f t="shared" si="273"/>
        <v>1.5662357181598086</v>
      </c>
      <c r="Q355">
        <f t="shared" si="274"/>
        <v>121.79721202903123</v>
      </c>
      <c r="R355">
        <f t="shared" si="275"/>
        <v>1.5625858659911815</v>
      </c>
      <c r="S355">
        <f t="shared" si="276"/>
        <v>0.41494769509767498</v>
      </c>
      <c r="T355">
        <f t="shared" si="277"/>
        <v>-1.1429110122646695</v>
      </c>
      <c r="U355">
        <f t="shared" si="278"/>
        <v>0.3088932074753209</v>
      </c>
      <c r="V355">
        <f t="shared" si="279"/>
        <v>-1.2567672159329963</v>
      </c>
      <c r="X355">
        <f t="shared" si="296"/>
        <v>-41.013817721938686</v>
      </c>
      <c r="Y355">
        <f t="shared" si="280"/>
        <v>-197.20245989887255</v>
      </c>
      <c r="Z355">
        <f t="shared" si="297"/>
        <v>-17.202459898872547</v>
      </c>
      <c r="AC355">
        <v>1</v>
      </c>
      <c r="AD355">
        <f t="shared" si="281"/>
        <v>219.26745900675002</v>
      </c>
      <c r="AE355">
        <f t="shared" si="282"/>
        <v>-4.5650025721737562E-2</v>
      </c>
      <c r="AF355">
        <f t="shared" si="283"/>
        <v>1.4826023945365498E-2</v>
      </c>
      <c r="AG355">
        <f t="shared" si="298"/>
        <v>1391.311679081203</v>
      </c>
      <c r="AH355">
        <f t="shared" si="299"/>
        <v>-4351.3631284250823</v>
      </c>
      <c r="AJ355">
        <f t="shared" si="284"/>
        <v>18000</v>
      </c>
      <c r="AK355">
        <f t="shared" si="285"/>
        <v>39468.142621214996</v>
      </c>
      <c r="AL355">
        <v>1</v>
      </c>
      <c r="AM355">
        <f t="shared" si="286"/>
        <v>121.79310677556751</v>
      </c>
      <c r="AN355">
        <f t="shared" si="300"/>
        <v>325.25045767582628</v>
      </c>
      <c r="AO355">
        <f t="shared" si="301"/>
        <v>-145.12109929910946</v>
      </c>
      <c r="AQ355">
        <f t="shared" si="287"/>
        <v>5.0299255420122018E-3</v>
      </c>
      <c r="AR355">
        <f t="shared" si="288"/>
        <v>-7.0921950142372046</v>
      </c>
      <c r="AT355">
        <f t="shared" si="313"/>
        <v>-30853.717690400463</v>
      </c>
      <c r="AU355">
        <f t="shared" si="314"/>
        <v>-9889.340786171937</v>
      </c>
      <c r="AV355">
        <f t="shared" si="302"/>
        <v>-2.831414931623736</v>
      </c>
      <c r="AW355">
        <f t="shared" si="303"/>
        <v>635.53457479994438</v>
      </c>
      <c r="AX355">
        <f t="shared" si="304"/>
        <v>-7286.8652098197363</v>
      </c>
      <c r="AY355">
        <f t="shared" si="312"/>
        <v>-1.4838000082185361</v>
      </c>
      <c r="BA355">
        <f t="shared" si="289"/>
        <v>4.4295221502693254</v>
      </c>
      <c r="BB355">
        <f t="shared" si="305"/>
        <v>12.927137555185206</v>
      </c>
      <c r="BC355">
        <f t="shared" si="306"/>
        <v>-1.3476149234051999</v>
      </c>
      <c r="BD355">
        <f t="shared" si="290"/>
        <v>-257.21264760819196</v>
      </c>
      <c r="BF355">
        <f t="shared" si="291"/>
        <v>-50.24909136964795</v>
      </c>
      <c r="BG355">
        <f t="shared" si="292"/>
        <v>-226.1919445109321</v>
      </c>
      <c r="BH355">
        <f t="shared" si="307"/>
        <v>-46.191944510932103</v>
      </c>
      <c r="BI355">
        <f t="shared" si="308"/>
        <v>-46.191944510932103</v>
      </c>
      <c r="BJ355">
        <f t="shared" si="293"/>
        <v>0</v>
      </c>
      <c r="BK355">
        <f t="shared" si="309"/>
        <v>0</v>
      </c>
      <c r="BM355">
        <f t="shared" si="310"/>
        <v>-63.176228924833154</v>
      </c>
      <c r="BN355">
        <f t="shared" si="294"/>
        <v>-148.97929690274015</v>
      </c>
      <c r="BQ355" s="56">
        <f t="shared" si="311"/>
        <v>29.829098355470339</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1.1673461378915275</v>
      </c>
      <c r="D356">
        <f t="shared" si="265"/>
        <v>0.54206736128207289</v>
      </c>
      <c r="F356">
        <f t="shared" si="266"/>
        <v>3.9135567359124034E-5</v>
      </c>
      <c r="G356">
        <f t="shared" si="267"/>
        <v>2.4468437806529839E-3</v>
      </c>
      <c r="H356">
        <f t="shared" si="268"/>
        <v>-3.1391458062193474</v>
      </c>
      <c r="J356">
        <f t="shared" si="269"/>
        <v>15</v>
      </c>
      <c r="M356">
        <f t="shared" si="270"/>
        <v>3.7207763492160162E-3</v>
      </c>
      <c r="N356">
        <f t="shared" si="271"/>
        <v>-1.5707963250000001</v>
      </c>
      <c r="O356">
        <f t="shared" si="272"/>
        <v>220.8248116184262</v>
      </c>
      <c r="P356">
        <f t="shared" si="273"/>
        <v>1.5662678346813854</v>
      </c>
      <c r="Q356">
        <f t="shared" si="274"/>
        <v>122.66096401887724</v>
      </c>
      <c r="R356">
        <f t="shared" si="275"/>
        <v>1.5626436835666027</v>
      </c>
      <c r="S356">
        <f t="shared" si="276"/>
        <v>0.41252427326447233</v>
      </c>
      <c r="T356">
        <f t="shared" si="277"/>
        <v>-1.1455729534059398</v>
      </c>
      <c r="U356">
        <f t="shared" si="278"/>
        <v>0.3069234790255399</v>
      </c>
      <c r="V356">
        <f t="shared" si="279"/>
        <v>-1.2588375288779585</v>
      </c>
      <c r="X356">
        <f t="shared" si="296"/>
        <v>-41.165400549203817</v>
      </c>
      <c r="Y356">
        <f t="shared" si="280"/>
        <v>-197.29078246830414</v>
      </c>
      <c r="Z356">
        <f t="shared" si="297"/>
        <v>-17.290782468304144</v>
      </c>
      <c r="AC356">
        <v>1</v>
      </c>
      <c r="AD356">
        <f t="shared" si="281"/>
        <v>220.82254736849998</v>
      </c>
      <c r="AE356">
        <f t="shared" si="282"/>
        <v>-4.629983998054002E-2</v>
      </c>
      <c r="AF356">
        <f t="shared" si="283"/>
        <v>1.4931173051360998E-2</v>
      </c>
      <c r="AG356">
        <f t="shared" si="298"/>
        <v>1373.6242168953117</v>
      </c>
      <c r="AH356">
        <f t="shared" si="299"/>
        <v>-4326.4237319759195</v>
      </c>
      <c r="AJ356">
        <f t="shared" si="284"/>
        <v>18000</v>
      </c>
      <c r="AK356">
        <f t="shared" si="285"/>
        <v>39748.058526330002</v>
      </c>
      <c r="AL356">
        <v>1</v>
      </c>
      <c r="AM356">
        <f t="shared" si="286"/>
        <v>122.65688767468502</v>
      </c>
      <c r="AN356">
        <f t="shared" si="300"/>
        <v>325.23373565609847</v>
      </c>
      <c r="AO356">
        <f t="shared" si="301"/>
        <v>-144.09925605826186</v>
      </c>
      <c r="AQ356">
        <f t="shared" si="287"/>
        <v>4.9593310060846033E-3</v>
      </c>
      <c r="AR356">
        <f t="shared" si="288"/>
        <v>-7.0422500286401366</v>
      </c>
      <c r="AT356">
        <f t="shared" si="313"/>
        <v>-30460.945393247228</v>
      </c>
      <c r="AU356">
        <f t="shared" si="314"/>
        <v>-9694.8613481312441</v>
      </c>
      <c r="AV356">
        <f t="shared" si="302"/>
        <v>-2.8334581225506699</v>
      </c>
      <c r="AW356">
        <f t="shared" si="303"/>
        <v>632.92764901668397</v>
      </c>
      <c r="AX356">
        <f t="shared" si="304"/>
        <v>-7240.8968439178389</v>
      </c>
      <c r="AY356">
        <f t="shared" si="312"/>
        <v>-1.4836078134103672</v>
      </c>
      <c r="BA356">
        <f t="shared" si="289"/>
        <v>4.3979514012994043</v>
      </c>
      <c r="BB356">
        <f t="shared" si="305"/>
        <v>12.865008519303478</v>
      </c>
      <c r="BC356">
        <f t="shared" si="306"/>
        <v>-1.3498503091403027</v>
      </c>
      <c r="BD356">
        <f t="shared" si="290"/>
        <v>-257.34072577654342</v>
      </c>
      <c r="BF356">
        <f t="shared" si="291"/>
        <v>-50.417740597669138</v>
      </c>
      <c r="BG356">
        <f t="shared" si="292"/>
        <v>-226.14235990587889</v>
      </c>
      <c r="BH356">
        <f t="shared" si="307"/>
        <v>-46.142359905878891</v>
      </c>
      <c r="BI356">
        <f t="shared" si="308"/>
        <v>-46.142359905878891</v>
      </c>
      <c r="BJ356">
        <f t="shared" si="293"/>
        <v>0</v>
      </c>
      <c r="BK356">
        <f t="shared" si="309"/>
        <v>0</v>
      </c>
      <c r="BM356">
        <f t="shared" si="310"/>
        <v>-63.28274911697261</v>
      </c>
      <c r="BN356">
        <f t="shared" si="294"/>
        <v>-148.80163412933544</v>
      </c>
      <c r="BQ356" s="56">
        <f t="shared" si="311"/>
        <v>29.766969319588611</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1.1695398246894078</v>
      </c>
      <c r="D357">
        <f t="shared" si="265"/>
        <v>0.54517384923384693</v>
      </c>
      <c r="F357">
        <f t="shared" si="266"/>
        <v>3.8590110646286121E-5</v>
      </c>
      <c r="G357">
        <f t="shared" si="267"/>
        <v>2.4297316961169853E-3</v>
      </c>
      <c r="H357">
        <f t="shared" si="268"/>
        <v>-3.1391629183038834</v>
      </c>
      <c r="J357">
        <f t="shared" si="269"/>
        <v>15</v>
      </c>
      <c r="M357">
        <f t="shared" si="270"/>
        <v>3.6947569341865341E-3</v>
      </c>
      <c r="N357">
        <f t="shared" si="271"/>
        <v>-1.5707963250000001</v>
      </c>
      <c r="O357">
        <f t="shared" si="272"/>
        <v>222.37988414642129</v>
      </c>
      <c r="P357">
        <f t="shared" si="273"/>
        <v>1.5662995020299897</v>
      </c>
      <c r="Q357">
        <f t="shared" si="274"/>
        <v>123.5247164130287</v>
      </c>
      <c r="R357">
        <f t="shared" si="275"/>
        <v>1.5627006925579767</v>
      </c>
      <c r="S357">
        <f t="shared" si="276"/>
        <v>0.41012613843584078</v>
      </c>
      <c r="T357">
        <f t="shared" si="277"/>
        <v>-1.148203963588962</v>
      </c>
      <c r="U357">
        <f t="shared" si="278"/>
        <v>0.30497742980683018</v>
      </c>
      <c r="V357">
        <f t="shared" si="279"/>
        <v>-1.2608815968412772</v>
      </c>
      <c r="X357">
        <f t="shared" si="296"/>
        <v>-41.315946306030391</v>
      </c>
      <c r="Y357">
        <f t="shared" si="280"/>
        <v>-197.37655573653558</v>
      </c>
      <c r="Z357">
        <f t="shared" si="297"/>
        <v>-17.376555736535579</v>
      </c>
      <c r="AC357">
        <v>1</v>
      </c>
      <c r="AD357">
        <f t="shared" si="281"/>
        <v>222.37763573025001</v>
      </c>
      <c r="AE357">
        <f t="shared" si="282"/>
        <v>-4.6954246566259808E-2</v>
      </c>
      <c r="AF357">
        <f t="shared" si="283"/>
        <v>1.5036322157356501E-2</v>
      </c>
      <c r="AG357">
        <f t="shared" si="298"/>
        <v>1356.2605025552634</v>
      </c>
      <c r="AH357">
        <f t="shared" si="299"/>
        <v>-4301.7294633723714</v>
      </c>
      <c r="AJ357">
        <f t="shared" si="284"/>
        <v>18000</v>
      </c>
      <c r="AK357">
        <f t="shared" si="285"/>
        <v>40027.974431445</v>
      </c>
      <c r="AL357">
        <v>1</v>
      </c>
      <c r="AM357">
        <f t="shared" si="286"/>
        <v>123.52066857380251</v>
      </c>
      <c r="AN357">
        <f t="shared" si="300"/>
        <v>325.21736318925855</v>
      </c>
      <c r="AO357">
        <f t="shared" si="301"/>
        <v>-143.09170150135819</v>
      </c>
      <c r="AQ357">
        <f t="shared" si="287"/>
        <v>4.8902122890056784E-3</v>
      </c>
      <c r="AR357">
        <f t="shared" si="288"/>
        <v>-6.9930035732781199</v>
      </c>
      <c r="AT357">
        <f t="shared" si="313"/>
        <v>-30075.377106862074</v>
      </c>
      <c r="AU357">
        <f t="shared" si="314"/>
        <v>-9505.3709109506963</v>
      </c>
      <c r="AV357">
        <f t="shared" si="302"/>
        <v>-2.8354754478157709</v>
      </c>
      <c r="AW357">
        <f t="shared" si="303"/>
        <v>630.33107940618743</v>
      </c>
      <c r="AX357">
        <f t="shared" si="304"/>
        <v>-7195.474524722611</v>
      </c>
      <c r="AY357">
        <f t="shared" si="312"/>
        <v>-1.4834183386084532</v>
      </c>
      <c r="BA357">
        <f t="shared" si="289"/>
        <v>4.3668269300540974</v>
      </c>
      <c r="BB357">
        <f t="shared" si="305"/>
        <v>12.803319598390443</v>
      </c>
      <c r="BC357">
        <f t="shared" si="306"/>
        <v>-1.3520571092073177</v>
      </c>
      <c r="BD357">
        <f t="shared" si="290"/>
        <v>-257.46716610675708</v>
      </c>
      <c r="BF357">
        <f t="shared" si="291"/>
        <v>-50.58503444840413</v>
      </c>
      <c r="BG357">
        <f t="shared" si="292"/>
        <v>-226.09179203736795</v>
      </c>
      <c r="BH357">
        <f t="shared" si="307"/>
        <v>-46.091792037367952</v>
      </c>
      <c r="BI357">
        <f t="shared" si="308"/>
        <v>-46.091792037367952</v>
      </c>
      <c r="BJ357">
        <f t="shared" si="293"/>
        <v>0</v>
      </c>
      <c r="BK357">
        <f t="shared" si="309"/>
        <v>0</v>
      </c>
      <c r="BM357">
        <f t="shared" si="310"/>
        <v>-63.388354046794575</v>
      </c>
      <c r="BN357">
        <f t="shared" si="294"/>
        <v>-148.62462593061088</v>
      </c>
      <c r="BQ357" s="56">
        <f t="shared" si="311"/>
        <v>29.70528039867558</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1.1717447555362712</v>
      </c>
      <c r="D358">
        <f t="shared" si="265"/>
        <v>0.54826867568992343</v>
      </c>
      <c r="F358">
        <f t="shared" si="266"/>
        <v>3.8055978657669804E-5</v>
      </c>
      <c r="G358">
        <f t="shared" si="267"/>
        <v>2.4128573059952448E-3</v>
      </c>
      <c r="H358">
        <f t="shared" si="268"/>
        <v>-3.139179792694005</v>
      </c>
      <c r="J358">
        <f t="shared" si="269"/>
        <v>15</v>
      </c>
      <c r="M358">
        <f t="shared" si="270"/>
        <v>3.6690988999213501E-3</v>
      </c>
      <c r="N358">
        <f t="shared" si="271"/>
        <v>-1.5707963250000001</v>
      </c>
      <c r="O358">
        <f t="shared" si="272"/>
        <v>223.93495689432632</v>
      </c>
      <c r="P358">
        <f t="shared" si="273"/>
        <v>1.5663307295631401</v>
      </c>
      <c r="Q358">
        <f t="shared" si="274"/>
        <v>124.38846920306315</v>
      </c>
      <c r="R358">
        <f t="shared" si="275"/>
        <v>1.5627569098093375</v>
      </c>
      <c r="S358">
        <f t="shared" si="276"/>
        <v>0.4077529509066864</v>
      </c>
      <c r="T358">
        <f t="shared" si="277"/>
        <v>-1.1508045430143572</v>
      </c>
      <c r="U358">
        <f t="shared" si="278"/>
        <v>0.30305466057454045</v>
      </c>
      <c r="V358">
        <f t="shared" si="279"/>
        <v>-1.2628998989730498</v>
      </c>
      <c r="X358">
        <f t="shared" si="296"/>
        <v>-41.465466256181386</v>
      </c>
      <c r="Y358">
        <f t="shared" si="280"/>
        <v>-197.45983427591159</v>
      </c>
      <c r="Z358">
        <f t="shared" si="297"/>
        <v>-17.459834275911589</v>
      </c>
      <c r="AC358">
        <v>1</v>
      </c>
      <c r="AD358">
        <f t="shared" si="281"/>
        <v>223.93272409200003</v>
      </c>
      <c r="AE358">
        <f t="shared" si="282"/>
        <v>-4.7613245478896941E-2</v>
      </c>
      <c r="AF358">
        <f t="shared" si="283"/>
        <v>1.5141471263352E-2</v>
      </c>
      <c r="AG358">
        <f t="shared" si="298"/>
        <v>1339.2129758691567</v>
      </c>
      <c r="AH358">
        <f t="shared" si="299"/>
        <v>-4277.2776199982573</v>
      </c>
      <c r="AJ358">
        <f t="shared" si="284"/>
        <v>18000</v>
      </c>
      <c r="AK358">
        <f t="shared" si="285"/>
        <v>40307.890336559998</v>
      </c>
      <c r="AL358">
        <v>1</v>
      </c>
      <c r="AM358">
        <f t="shared" si="286"/>
        <v>124.38444947292</v>
      </c>
      <c r="AN358">
        <f t="shared" si="300"/>
        <v>325.20133060034738</v>
      </c>
      <c r="AO358">
        <f t="shared" si="301"/>
        <v>-142.09813802526551</v>
      </c>
      <c r="AQ358">
        <f t="shared" si="287"/>
        <v>4.822528538518259E-3</v>
      </c>
      <c r="AR358">
        <f t="shared" si="288"/>
        <v>-6.944441095466293</v>
      </c>
      <c r="AT358">
        <f t="shared" si="313"/>
        <v>-29696.844088238871</v>
      </c>
      <c r="AU358">
        <f t="shared" si="314"/>
        <v>-9320.712918597088</v>
      </c>
      <c r="AV358">
        <f t="shared" si="302"/>
        <v>-2.8374673786668909</v>
      </c>
      <c r="AW358">
        <f t="shared" si="303"/>
        <v>627.74592356903611</v>
      </c>
      <c r="AX358">
        <f t="shared" si="304"/>
        <v>-7150.5891112417266</v>
      </c>
      <c r="AY358">
        <f t="shared" si="312"/>
        <v>-1.4832314205304957</v>
      </c>
      <c r="BA358">
        <f t="shared" si="289"/>
        <v>4.3361393534667823</v>
      </c>
      <c r="BB358">
        <f t="shared" si="305"/>
        <v>12.742064619449572</v>
      </c>
      <c r="BC358">
        <f t="shared" si="306"/>
        <v>-1.3542359581363952</v>
      </c>
      <c r="BD358">
        <f t="shared" si="290"/>
        <v>-257.59200495473249</v>
      </c>
      <c r="BF358">
        <f t="shared" si="291"/>
        <v>-50.750991934507859</v>
      </c>
      <c r="BG358">
        <f t="shared" si="292"/>
        <v>-226.04027722221903</v>
      </c>
      <c r="BH358">
        <f t="shared" si="307"/>
        <v>-46.040277222219032</v>
      </c>
      <c r="BI358">
        <f t="shared" si="308"/>
        <v>-46.040277222219032</v>
      </c>
      <c r="BJ358">
        <f t="shared" si="293"/>
        <v>0</v>
      </c>
      <c r="BK358">
        <f t="shared" si="309"/>
        <v>0</v>
      </c>
      <c r="BM358">
        <f t="shared" si="310"/>
        <v>-63.49305655395743</v>
      </c>
      <c r="BN358">
        <f t="shared" si="294"/>
        <v>-148.44827226748657</v>
      </c>
      <c r="BQ358" s="56">
        <f t="shared" si="311"/>
        <v>29.644025419734707</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1.1739608670764714</v>
      </c>
      <c r="D359">
        <f t="shared" si="265"/>
        <v>0.55135184724099962</v>
      </c>
      <c r="F359">
        <f t="shared" si="266"/>
        <v>3.7532860048290959E-5</v>
      </c>
      <c r="G359">
        <f t="shared" si="267"/>
        <v>2.3962156917467646E-3</v>
      </c>
      <c r="H359">
        <f t="shared" si="268"/>
        <v>-3.1391964343082535</v>
      </c>
      <c r="J359">
        <f t="shared" si="269"/>
        <v>15</v>
      </c>
      <c r="M359">
        <f t="shared" si="270"/>
        <v>3.6437947695770645E-3</v>
      </c>
      <c r="N359">
        <f t="shared" si="271"/>
        <v>-1.5707963250000001</v>
      </c>
      <c r="O359">
        <f t="shared" si="272"/>
        <v>225.49002985759157</v>
      </c>
      <c r="P359">
        <f t="shared" si="273"/>
        <v>1.5663615263802255</v>
      </c>
      <c r="Q359">
        <f t="shared" si="274"/>
        <v>125.25222238079043</v>
      </c>
      <c r="R359">
        <f t="shared" si="275"/>
        <v>1.562812351700106</v>
      </c>
      <c r="S359">
        <f t="shared" si="276"/>
        <v>0.40540437557647235</v>
      </c>
      <c r="T359">
        <f t="shared" si="277"/>
        <v>-1.1533751820253324</v>
      </c>
      <c r="U359">
        <f t="shared" si="278"/>
        <v>0.3011547803324659</v>
      </c>
      <c r="V359">
        <f t="shared" si="279"/>
        <v>-1.2648929032594438</v>
      </c>
      <c r="X359">
        <f t="shared" si="296"/>
        <v>-41.613971510377681</v>
      </c>
      <c r="Y359">
        <f t="shared" si="280"/>
        <v>-197.54067143902495</v>
      </c>
      <c r="Z359">
        <f t="shared" si="297"/>
        <v>-17.540671439024948</v>
      </c>
      <c r="AC359">
        <v>1</v>
      </c>
      <c r="AD359">
        <f t="shared" si="281"/>
        <v>225.48781245375</v>
      </c>
      <c r="AE359">
        <f t="shared" si="282"/>
        <v>-4.8276836718451399E-2</v>
      </c>
      <c r="AF359">
        <f t="shared" si="283"/>
        <v>1.5246620369347499E-2</v>
      </c>
      <c r="AG359">
        <f t="shared" si="298"/>
        <v>1322.4742866009979</v>
      </c>
      <c r="AH359">
        <f t="shared" si="299"/>
        <v>-4253.0655074847919</v>
      </c>
      <c r="AJ359">
        <f t="shared" si="284"/>
        <v>18000</v>
      </c>
      <c r="AK359">
        <f t="shared" si="285"/>
        <v>40587.806241675004</v>
      </c>
      <c r="AL359">
        <v>1</v>
      </c>
      <c r="AM359">
        <f t="shared" si="286"/>
        <v>125.24823037203751</v>
      </c>
      <c r="AN359">
        <f t="shared" si="300"/>
        <v>325.18562854682807</v>
      </c>
      <c r="AO359">
        <f t="shared" si="301"/>
        <v>-141.11827623393864</v>
      </c>
      <c r="AQ359">
        <f t="shared" si="287"/>
        <v>4.7562403061877263E-3</v>
      </c>
      <c r="AR359">
        <f t="shared" si="288"/>
        <v>-6.8965484439722022</v>
      </c>
      <c r="AT359">
        <f t="shared" si="313"/>
        <v>-29325.182302250258</v>
      </c>
      <c r="AU359">
        <f t="shared" si="314"/>
        <v>-9140.736585042916</v>
      </c>
      <c r="AV359">
        <f t="shared" si="302"/>
        <v>-2.8394343754059364</v>
      </c>
      <c r="AW359">
        <f t="shared" si="303"/>
        <v>625.17315496522099</v>
      </c>
      <c r="AX359">
        <f t="shared" si="304"/>
        <v>-7106.2316534839683</v>
      </c>
      <c r="AY359">
        <f t="shared" si="312"/>
        <v>-1.4830469037457221</v>
      </c>
      <c r="BA359">
        <f t="shared" si="289"/>
        <v>4.3058795479743059</v>
      </c>
      <c r="BB359">
        <f t="shared" si="305"/>
        <v>12.681237535379813</v>
      </c>
      <c r="BC359">
        <f t="shared" si="306"/>
        <v>-1.3563874716602142</v>
      </c>
      <c r="BD359">
        <f t="shared" si="290"/>
        <v>-257.7152775993535</v>
      </c>
      <c r="BF359">
        <f t="shared" si="291"/>
        <v>-50.915631688186878</v>
      </c>
      <c r="BG359">
        <f t="shared" si="292"/>
        <v>-225.98785064350852</v>
      </c>
      <c r="BH359">
        <f t="shared" si="307"/>
        <v>-45.987850643508523</v>
      </c>
      <c r="BI359">
        <f t="shared" si="308"/>
        <v>-45.987850643508523</v>
      </c>
      <c r="BJ359">
        <f t="shared" si="293"/>
        <v>0</v>
      </c>
      <c r="BK359">
        <f t="shared" si="309"/>
        <v>0</v>
      </c>
      <c r="BM359">
        <f t="shared" si="310"/>
        <v>-63.596869223566685</v>
      </c>
      <c r="BN359">
        <f t="shared" si="294"/>
        <v>-148.27257304415508</v>
      </c>
      <c r="BQ359" s="56">
        <f t="shared" si="311"/>
        <v>29.583198335664949</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1.1761880961117932</v>
      </c>
      <c r="D360">
        <f t="shared" si="265"/>
        <v>0.55442337131454822</v>
      </c>
      <c r="F360">
        <f t="shared" si="266"/>
        <v>3.7020454099775145E-5</v>
      </c>
      <c r="G360">
        <f t="shared" si="267"/>
        <v>2.3798020696096864E-3</v>
      </c>
      <c r="H360">
        <f t="shared" si="268"/>
        <v>-3.1392128479303905</v>
      </c>
      <c r="J360">
        <f t="shared" si="269"/>
        <v>15</v>
      </c>
      <c r="M360">
        <f t="shared" si="270"/>
        <v>3.6188372711553041E-3</v>
      </c>
      <c r="N360">
        <f t="shared" si="271"/>
        <v>-1.5707963250000001</v>
      </c>
      <c r="O360">
        <f t="shared" si="272"/>
        <v>227.04510303179183</v>
      </c>
      <c r="P360">
        <f t="shared" si="273"/>
        <v>1.566391901331345</v>
      </c>
      <c r="Q360">
        <f t="shared" si="274"/>
        <v>126.11597593824473</v>
      </c>
      <c r="R360">
        <f t="shared" si="275"/>
        <v>1.562867034161</v>
      </c>
      <c r="S360">
        <f t="shared" si="276"/>
        <v>0.40308008192616168</v>
      </c>
      <c r="T360">
        <f t="shared" si="277"/>
        <v>-1.1559163613223447</v>
      </c>
      <c r="U360">
        <f t="shared" si="278"/>
        <v>0.29927740614446446</v>
      </c>
      <c r="V360">
        <f t="shared" si="279"/>
        <v>-1.2668610668321612</v>
      </c>
      <c r="X360">
        <f t="shared" si="296"/>
        <v>-41.761473028644438</v>
      </c>
      <c r="Y360">
        <f t="shared" si="280"/>
        <v>-197.61911938839066</v>
      </c>
      <c r="Z360">
        <f t="shared" si="297"/>
        <v>-17.619119388390658</v>
      </c>
      <c r="AC360">
        <v>1</v>
      </c>
      <c r="AD360">
        <f t="shared" si="281"/>
        <v>227.04290081549999</v>
      </c>
      <c r="AE360">
        <f t="shared" si="282"/>
        <v>-4.8945020284923188E-2</v>
      </c>
      <c r="AF360">
        <f t="shared" si="283"/>
        <v>1.5351769475342999E-2</v>
      </c>
      <c r="AG360">
        <f t="shared" ref="AG360:AG423" si="315">AC360*AE360/(AE360^2+AF360^2)+AD360*AF360/(AE360^2+AF360^2)</f>
        <v>1306.0372878811215</v>
      </c>
      <c r="AH360">
        <f t="shared" ref="AH360:AH423" si="316">AD360*AE360/(AE360^2+AF360^2)-AC360*AF360/(AE360^2+AF360^2)</f>
        <v>-4229.0904414949846</v>
      </c>
      <c r="AJ360">
        <f t="shared" si="284"/>
        <v>18000</v>
      </c>
      <c r="AK360">
        <f t="shared" si="285"/>
        <v>40867.722146790002</v>
      </c>
      <c r="AL360">
        <v>1</v>
      </c>
      <c r="AM360">
        <f t="shared" si="286"/>
        <v>126.112011271155</v>
      </c>
      <c r="AN360">
        <f t="shared" ref="AN360:AN423" si="317">AJ360*AL360/(AL360^2+AM360^2)+AK360*AM360/(AL360^2+AM360^2)</f>
        <v>325.17024800497336</v>
      </c>
      <c r="AO360">
        <f t="shared" ref="AO360:AO423" si="318">AK360*AL360/(AL360^2+AM360^2)-AJ360*AM360/(AL360^2+AM360^2)</f>
        <v>-140.15183465746301</v>
      </c>
      <c r="AQ360">
        <f t="shared" si="287"/>
        <v>4.691309489909228E-3</v>
      </c>
      <c r="AR360">
        <f t="shared" si="288"/>
        <v>-6.849311855267473</v>
      </c>
      <c r="AT360">
        <f t="shared" si="313"/>
        <v>-28960.232272807138</v>
      </c>
      <c r="AU360">
        <f t="shared" si="314"/>
        <v>-8965.296651427414</v>
      </c>
      <c r="AV360">
        <f t="shared" si="302"/>
        <v>-2.8413768876908674</v>
      </c>
      <c r="AW360">
        <f t="shared" si="303"/>
        <v>622.61366828660414</v>
      </c>
      <c r="AX360">
        <f t="shared" si="304"/>
        <v>-7062.3933878010439</v>
      </c>
      <c r="AY360">
        <f t="shared" si="312"/>
        <v>-1.4828646402829326</v>
      </c>
      <c r="BA360">
        <f t="shared" si="289"/>
        <v>4.2760386407113158</v>
      </c>
      <c r="BB360">
        <f t="shared" si="305"/>
        <v>12.620832421716464</v>
      </c>
      <c r="BC360">
        <f t="shared" si="306"/>
        <v>-1.3585122474079347</v>
      </c>
      <c r="BD360">
        <f t="shared" si="290"/>
        <v>-257.83701828224872</v>
      </c>
      <c r="BF360">
        <f t="shared" si="291"/>
        <v>-51.078971971264394</v>
      </c>
      <c r="BG360">
        <f t="shared" si="292"/>
        <v>-225.93454639139156</v>
      </c>
      <c r="BH360">
        <f t="shared" si="307"/>
        <v>-45.934546391391564</v>
      </c>
      <c r="BI360">
        <f t="shared" si="308"/>
        <v>-45.934546391391564</v>
      </c>
      <c r="BJ360">
        <f t="shared" si="293"/>
        <v>0</v>
      </c>
      <c r="BK360">
        <f t="shared" si="309"/>
        <v>0</v>
      </c>
      <c r="BM360">
        <f t="shared" si="310"/>
        <v>-63.699804392980852</v>
      </c>
      <c r="BN360">
        <f t="shared" si="294"/>
        <v>-148.09752810914284</v>
      </c>
      <c r="BQ360" s="56">
        <f t="shared" si="311"/>
        <v>29.522793222001596</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1.1784263796059511</v>
      </c>
      <c r="D361">
        <f t="shared" si="265"/>
        <v>0.5574832561611065</v>
      </c>
      <c r="F361">
        <f t="shared" si="266"/>
        <v>3.6518470288065223E-5</v>
      </c>
      <c r="G361">
        <f t="shared" si="267"/>
        <v>2.3636117860159752E-3</v>
      </c>
      <c r="H361">
        <f t="shared" si="268"/>
        <v>-3.1392290382139842</v>
      </c>
      <c r="J361">
        <f t="shared" si="269"/>
        <v>15</v>
      </c>
      <c r="M361">
        <f t="shared" si="270"/>
        <v>3.5942193305351995E-3</v>
      </c>
      <c r="N361">
        <f t="shared" si="271"/>
        <v>-1.5707963250000001</v>
      </c>
      <c r="O361">
        <f t="shared" si="272"/>
        <v>228.60017641262246</v>
      </c>
      <c r="P361">
        <f t="shared" si="273"/>
        <v>1.566421863025786</v>
      </c>
      <c r="Q361">
        <f t="shared" si="274"/>
        <v>126.97972986767705</v>
      </c>
      <c r="R361">
        <f t="shared" si="275"/>
        <v>1.562920972689293</v>
      </c>
      <c r="S361">
        <f t="shared" si="276"/>
        <v>0.40077974399212213</v>
      </c>
      <c r="T361">
        <f t="shared" si="277"/>
        <v>-1.1584285521732227</v>
      </c>
      <c r="U361">
        <f t="shared" si="278"/>
        <v>0.29742216295017287</v>
      </c>
      <c r="V361">
        <f t="shared" si="279"/>
        <v>-1.2688048362681994</v>
      </c>
      <c r="X361">
        <f t="shared" si="296"/>
        <v>-41.90798162262162</v>
      </c>
      <c r="Y361">
        <f t="shared" si="280"/>
        <v>-197.69522912534816</v>
      </c>
      <c r="Z361">
        <f t="shared" si="297"/>
        <v>-17.695229125348163</v>
      </c>
      <c r="AC361">
        <v>1</v>
      </c>
      <c r="AD361">
        <f t="shared" si="281"/>
        <v>228.59798917725001</v>
      </c>
      <c r="AE361">
        <f t="shared" si="282"/>
        <v>-4.9617796178312308E-2</v>
      </c>
      <c r="AF361">
        <f t="shared" si="283"/>
        <v>1.5456918581338498E-2</v>
      </c>
      <c r="AG361">
        <f t="shared" si="315"/>
        <v>1289.895029839585</v>
      </c>
      <c r="AH361">
        <f t="shared" si="316"/>
        <v>-4205.3497493657469</v>
      </c>
      <c r="AJ361">
        <f t="shared" si="284"/>
        <v>18000</v>
      </c>
      <c r="AK361">
        <f t="shared" si="285"/>
        <v>41147.638051905</v>
      </c>
      <c r="AL361">
        <v>1</v>
      </c>
      <c r="AM361">
        <f t="shared" si="286"/>
        <v>126.97579217027251</v>
      </c>
      <c r="AN361">
        <f t="shared" si="317"/>
        <v>325.15518025689948</v>
      </c>
      <c r="AO361">
        <f t="shared" si="318"/>
        <v>-139.1985394825607</v>
      </c>
      <c r="AQ361">
        <f t="shared" si="287"/>
        <v>4.627699279143283E-3</v>
      </c>
      <c r="AR361">
        <f t="shared" si="288"/>
        <v>-6.8027179403406262</v>
      </c>
      <c r="AT361">
        <f t="shared" si="313"/>
        <v>-28601.838939117562</v>
      </c>
      <c r="AU361">
        <f t="shared" si="314"/>
        <v>-8794.2531546496375</v>
      </c>
      <c r="AV361">
        <f t="shared" si="302"/>
        <v>-2.8432953548282995</v>
      </c>
      <c r="AW361">
        <f t="shared" si="303"/>
        <v>620.06828448837996</v>
      </c>
      <c r="AX361">
        <f t="shared" si="304"/>
        <v>-7019.0657323576088</v>
      </c>
      <c r="AY361">
        <f t="shared" si="312"/>
        <v>-1.4826844892597122</v>
      </c>
      <c r="BA361">
        <f t="shared" si="289"/>
        <v>4.2466080010542955</v>
      </c>
      <c r="BB361">
        <f t="shared" si="305"/>
        <v>12.560843473469133</v>
      </c>
      <c r="BC361">
        <f t="shared" si="306"/>
        <v>-1.3606108655685873</v>
      </c>
      <c r="BD361">
        <f t="shared" si="290"/>
        <v>-257.95726024580102</v>
      </c>
      <c r="BF361">
        <f t="shared" si="291"/>
        <v>-51.241030684916346</v>
      </c>
      <c r="BG361">
        <f t="shared" si="292"/>
        <v>-225.88039750215981</v>
      </c>
      <c r="BH361">
        <f t="shared" si="307"/>
        <v>-45.880397502159809</v>
      </c>
      <c r="BI361">
        <f t="shared" si="308"/>
        <v>-45.880397502159809</v>
      </c>
      <c r="BJ361">
        <f t="shared" si="293"/>
        <v>0</v>
      </c>
      <c r="BK361">
        <f t="shared" si="309"/>
        <v>0</v>
      </c>
      <c r="BM361">
        <f t="shared" si="310"/>
        <v>-63.80187415838548</v>
      </c>
      <c r="BN361">
        <f t="shared" si="294"/>
        <v>-147.92313725635879</v>
      </c>
      <c r="BQ361" s="56">
        <f t="shared" si="311"/>
        <v>29.462804273754269</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1.1806756546889807</v>
      </c>
      <c r="D362">
        <f t="shared" si="265"/>
        <v>0.56053151084061148</v>
      </c>
      <c r="F362">
        <f t="shared" si="266"/>
        <v>3.6026627871507584E-5</v>
      </c>
      <c r="G362">
        <f t="shared" si="267"/>
        <v>2.3476403131920411E-3</v>
      </c>
      <c r="H362">
        <f t="shared" si="268"/>
        <v>-3.1392450096868081</v>
      </c>
      <c r="J362">
        <f t="shared" si="269"/>
        <v>15</v>
      </c>
      <c r="M362">
        <f t="shared" si="270"/>
        <v>3.5699340647883404E-3</v>
      </c>
      <c r="N362">
        <f t="shared" si="271"/>
        <v>-1.5707963250000001</v>
      </c>
      <c r="O362">
        <f t="shared" si="272"/>
        <v>230.15524999589502</v>
      </c>
      <c r="P362">
        <f t="shared" si="273"/>
        <v>1.5664514198401598</v>
      </c>
      <c r="Q362">
        <f t="shared" si="274"/>
        <v>127.84348416154774</v>
      </c>
      <c r="R362">
        <f t="shared" si="275"/>
        <v>1.5629741823634573</v>
      </c>
      <c r="S362">
        <f t="shared" si="276"/>
        <v>0.39850304033724759</v>
      </c>
      <c r="T362">
        <f t="shared" si="277"/>
        <v>-1.1609122166188079</v>
      </c>
      <c r="U362">
        <f t="shared" si="278"/>
        <v>0.29558868338477889</v>
      </c>
      <c r="V362">
        <f t="shared" si="279"/>
        <v>-1.2707246478802428</v>
      </c>
      <c r="X362">
        <f t="shared" si="296"/>
        <v>-42.053507957838917</v>
      </c>
      <c r="Y362">
        <f t="shared" si="280"/>
        <v>-197.76905051821197</v>
      </c>
      <c r="Z362">
        <f t="shared" si="297"/>
        <v>-17.769050518211969</v>
      </c>
      <c r="AC362">
        <v>1</v>
      </c>
      <c r="AD362">
        <f t="shared" si="281"/>
        <v>230.15307753899998</v>
      </c>
      <c r="AE362">
        <f t="shared" si="282"/>
        <v>-5.0295164398618759E-2</v>
      </c>
      <c r="AF362">
        <f t="shared" si="283"/>
        <v>1.5562067687333999E-2</v>
      </c>
      <c r="AG362">
        <f t="shared" si="315"/>
        <v>1274.0407534548838</v>
      </c>
      <c r="AH362">
        <f t="shared" si="316"/>
        <v>-4181.8407716167876</v>
      </c>
      <c r="AJ362">
        <f t="shared" si="284"/>
        <v>18000</v>
      </c>
      <c r="AK362">
        <f t="shared" si="285"/>
        <v>41427.553957019998</v>
      </c>
      <c r="AL362">
        <v>1</v>
      </c>
      <c r="AM362">
        <f t="shared" si="286"/>
        <v>127.83957306939</v>
      </c>
      <c r="AN362">
        <f t="shared" si="317"/>
        <v>325.14041687821123</v>
      </c>
      <c r="AO362">
        <f t="shared" si="318"/>
        <v>-138.25812429401697</v>
      </c>
      <c r="AQ362">
        <f t="shared" si="287"/>
        <v>4.5653741027327872E-3</v>
      </c>
      <c r="AR362">
        <f t="shared" si="288"/>
        <v>-6.7567536720445256</v>
      </c>
      <c r="AT362">
        <f t="shared" si="313"/>
        <v>-28249.851516865594</v>
      </c>
      <c r="AU362">
        <f t="shared" si="314"/>
        <v>-8627.4712068011504</v>
      </c>
      <c r="AV362">
        <f t="shared" si="302"/>
        <v>-2.8451902060570244</v>
      </c>
      <c r="AW362">
        <f t="shared" si="303"/>
        <v>617.53775550209514</v>
      </c>
      <c r="AX362">
        <f t="shared" si="304"/>
        <v>-6976.2402827254564</v>
      </c>
      <c r="AY362">
        <f t="shared" si="312"/>
        <v>-1.4825063165315533</v>
      </c>
      <c r="BA362">
        <f t="shared" si="289"/>
        <v>4.2175792324996264</v>
      </c>
      <c r="BB362">
        <f t="shared" si="305"/>
        <v>12.501265002053861</v>
      </c>
      <c r="BC362">
        <f t="shared" si="306"/>
        <v>-1.3626838895254711</v>
      </c>
      <c r="BD362">
        <f t="shared" si="290"/>
        <v>-258.07603576949572</v>
      </c>
      <c r="BF362">
        <f t="shared" si="291"/>
        <v>-51.401825379091093</v>
      </c>
      <c r="BG362">
        <f t="shared" si="292"/>
        <v>-225.82543599562476</v>
      </c>
      <c r="BH362">
        <f t="shared" si="307"/>
        <v>-45.825435995624758</v>
      </c>
      <c r="BI362">
        <f t="shared" si="308"/>
        <v>-45.825435995624758</v>
      </c>
      <c r="BJ362">
        <f t="shared" si="293"/>
        <v>0</v>
      </c>
      <c r="BK362">
        <f t="shared" si="309"/>
        <v>0</v>
      </c>
      <c r="BM362">
        <f t="shared" si="310"/>
        <v>-63.903090381144949</v>
      </c>
      <c r="BN362">
        <f t="shared" si="294"/>
        <v>-147.74940022612907</v>
      </c>
      <c r="BQ362" s="56">
        <f t="shared" si="311"/>
        <v>29.403225802338998</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1.1829358586615242</v>
      </c>
      <c r="D363">
        <f t="shared" si="265"/>
        <v>0.56356814520878262</v>
      </c>
      <c r="F363">
        <f t="shared" si="266"/>
        <v>3.5544655498226557E-5</v>
      </c>
      <c r="G363">
        <f t="shared" si="267"/>
        <v>2.3318832449365549E-3</v>
      </c>
      <c r="H363">
        <f t="shared" si="268"/>
        <v>-3.1392607667550636</v>
      </c>
      <c r="J363">
        <f t="shared" si="269"/>
        <v>15</v>
      </c>
      <c r="M363">
        <f t="shared" si="270"/>
        <v>3.5459747757629152E-3</v>
      </c>
      <c r="N363">
        <f t="shared" si="271"/>
        <v>-1.5707963250000001</v>
      </c>
      <c r="O363">
        <f t="shared" si="272"/>
        <v>231.71032377753366</v>
      </c>
      <c r="P363">
        <f t="shared" si="273"/>
        <v>1.56648057992621</v>
      </c>
      <c r="Q363">
        <f t="shared" si="274"/>
        <v>128.70723881251956</v>
      </c>
      <c r="R363">
        <f t="shared" si="275"/>
        <v>1.5630266778572151</v>
      </c>
      <c r="S363">
        <f t="shared" si="276"/>
        <v>0.39624965401953616</v>
      </c>
      <c r="T363">
        <f t="shared" si="277"/>
        <v>-1.163367807674176</v>
      </c>
      <c r="U363">
        <f t="shared" si="278"/>
        <v>0.29377660760279939</v>
      </c>
      <c r="V363">
        <f t="shared" si="279"/>
        <v>-1.2726209279979961</v>
      </c>
      <c r="X363">
        <f t="shared" si="296"/>
        <v>-42.198062555955445</v>
      </c>
      <c r="Y363">
        <f t="shared" si="280"/>
        <v>-197.84063232968953</v>
      </c>
      <c r="Z363">
        <f t="shared" si="297"/>
        <v>-17.840632329689527</v>
      </c>
      <c r="AC363">
        <v>1</v>
      </c>
      <c r="AD363">
        <f t="shared" si="281"/>
        <v>231.70816590075</v>
      </c>
      <c r="AE363">
        <f t="shared" si="282"/>
        <v>-5.0977124945842549E-2</v>
      </c>
      <c r="AF363">
        <f t="shared" si="283"/>
        <v>1.56672167933295E-2</v>
      </c>
      <c r="AG363">
        <f t="shared" si="315"/>
        <v>1258.4678846105699</v>
      </c>
      <c r="AH363">
        <f t="shared" si="316"/>
        <v>-4158.5608633348875</v>
      </c>
      <c r="AJ363">
        <f t="shared" si="284"/>
        <v>18000</v>
      </c>
      <c r="AK363">
        <f t="shared" si="285"/>
        <v>41707.469862135003</v>
      </c>
      <c r="AL363">
        <v>1</v>
      </c>
      <c r="AM363">
        <f t="shared" si="286"/>
        <v>128.70335396850751</v>
      </c>
      <c r="AN363">
        <f t="shared" si="317"/>
        <v>325.12594972622503</v>
      </c>
      <c r="AO363">
        <f t="shared" si="318"/>
        <v>-137.33032982651443</v>
      </c>
      <c r="AQ363">
        <f t="shared" si="287"/>
        <v>4.50429957916329E-3</v>
      </c>
      <c r="AR363">
        <f t="shared" si="288"/>
        <v>-6.7114063729533022</v>
      </c>
      <c r="AT363">
        <f t="shared" si="313"/>
        <v>-27904.123364136907</v>
      </c>
      <c r="AU363">
        <f t="shared" si="314"/>
        <v>-8464.8207848790826</v>
      </c>
      <c r="AV363">
        <f t="shared" si="302"/>
        <v>-2.8470618608227491</v>
      </c>
      <c r="AW363">
        <f t="shared" si="303"/>
        <v>615.02276865119109</v>
      </c>
      <c r="AX363">
        <f t="shared" si="304"/>
        <v>-6933.9088075980198</v>
      </c>
      <c r="AY363">
        <f t="shared" si="312"/>
        <v>-1.4823299943597383</v>
      </c>
      <c r="BA363">
        <f t="shared" si="289"/>
        <v>4.1889441648607999</v>
      </c>
      <c r="BB363">
        <f t="shared" si="305"/>
        <v>12.442091432316493</v>
      </c>
      <c r="BC363">
        <f t="shared" si="306"/>
        <v>-1.3647318664630108</v>
      </c>
      <c r="BD363">
        <f t="shared" si="290"/>
        <v>-258.19337620469094</v>
      </c>
      <c r="BF363">
        <f t="shared" si="291"/>
        <v>-51.561373261624539</v>
      </c>
      <c r="BG363">
        <f t="shared" si="292"/>
        <v>-225.76969291091015</v>
      </c>
      <c r="BH363">
        <f t="shared" si="307"/>
        <v>-45.769692910910152</v>
      </c>
      <c r="BI363">
        <f t="shared" si="308"/>
        <v>-45.769692910910152</v>
      </c>
      <c r="BJ363">
        <f t="shared" si="293"/>
        <v>0</v>
      </c>
      <c r="BK363">
        <f t="shared" si="309"/>
        <v>0</v>
      </c>
      <c r="BM363">
        <f t="shared" si="310"/>
        <v>-64.003464693941027</v>
      </c>
      <c r="BN363">
        <f t="shared" si="294"/>
        <v>-147.57631670621925</v>
      </c>
      <c r="BQ363" s="56">
        <f t="shared" si="311"/>
        <v>29.344052232601626</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1.1852069289990086</v>
      </c>
      <c r="D364">
        <f t="shared" si="265"/>
        <v>0.56659316990355713</v>
      </c>
      <c r="F364">
        <f t="shared" si="266"/>
        <v>3.5072290831761511E-5</v>
      </c>
      <c r="G364">
        <f t="shared" si="267"/>
        <v>2.3163362925671979E-3</v>
      </c>
      <c r="H364">
        <f t="shared" si="268"/>
        <v>-3.1392763137074331</v>
      </c>
      <c r="J364">
        <f t="shared" si="269"/>
        <v>15</v>
      </c>
      <c r="M364">
        <f t="shared" si="270"/>
        <v>3.5223349439244957E-3</v>
      </c>
      <c r="N364">
        <f t="shared" si="271"/>
        <v>-1.5707963250000001</v>
      </c>
      <c r="O364">
        <f t="shared" si="272"/>
        <v>233.26539775357108</v>
      </c>
      <c r="P364">
        <f t="shared" si="273"/>
        <v>1.5665093512183064</v>
      </c>
      <c r="Q364">
        <f t="shared" si="274"/>
        <v>129.57099381345088</v>
      </c>
      <c r="R364">
        <f t="shared" si="275"/>
        <v>1.5630784734530281</v>
      </c>
      <c r="S364">
        <f t="shared" si="276"/>
        <v>0.39401927255835051</v>
      </c>
      <c r="T364">
        <f t="shared" si="277"/>
        <v>-1.1657957695255077</v>
      </c>
      <c r="U364">
        <f t="shared" si="278"/>
        <v>0.29198558310581346</v>
      </c>
      <c r="V364">
        <f t="shared" si="279"/>
        <v>-1.2744940932407702</v>
      </c>
      <c r="X364">
        <f t="shared" si="296"/>
        <v>-42.341655796964858</v>
      </c>
      <c r="Y364">
        <f t="shared" si="280"/>
        <v>-197.91002224358635</v>
      </c>
      <c r="Z364">
        <f t="shared" si="297"/>
        <v>-17.910022243586354</v>
      </c>
      <c r="AC364">
        <v>1</v>
      </c>
      <c r="AD364">
        <f t="shared" si="281"/>
        <v>233.26325426250003</v>
      </c>
      <c r="AE364">
        <f t="shared" si="282"/>
        <v>-5.1663677819983662E-2</v>
      </c>
      <c r="AF364">
        <f t="shared" si="283"/>
        <v>1.5772365899325E-2</v>
      </c>
      <c r="AG364">
        <f t="shared" si="315"/>
        <v>1243.1700283525811</v>
      </c>
      <c r="AH364">
        <f t="shared" si="316"/>
        <v>-4135.5073954414902</v>
      </c>
      <c r="AJ364">
        <f t="shared" si="284"/>
        <v>18000</v>
      </c>
      <c r="AK364">
        <f t="shared" si="285"/>
        <v>41987.385767250002</v>
      </c>
      <c r="AL364">
        <v>1</v>
      </c>
      <c r="AM364">
        <f t="shared" si="286"/>
        <v>129.56713486762501</v>
      </c>
      <c r="AN364">
        <f t="shared" si="317"/>
        <v>325.11177092873942</v>
      </c>
      <c r="AO364">
        <f t="shared" si="318"/>
        <v>-136.41490372639004</v>
      </c>
      <c r="AQ364">
        <f t="shared" si="287"/>
        <v>4.4444424691366807E-3</v>
      </c>
      <c r="AR364">
        <f t="shared" si="288"/>
        <v>-6.6666637037050203</v>
      </c>
      <c r="AT364">
        <f t="shared" si="313"/>
        <v>-27564.511851923096</v>
      </c>
      <c r="AU364">
        <f t="shared" si="314"/>
        <v>-8306.1765302518215</v>
      </c>
      <c r="AV364">
        <f t="shared" si="302"/>
        <v>-2.8489107290443556</v>
      </c>
      <c r="AW364">
        <f t="shared" si="303"/>
        <v>612.52395078858194</v>
      </c>
      <c r="AX364">
        <f t="shared" si="304"/>
        <v>-6892.063244621394</v>
      </c>
      <c r="AY364">
        <f t="shared" si="312"/>
        <v>-1.4821554010968849</v>
      </c>
      <c r="BA364">
        <f t="shared" si="289"/>
        <v>4.1606948467705962</v>
      </c>
      <c r="BB364">
        <f t="shared" si="305"/>
        <v>12.38331729964451</v>
      </c>
      <c r="BC364">
        <f t="shared" si="306"/>
        <v>-1.3667553279474707</v>
      </c>
      <c r="BD364">
        <f t="shared" si="290"/>
        <v>-258.30931200789024</v>
      </c>
      <c r="BF364">
        <f t="shared" si="291"/>
        <v>-51.719691207062212</v>
      </c>
      <c r="BG364">
        <f t="shared" si="292"/>
        <v>-225.71319834073404</v>
      </c>
      <c r="BH364">
        <f t="shared" si="307"/>
        <v>-45.713198340734039</v>
      </c>
      <c r="BI364">
        <f t="shared" si="308"/>
        <v>-45.713198340734039</v>
      </c>
      <c r="BJ364">
        <f t="shared" si="293"/>
        <v>0</v>
      </c>
      <c r="BK364">
        <f t="shared" si="309"/>
        <v>0</v>
      </c>
      <c r="BM364">
        <f t="shared" si="310"/>
        <v>-64.103008506706715</v>
      </c>
      <c r="BN364">
        <f t="shared" si="294"/>
        <v>-147.40388633284383</v>
      </c>
      <c r="BQ364" s="56">
        <f t="shared" si="311"/>
        <v>29.285278099929645</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1.1874888033557218</v>
      </c>
      <c r="D365">
        <f t="shared" si="265"/>
        <v>0.56960659633158217</v>
      </c>
      <c r="F365">
        <f t="shared" si="266"/>
        <v>3.4609280194002325E-5</v>
      </c>
      <c r="G365">
        <f t="shared" si="267"/>
        <v>2.3009952810285066E-3</v>
      </c>
      <c r="H365">
        <f t="shared" si="268"/>
        <v>-3.1392916547189715</v>
      </c>
      <c r="J365">
        <f t="shared" si="269"/>
        <v>15</v>
      </c>
      <c r="M365">
        <f t="shared" si="270"/>
        <v>3.4990082224415522E-3</v>
      </c>
      <c r="N365">
        <f t="shared" si="271"/>
        <v>-1.5707963250000001</v>
      </c>
      <c r="O365">
        <f t="shared" si="272"/>
        <v>234.82047192014511</v>
      </c>
      <c r="P365">
        <f t="shared" si="273"/>
        <v>1.5665377414406436</v>
      </c>
      <c r="Q365">
        <f t="shared" si="274"/>
        <v>130.43474915738935</v>
      </c>
      <c r="R365">
        <f t="shared" si="275"/>
        <v>1.5631295830550533</v>
      </c>
      <c r="S365">
        <f t="shared" si="276"/>
        <v>0.39181158789857057</v>
      </c>
      <c r="T365">
        <f t="shared" si="277"/>
        <v>-1.1681965377226733</v>
      </c>
      <c r="U365">
        <f t="shared" si="278"/>
        <v>0.29021526457409352</v>
      </c>
      <c r="V365">
        <f t="shared" si="279"/>
        <v>-1.2763445507816125</v>
      </c>
      <c r="X365">
        <f t="shared" si="296"/>
        <v>-42.484297921365922</v>
      </c>
      <c r="Y365">
        <f t="shared" si="280"/>
        <v>-197.97726689081608</v>
      </c>
      <c r="Z365">
        <f t="shared" si="297"/>
        <v>-17.977266890816082</v>
      </c>
      <c r="AC365">
        <v>1</v>
      </c>
      <c r="AD365">
        <f t="shared" si="281"/>
        <v>234.81834262424999</v>
      </c>
      <c r="AE365">
        <f t="shared" si="282"/>
        <v>-5.2354823021042114E-2</v>
      </c>
      <c r="AF365">
        <f t="shared" si="283"/>
        <v>1.5877515005320499E-2</v>
      </c>
      <c r="AG365">
        <f t="shared" si="315"/>
        <v>1228.1409633403264</v>
      </c>
      <c r="AH365">
        <f t="shared" si="316"/>
        <v>-4112.6777558511803</v>
      </c>
      <c r="AJ365">
        <f t="shared" si="284"/>
        <v>18000</v>
      </c>
      <c r="AK365">
        <f t="shared" si="285"/>
        <v>42267.301672365</v>
      </c>
      <c r="AL365">
        <v>1</v>
      </c>
      <c r="AM365">
        <f t="shared" si="286"/>
        <v>130.43091576674252</v>
      </c>
      <c r="AN365">
        <f t="shared" si="317"/>
        <v>325.09787287332529</v>
      </c>
      <c r="AO365">
        <f t="shared" si="318"/>
        <v>-135.51160032285424</v>
      </c>
      <c r="AQ365">
        <f t="shared" si="287"/>
        <v>4.3857706303361121E-3</v>
      </c>
      <c r="AR365">
        <f t="shared" si="288"/>
        <v>-6.6225136518075294</v>
      </c>
      <c r="AT365">
        <f t="shared" si="313"/>
        <v>-27230.878239042664</v>
      </c>
      <c r="AU365">
        <f t="shared" si="314"/>
        <v>-8151.4175573790108</v>
      </c>
      <c r="AV365">
        <f t="shared" si="302"/>
        <v>-2.8507372113719489</v>
      </c>
      <c r="AW365">
        <f t="shared" si="303"/>
        <v>610.0418721744461</v>
      </c>
      <c r="AX365">
        <f t="shared" si="304"/>
        <v>-6850.6956963383554</v>
      </c>
      <c r="AY365">
        <f t="shared" si="312"/>
        <v>-1.4819824208891341</v>
      </c>
      <c r="BA365">
        <f t="shared" si="289"/>
        <v>4.1328235384747218</v>
      </c>
      <c r="BB365">
        <f t="shared" si="305"/>
        <v>12.32493724716446</v>
      </c>
      <c r="BC365">
        <f t="shared" si="306"/>
        <v>-1.3687547904828148</v>
      </c>
      <c r="BD365">
        <f t="shared" si="290"/>
        <v>-258.42387277259087</v>
      </c>
      <c r="BF365">
        <f t="shared" si="291"/>
        <v>-51.876795765199333</v>
      </c>
      <c r="BG365">
        <f t="shared" si="292"/>
        <v>-225.65598146425401</v>
      </c>
      <c r="BH365">
        <f t="shared" si="307"/>
        <v>-45.655981464254012</v>
      </c>
      <c r="BI365">
        <f t="shared" si="308"/>
        <v>-45.655981464254012</v>
      </c>
      <c r="BJ365">
        <f t="shared" si="293"/>
        <v>0</v>
      </c>
      <c r="BK365">
        <f t="shared" si="309"/>
        <v>0</v>
      </c>
      <c r="BM365">
        <f t="shared" si="310"/>
        <v>-64.201733012363789</v>
      </c>
      <c r="BN365">
        <f t="shared" si="294"/>
        <v>-147.23210869166314</v>
      </c>
      <c r="BQ365" s="56">
        <f t="shared" si="311"/>
        <v>29.226898047449595</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1.1897814195687826</v>
      </c>
      <c r="D366">
        <f t="shared" si="265"/>
        <v>0.57260843665476768</v>
      </c>
      <c r="F366">
        <f t="shared" si="266"/>
        <v>3.4155378224515618E-5</v>
      </c>
      <c r="G366">
        <f t="shared" si="267"/>
        <v>2.2858561451533864E-3</v>
      </c>
      <c r="H366">
        <f t="shared" si="268"/>
        <v>-3.1393067938548467</v>
      </c>
      <c r="J366">
        <f t="shared" si="269"/>
        <v>15</v>
      </c>
      <c r="M366">
        <f t="shared" si="270"/>
        <v>3.475988431504437E-3</v>
      </c>
      <c r="N366">
        <f t="shared" si="271"/>
        <v>-1.5707963250000001</v>
      </c>
      <c r="O366">
        <f t="shared" si="272"/>
        <v>236.37554627349525</v>
      </c>
      <c r="P366">
        <f t="shared" si="273"/>
        <v>1.5665657581141539</v>
      </c>
      <c r="Q366">
        <f t="shared" si="274"/>
        <v>131.29850483756545</v>
      </c>
      <c r="R366">
        <f t="shared" si="275"/>
        <v>1.563180020201584</v>
      </c>
      <c r="S366">
        <f t="shared" si="276"/>
        <v>0.38962629637283586</v>
      </c>
      <c r="T366">
        <f t="shared" si="277"/>
        <v>-1.1705705393676007</v>
      </c>
      <c r="U366">
        <f t="shared" si="278"/>
        <v>0.28846531370207684</v>
      </c>
      <c r="V366">
        <f t="shared" si="279"/>
        <v>-1.2781726986032695</v>
      </c>
      <c r="X366">
        <f t="shared" si="296"/>
        <v>-42.625999032299418</v>
      </c>
      <c r="Y366">
        <f t="shared" si="280"/>
        <v>-198.04241187473428</v>
      </c>
      <c r="Z366">
        <f t="shared" si="297"/>
        <v>-18.042411874734285</v>
      </c>
      <c r="AC366">
        <v>1</v>
      </c>
      <c r="AD366">
        <f t="shared" si="281"/>
        <v>236.37343098599999</v>
      </c>
      <c r="AE366">
        <f t="shared" si="282"/>
        <v>-5.3050560549017897E-2</v>
      </c>
      <c r="AF366">
        <f t="shared" si="283"/>
        <v>1.5982664111315999E-2</v>
      </c>
      <c r="AG366">
        <f t="shared" si="315"/>
        <v>1213.3746364847921</v>
      </c>
      <c r="AH366">
        <f t="shared" si="316"/>
        <v>-4090.0693505281029</v>
      </c>
      <c r="AJ366">
        <f t="shared" si="284"/>
        <v>18000</v>
      </c>
      <c r="AK366">
        <f t="shared" si="285"/>
        <v>42547.217577479998</v>
      </c>
      <c r="AL366">
        <v>1</v>
      </c>
      <c r="AM366">
        <f t="shared" si="286"/>
        <v>131.29469666586002</v>
      </c>
      <c r="AN366">
        <f t="shared" si="317"/>
        <v>325.08424819710638</v>
      </c>
      <c r="AO366">
        <f t="shared" si="318"/>
        <v>-134.62018040823747</v>
      </c>
      <c r="AQ366">
        <f t="shared" si="287"/>
        <v>4.3282529742672375E-3</v>
      </c>
      <c r="AR366">
        <f t="shared" si="288"/>
        <v>-6.5789445208862007</v>
      </c>
      <c r="AT366">
        <f t="shared" si="313"/>
        <v>-26903.08755132218</v>
      </c>
      <c r="AU366">
        <f t="shared" si="314"/>
        <v>-8000.4272713152914</v>
      </c>
      <c r="AV366">
        <f t="shared" si="302"/>
        <v>-2.8525416994369848</v>
      </c>
      <c r="AW366">
        <f t="shared" si="303"/>
        <v>607.57705011113148</v>
      </c>
      <c r="AX366">
        <f t="shared" si="304"/>
        <v>-6809.7984262419013</v>
      </c>
      <c r="AY366">
        <f t="shared" si="312"/>
        <v>-1.4818109433940274</v>
      </c>
      <c r="BA366">
        <f t="shared" si="289"/>
        <v>4.1053227049041219</v>
      </c>
      <c r="BB366">
        <f t="shared" si="305"/>
        <v>12.266946023022429</v>
      </c>
      <c r="BC366">
        <f t="shared" si="306"/>
        <v>-1.3707307560429574</v>
      </c>
      <c r="BD366">
        <f t="shared" si="290"/>
        <v>-258.53708725977964</v>
      </c>
      <c r="BF366">
        <f t="shared" si="291"/>
        <v>-52.032703169349247</v>
      </c>
      <c r="BG366">
        <f t="shared" si="292"/>
        <v>-225.59807057854761</v>
      </c>
      <c r="BH366">
        <f t="shared" si="307"/>
        <v>-45.598070578547606</v>
      </c>
      <c r="BI366">
        <f t="shared" si="308"/>
        <v>-45.598070578547606</v>
      </c>
      <c r="BJ366">
        <f t="shared" si="293"/>
        <v>0</v>
      </c>
      <c r="BK366">
        <f t="shared" si="309"/>
        <v>0</v>
      </c>
      <c r="BM366">
        <f t="shared" si="310"/>
        <v>-64.29964919237166</v>
      </c>
      <c r="BN366">
        <f t="shared" si="294"/>
        <v>-147.06098331876802</v>
      </c>
      <c r="BQ366" s="56">
        <f t="shared" si="311"/>
        <v>29.168906823307562</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1.1920847156620078</v>
      </c>
      <c r="D367">
        <f t="shared" si="265"/>
        <v>0.57559870377690314</v>
      </c>
      <c r="F367">
        <f t="shared" si="266"/>
        <v>3.3710347555407489E-5</v>
      </c>
      <c r="G367">
        <f t="shared" si="267"/>
        <v>2.2709149260712732E-3</v>
      </c>
      <c r="H367">
        <f t="shared" si="268"/>
        <v>-3.1393217350739291</v>
      </c>
      <c r="J367">
        <f t="shared" si="269"/>
        <v>15</v>
      </c>
      <c r="M367">
        <f t="shared" si="270"/>
        <v>3.4532695528671524E-3</v>
      </c>
      <c r="N367">
        <f t="shared" si="271"/>
        <v>-1.5707963250000001</v>
      </c>
      <c r="O367">
        <f t="shared" si="272"/>
        <v>237.93062080995929</v>
      </c>
      <c r="P367">
        <f t="shared" si="273"/>
        <v>1.5665934085631499</v>
      </c>
      <c r="Q367">
        <f t="shared" si="274"/>
        <v>132.16226084738662</v>
      </c>
      <c r="R367">
        <f t="shared" si="275"/>
        <v>1.5632297980770051</v>
      </c>
      <c r="S367">
        <f t="shared" si="276"/>
        <v>0.38746309866206308</v>
      </c>
      <c r="T367">
        <f t="shared" si="277"/>
        <v>-1.1729181932984958</v>
      </c>
      <c r="U367">
        <f t="shared" si="278"/>
        <v>0.28673539903761724</v>
      </c>
      <c r="V367">
        <f t="shared" si="279"/>
        <v>-1.2799789257462546</v>
      </c>
      <c r="X367">
        <f t="shared" si="296"/>
        <v>-42.766769097651348</v>
      </c>
      <c r="Y367">
        <f t="shared" si="280"/>
        <v>-198.10550179581421</v>
      </c>
      <c r="Z367">
        <f t="shared" si="297"/>
        <v>-18.105501795814206</v>
      </c>
      <c r="AC367">
        <v>1</v>
      </c>
      <c r="AD367">
        <f t="shared" si="281"/>
        <v>237.92851934775001</v>
      </c>
      <c r="AE367">
        <f t="shared" si="282"/>
        <v>-5.3750890403911011E-2</v>
      </c>
      <c r="AF367">
        <f t="shared" si="283"/>
        <v>1.6087813217311498E-2</v>
      </c>
      <c r="AG367">
        <f t="shared" si="315"/>
        <v>1198.8651577671446</v>
      </c>
      <c r="AH367">
        <f t="shared" si="316"/>
        <v>-4067.6796044469015</v>
      </c>
      <c r="AJ367">
        <f t="shared" si="284"/>
        <v>18000</v>
      </c>
      <c r="AK367">
        <f t="shared" si="285"/>
        <v>42827.133482595003</v>
      </c>
      <c r="AL367">
        <v>1</v>
      </c>
      <c r="AM367">
        <f t="shared" si="286"/>
        <v>132.15847756497749</v>
      </c>
      <c r="AN367">
        <f t="shared" si="317"/>
        <v>325.07088977700704</v>
      </c>
      <c r="AO367">
        <f t="shared" si="318"/>
        <v>-133.74041102685129</v>
      </c>
      <c r="AQ367">
        <f t="shared" si="287"/>
        <v>4.2718594250675274E-3</v>
      </c>
      <c r="AR367">
        <f t="shared" si="288"/>
        <v>-6.5359449203533169</v>
      </c>
      <c r="AT367">
        <f t="shared" si="313"/>
        <v>-26581.008464885923</v>
      </c>
      <c r="AU367">
        <f t="shared" si="314"/>
        <v>-7853.093193553158</v>
      </c>
      <c r="AV367">
        <f t="shared" si="302"/>
        <v>-2.8543245760947249</v>
      </c>
      <c r="AW367">
        <f t="shared" si="303"/>
        <v>605.12995235093058</v>
      </c>
      <c r="AX367">
        <f t="shared" si="304"/>
        <v>-6769.3638549349835</v>
      </c>
      <c r="AY367">
        <f t="shared" si="312"/>
        <v>-1.481640863513173</v>
      </c>
      <c r="BA367">
        <f t="shared" si="289"/>
        <v>4.0781850090137084</v>
      </c>
      <c r="BB367">
        <f t="shared" si="305"/>
        <v>12.209338477744851</v>
      </c>
      <c r="BC367">
        <f t="shared" si="306"/>
        <v>-1.3726837125815519</v>
      </c>
      <c r="BD367">
        <f t="shared" si="290"/>
        <v>-258.64898342714145</v>
      </c>
      <c r="BF367">
        <f t="shared" si="291"/>
        <v>-52.187429344350406</v>
      </c>
      <c r="BG367">
        <f t="shared" si="292"/>
        <v>-225.53949312879374</v>
      </c>
      <c r="BH367">
        <f t="shared" si="307"/>
        <v>-45.539493128793737</v>
      </c>
      <c r="BI367">
        <f t="shared" si="308"/>
        <v>-45.539493128793737</v>
      </c>
      <c r="BJ367">
        <f t="shared" si="293"/>
        <v>0</v>
      </c>
      <c r="BK367">
        <f t="shared" si="309"/>
        <v>0</v>
      </c>
      <c r="BM367">
        <f t="shared" si="310"/>
        <v>-64.396767822095256</v>
      </c>
      <c r="BN367">
        <f t="shared" si="294"/>
        <v>-146.89050970165232</v>
      </c>
      <c r="BQ367" s="56">
        <f t="shared" si="311"/>
        <v>29.111299278029989</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1.19439862984968</v>
      </c>
      <c r="D368">
        <f t="shared" si="265"/>
        <v>0.57857741133034235</v>
      </c>
      <c r="F368">
        <f t="shared" si="266"/>
        <v>3.3273958500918282E-5</v>
      </c>
      <c r="G368">
        <f t="shared" si="267"/>
        <v>2.2561677677562656E-3</v>
      </c>
      <c r="H368">
        <f t="shared" si="268"/>
        <v>-3.139336482232244</v>
      </c>
      <c r="J368">
        <f t="shared" si="269"/>
        <v>15</v>
      </c>
      <c r="M368">
        <f t="shared" si="270"/>
        <v>3.4308457246017819E-3</v>
      </c>
      <c r="N368">
        <f t="shared" si="271"/>
        <v>-1.5707963250000001</v>
      </c>
      <c r="O368">
        <f t="shared" si="272"/>
        <v>239.48569552597016</v>
      </c>
      <c r="P368">
        <f t="shared" si="273"/>
        <v>1.5666206999217078</v>
      </c>
      <c r="Q368">
        <f t="shared" si="274"/>
        <v>133.02601718043167</v>
      </c>
      <c r="R368">
        <f t="shared" si="275"/>
        <v>1.5632789295232836</v>
      </c>
      <c r="S368">
        <f t="shared" si="276"/>
        <v>0.38532169975440977</v>
      </c>
      <c r="T368">
        <f t="shared" si="277"/>
        <v>-1.1752399102699878</v>
      </c>
      <c r="U368">
        <f t="shared" si="278"/>
        <v>0.28502519582495323</v>
      </c>
      <c r="V368">
        <f t="shared" si="279"/>
        <v>-1.2817636125492875</v>
      </c>
      <c r="X368">
        <f t="shared" si="296"/>
        <v>-42.906617952123128</v>
      </c>
      <c r="Y368">
        <f t="shared" si="280"/>
        <v>-198.16658027568067</v>
      </c>
      <c r="Z368">
        <f t="shared" si="297"/>
        <v>-18.166580275680673</v>
      </c>
      <c r="AC368">
        <v>1</v>
      </c>
      <c r="AD368">
        <f t="shared" si="281"/>
        <v>239.48360770949998</v>
      </c>
      <c r="AE368">
        <f t="shared" si="282"/>
        <v>-5.4455812585721429E-2</v>
      </c>
      <c r="AF368">
        <f t="shared" si="283"/>
        <v>1.6192962323306997E-2</v>
      </c>
      <c r="AG368">
        <f t="shared" si="315"/>
        <v>1184.6067952315345</v>
      </c>
      <c r="AH368">
        <f t="shared" si="316"/>
        <v>-4045.5059624644432</v>
      </c>
      <c r="AJ368">
        <f t="shared" si="284"/>
        <v>18000</v>
      </c>
      <c r="AK368">
        <f t="shared" si="285"/>
        <v>43107.049387710002</v>
      </c>
      <c r="AL368">
        <v>1</v>
      </c>
      <c r="AM368">
        <f t="shared" si="286"/>
        <v>133.02225846409502</v>
      </c>
      <c r="AN368">
        <f t="shared" si="317"/>
        <v>325.05779072043998</v>
      </c>
      <c r="AO368">
        <f t="shared" si="318"/>
        <v>-132.87206527207121</v>
      </c>
      <c r="AQ368">
        <f t="shared" si="287"/>
        <v>4.2165608801817845E-3</v>
      </c>
      <c r="AR368">
        <f t="shared" si="288"/>
        <v>-6.4935037554799475</v>
      </c>
      <c r="AT368">
        <f t="shared" si="313"/>
        <v>-26264.513193408213</v>
      </c>
      <c r="AU368">
        <f t="shared" si="314"/>
        <v>-7709.3067957849044</v>
      </c>
      <c r="AV368">
        <f t="shared" si="302"/>
        <v>-2.8560862156592899</v>
      </c>
      <c r="AW368">
        <f t="shared" si="303"/>
        <v>602.70100029141406</v>
      </c>
      <c r="AX368">
        <f t="shared" si="304"/>
        <v>-6729.3845563932609</v>
      </c>
      <c r="AY368">
        <f t="shared" si="312"/>
        <v>-1.4814720811388595</v>
      </c>
      <c r="BA368">
        <f t="shared" si="289"/>
        <v>4.0514033053759038</v>
      </c>
      <c r="BB368">
        <f t="shared" si="305"/>
        <v>12.152109561677136</v>
      </c>
      <c r="BC368">
        <f t="shared" si="306"/>
        <v>-1.3746141345204304</v>
      </c>
      <c r="BD368">
        <f t="shared" si="290"/>
        <v>-258.75958845704503</v>
      </c>
      <c r="BF368">
        <f t="shared" si="291"/>
        <v>-52.340989914321582</v>
      </c>
      <c r="BG368">
        <f t="shared" si="292"/>
        <v>-225.4802757372187</v>
      </c>
      <c r="BH368">
        <f t="shared" si="307"/>
        <v>-45.480275737218705</v>
      </c>
      <c r="BI368">
        <f t="shared" si="308"/>
        <v>-45.480275737218705</v>
      </c>
      <c r="BJ368">
        <f t="shared" si="293"/>
        <v>0</v>
      </c>
      <c r="BK368">
        <f t="shared" si="309"/>
        <v>0</v>
      </c>
      <c r="BM368">
        <f t="shared" si="310"/>
        <v>-64.493099475998719</v>
      </c>
      <c r="BN368">
        <f t="shared" si="294"/>
        <v>-146.72068728017373</v>
      </c>
      <c r="BQ368" s="56">
        <f t="shared" si="311"/>
        <v>29.054070361962271</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1.1967231005402108</v>
      </c>
      <c r="D369">
        <f t="shared" si="265"/>
        <v>0.58154457366275925</v>
      </c>
      <c r="F369">
        <f t="shared" si="266"/>
        <v>3.2845988760991297E-5</v>
      </c>
      <c r="G369">
        <f t="shared" si="267"/>
        <v>2.2416109137089074E-3</v>
      </c>
      <c r="H369">
        <f t="shared" si="268"/>
        <v>-3.1393510390862911</v>
      </c>
      <c r="J369">
        <f t="shared" si="269"/>
        <v>15</v>
      </c>
      <c r="M369">
        <f t="shared" si="270"/>
        <v>3.4087112360559634E-3</v>
      </c>
      <c r="N369">
        <f t="shared" si="271"/>
        <v>-1.5707963250000001</v>
      </c>
      <c r="O369">
        <f t="shared" si="272"/>
        <v>241.04077041805274</v>
      </c>
      <c r="P369">
        <f t="shared" si="273"/>
        <v>1.5666476391398043</v>
      </c>
      <c r="Q369">
        <f t="shared" si="274"/>
        <v>133.88977383044491</v>
      </c>
      <c r="R369">
        <f t="shared" si="275"/>
        <v>1.5633274270510114</v>
      </c>
      <c r="S369">
        <f t="shared" si="276"/>
        <v>0.38320180890284788</v>
      </c>
      <c r="T369">
        <f t="shared" si="277"/>
        <v>-1.1775360931292687</v>
      </c>
      <c r="U369">
        <f t="shared" si="278"/>
        <v>0.28333438585132981</v>
      </c>
      <c r="V369">
        <f t="shared" si="279"/>
        <v>-1.2835271308823619</v>
      </c>
      <c r="X369">
        <f t="shared" si="296"/>
        <v>-43.045555299269253</v>
      </c>
      <c r="Y369">
        <f t="shared" si="280"/>
        <v>-198.22568998052068</v>
      </c>
      <c r="Z369">
        <f t="shared" si="297"/>
        <v>-18.225689980520684</v>
      </c>
      <c r="AC369">
        <v>1</v>
      </c>
      <c r="AD369">
        <f t="shared" si="281"/>
        <v>241.03869607125</v>
      </c>
      <c r="AE369">
        <f t="shared" si="282"/>
        <v>-5.5165327094449212E-2</v>
      </c>
      <c r="AF369">
        <f t="shared" si="283"/>
        <v>1.62981114293025E-2</v>
      </c>
      <c r="AG369">
        <f t="shared" si="315"/>
        <v>1170.5939701460022</v>
      </c>
      <c r="AH369">
        <f t="shared" si="316"/>
        <v>-4023.5458901081133</v>
      </c>
      <c r="AJ369">
        <f t="shared" si="284"/>
        <v>18000</v>
      </c>
      <c r="AK369">
        <f t="shared" si="285"/>
        <v>43386.965292825</v>
      </c>
      <c r="AL369">
        <v>1</v>
      </c>
      <c r="AM369">
        <f t="shared" si="286"/>
        <v>133.88603936321252</v>
      </c>
      <c r="AN369">
        <f t="shared" si="317"/>
        <v>325.04494435641556</v>
      </c>
      <c r="AO369">
        <f t="shared" si="318"/>
        <v>-132.01492209127281</v>
      </c>
      <c r="AQ369">
        <f t="shared" si="287"/>
        <v>4.1623291728078368E-3</v>
      </c>
      <c r="AR369">
        <f t="shared" si="288"/>
        <v>-6.4516102178521466</v>
      </c>
      <c r="AT369">
        <f t="shared" si="313"/>
        <v>-25953.477379187061</v>
      </c>
      <c r="AU369">
        <f t="shared" si="314"/>
        <v>-7568.9633411865871</v>
      </c>
      <c r="AV369">
        <f t="shared" si="302"/>
        <v>-2.8578269841315405</v>
      </c>
      <c r="AW369">
        <f t="shared" si="303"/>
        <v>600.29057197198028</v>
      </c>
      <c r="AX369">
        <f t="shared" si="304"/>
        <v>-6689.8532543277579</v>
      </c>
      <c r="AY369">
        <f t="shared" si="312"/>
        <v>-1.4813045009138284</v>
      </c>
      <c r="BA369">
        <f t="shared" si="289"/>
        <v>4.0249706340179348</v>
      </c>
      <c r="BB369">
        <f t="shared" si="305"/>
        <v>12.095254322497668</v>
      </c>
      <c r="BC369">
        <f t="shared" si="306"/>
        <v>-1.3765224832177121</v>
      </c>
      <c r="BD369">
        <f t="shared" si="290"/>
        <v>-258.86892878336346</v>
      </c>
      <c r="BF369">
        <f t="shared" si="291"/>
        <v>-52.493400210174499</v>
      </c>
      <c r="BG369">
        <f t="shared" si="292"/>
        <v>-225.42044423086611</v>
      </c>
      <c r="BH369">
        <f t="shared" si="307"/>
        <v>-45.42044423086611</v>
      </c>
      <c r="BI369">
        <f t="shared" si="308"/>
        <v>-45.42044423086611</v>
      </c>
      <c r="BJ369">
        <f t="shared" si="293"/>
        <v>0</v>
      </c>
      <c r="BK369">
        <f t="shared" si="309"/>
        <v>0</v>
      </c>
      <c r="BM369">
        <f t="shared" si="310"/>
        <v>-64.588654532672166</v>
      </c>
      <c r="BN369">
        <f t="shared" si="294"/>
        <v>-146.55151544750265</v>
      </c>
      <c r="BQ369" s="56">
        <f t="shared" si="311"/>
        <v>28.997215122782805</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1.199058066339707</v>
      </c>
      <c r="D370">
        <f t="shared" si="265"/>
        <v>0.58450020582397888</v>
      </c>
      <c r="F370">
        <f t="shared" si="266"/>
        <v>3.2426223138101181E-5</v>
      </c>
      <c r="G370">
        <f t="shared" si="267"/>
        <v>2.2272407037656266E-3</v>
      </c>
      <c r="H370">
        <f t="shared" si="268"/>
        <v>-3.1393654092962344</v>
      </c>
      <c r="J370">
        <f t="shared" si="269"/>
        <v>15</v>
      </c>
      <c r="M370">
        <f t="shared" si="270"/>
        <v>3.3868605230043228E-3</v>
      </c>
      <c r="N370">
        <f t="shared" si="271"/>
        <v>-1.5707963250000001</v>
      </c>
      <c r="O370">
        <f t="shared" si="272"/>
        <v>242.59584548282123</v>
      </c>
      <c r="P370">
        <f t="shared" si="273"/>
        <v>1.5666742329892163</v>
      </c>
      <c r="Q370">
        <f t="shared" si="274"/>
        <v>134.7535307913312</v>
      </c>
      <c r="R370">
        <f t="shared" si="275"/>
        <v>1.5633753028500257</v>
      </c>
      <c r="S370">
        <f t="shared" si="276"/>
        <v>0.38110313958149628</v>
      </c>
      <c r="T370">
        <f t="shared" si="277"/>
        <v>-1.1798071369883023</v>
      </c>
      <c r="U370">
        <f t="shared" si="278"/>
        <v>0.28166265729720841</v>
      </c>
      <c r="V370">
        <f t="shared" si="279"/>
        <v>-1.2852698443726882</v>
      </c>
      <c r="X370">
        <f t="shared" si="296"/>
        <v>-43.183590713502397</v>
      </c>
      <c r="Y370">
        <f t="shared" si="280"/>
        <v>-198.28287264388672</v>
      </c>
      <c r="Z370">
        <f t="shared" si="297"/>
        <v>-18.282872643886719</v>
      </c>
      <c r="AC370">
        <v>1</v>
      </c>
      <c r="AD370">
        <f t="shared" si="281"/>
        <v>242.59378443300002</v>
      </c>
      <c r="AE370">
        <f t="shared" si="282"/>
        <v>-5.587943393009432E-2</v>
      </c>
      <c r="AF370">
        <f t="shared" si="283"/>
        <v>1.6403260535298E-2</v>
      </c>
      <c r="AG370">
        <f t="shared" si="315"/>
        <v>1156.8212523256052</v>
      </c>
      <c r="AH370">
        <f t="shared" si="316"/>
        <v>-4001.7968742861949</v>
      </c>
      <c r="AJ370">
        <f t="shared" si="284"/>
        <v>18000</v>
      </c>
      <c r="AK370">
        <f t="shared" si="285"/>
        <v>43666.881197939998</v>
      </c>
      <c r="AL370">
        <v>1</v>
      </c>
      <c r="AM370">
        <f t="shared" si="286"/>
        <v>134.74982026233002</v>
      </c>
      <c r="AN370">
        <f t="shared" si="317"/>
        <v>325.03234422704622</v>
      </c>
      <c r="AO370">
        <f t="shared" si="318"/>
        <v>-131.16876609826602</v>
      </c>
      <c r="AQ370">
        <f t="shared" si="287"/>
        <v>4.1091370360219282E-3</v>
      </c>
      <c r="AR370">
        <f t="shared" si="288"/>
        <v>-6.4102537761942076</v>
      </c>
      <c r="AT370">
        <f t="shared" si="313"/>
        <v>-25647.779987903272</v>
      </c>
      <c r="AU370">
        <f t="shared" si="314"/>
        <v>-7431.9617328486893</v>
      </c>
      <c r="AV370">
        <f t="shared" si="302"/>
        <v>-2.8595472394200416</v>
      </c>
      <c r="AW370">
        <f t="shared" si="303"/>
        <v>597.89900488439991</v>
      </c>
      <c r="AX370">
        <f t="shared" si="304"/>
        <v>-6650.7628186445017</v>
      </c>
      <c r="AY370">
        <f t="shared" si="312"/>
        <v>-1.4811380320034637</v>
      </c>
      <c r="BA370">
        <f t="shared" si="289"/>
        <v>3.9988802144923286</v>
      </c>
      <c r="BB370">
        <f t="shared" si="305"/>
        <v>12.038767902804757</v>
      </c>
      <c r="BC370">
        <f t="shared" si="306"/>
        <v>-1.3784092074165779</v>
      </c>
      <c r="BD370">
        <f t="shared" si="290"/>
        <v>-258.97703011718721</v>
      </c>
      <c r="BF370">
        <f t="shared" si="291"/>
        <v>-52.644675276892855</v>
      </c>
      <c r="BG370">
        <f t="shared" si="292"/>
        <v>-225.3600236682467</v>
      </c>
      <c r="BH370">
        <f t="shared" si="307"/>
        <v>-45.360023668246697</v>
      </c>
      <c r="BI370">
        <f t="shared" si="308"/>
        <v>-45.360023668246697</v>
      </c>
      <c r="BJ370">
        <f t="shared" si="293"/>
        <v>0</v>
      </c>
      <c r="BK370">
        <f t="shared" si="309"/>
        <v>0</v>
      </c>
      <c r="BM370">
        <f t="shared" si="310"/>
        <v>-64.683443179697619</v>
      </c>
      <c r="BN370">
        <f t="shared" si="294"/>
        <v>-146.38299355105951</v>
      </c>
      <c r="BQ370" s="56">
        <f t="shared" si="311"/>
        <v>28.940728703089892</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1.2014034660554378</v>
      </c>
      <c r="D371">
        <f t="shared" si="265"/>
        <v>0.58744432355288601</v>
      </c>
      <c r="F371">
        <f t="shared" si="266"/>
        <v>3.2014453266668382E-5</v>
      </c>
      <c r="G371">
        <f t="shared" si="267"/>
        <v>2.2130535710301298E-3</v>
      </c>
      <c r="H371">
        <f t="shared" si="268"/>
        <v>-3.1393795964289701</v>
      </c>
      <c r="J371">
        <f t="shared" si="269"/>
        <v>15</v>
      </c>
      <c r="M371">
        <f t="shared" si="270"/>
        <v>3.3652881629851871E-3</v>
      </c>
      <c r="N371">
        <f t="shared" si="271"/>
        <v>-1.5707963250000001</v>
      </c>
      <c r="O371">
        <f t="shared" si="272"/>
        <v>244.15092071697583</v>
      </c>
      <c r="P371">
        <f t="shared" si="273"/>
        <v>1.5667004880691964</v>
      </c>
      <c r="Q371">
        <f t="shared" si="274"/>
        <v>135.6172880571506</v>
      </c>
      <c r="R371">
        <f t="shared" si="275"/>
        <v>1.5634225687996237</v>
      </c>
      <c r="S371">
        <f t="shared" si="276"/>
        <v>0.37902540944085383</v>
      </c>
      <c r="T371">
        <f t="shared" si="277"/>
        <v>-1.1820534293921721</v>
      </c>
      <c r="U371">
        <f t="shared" si="278"/>
        <v>0.28000970458999785</v>
      </c>
      <c r="V371">
        <f t="shared" si="279"/>
        <v>-1.2869921086237512</v>
      </c>
      <c r="X371">
        <f t="shared" si="296"/>
        <v>-43.320733642067061</v>
      </c>
      <c r="Y371">
        <f t="shared" si="280"/>
        <v>-198.33816908890898</v>
      </c>
      <c r="Z371">
        <f t="shared" si="297"/>
        <v>-18.338169088908984</v>
      </c>
      <c r="AC371">
        <v>1</v>
      </c>
      <c r="AD371">
        <f t="shared" si="281"/>
        <v>244.14887279474999</v>
      </c>
      <c r="AE371">
        <f t="shared" si="282"/>
        <v>-5.6598133092656759E-2</v>
      </c>
      <c r="AF371">
        <f t="shared" si="283"/>
        <v>1.6508409641293499E-2</v>
      </c>
      <c r="AG371">
        <f t="shared" si="315"/>
        <v>1143.2833556120656</v>
      </c>
      <c r="AH371">
        <f t="shared" si="316"/>
        <v>-3980.2564239254275</v>
      </c>
      <c r="AJ371">
        <f t="shared" si="284"/>
        <v>18000</v>
      </c>
      <c r="AK371">
        <f t="shared" si="285"/>
        <v>43946.797103054996</v>
      </c>
      <c r="AL371">
        <v>1</v>
      </c>
      <c r="AM371">
        <f t="shared" si="286"/>
        <v>135.61360116144752</v>
      </c>
      <c r="AN371">
        <f t="shared" si="317"/>
        <v>325.01998407943034</v>
      </c>
      <c r="AO371">
        <f t="shared" si="318"/>
        <v>-130.33338739289553</v>
      </c>
      <c r="AQ371">
        <f t="shared" si="287"/>
        <v>4.056958068498491E-3</v>
      </c>
      <c r="AR371">
        <f t="shared" si="288"/>
        <v>-6.3694241675426317</v>
      </c>
      <c r="AT371">
        <f t="shared" si="313"/>
        <v>-25347.303206933298</v>
      </c>
      <c r="AU371">
        <f t="shared" si="314"/>
        <v>-7298.2043689984648</v>
      </c>
      <c r="AV371">
        <f t="shared" si="302"/>
        <v>-2.8612473315553237</v>
      </c>
      <c r="AW371">
        <f t="shared" si="303"/>
        <v>595.52659860922392</v>
      </c>
      <c r="AX371">
        <f t="shared" si="304"/>
        <v>-6612.1062619982094</v>
      </c>
      <c r="AY371">
        <f t="shared" si="312"/>
        <v>-1.4809725878797015</v>
      </c>
      <c r="BA371">
        <f t="shared" si="289"/>
        <v>3.9731254401705938</v>
      </c>
      <c r="BB371">
        <f t="shared" si="305"/>
        <v>11.982645537774236</v>
      </c>
      <c r="BC371">
        <f t="shared" si="306"/>
        <v>-1.3802747436756222</v>
      </c>
      <c r="BD371">
        <f t="shared" si="290"/>
        <v>-259.08391747148119</v>
      </c>
      <c r="BF371">
        <f t="shared" si="291"/>
        <v>-52.794829880586221</v>
      </c>
      <c r="BG371">
        <f t="shared" si="292"/>
        <v>-225.29903836492201</v>
      </c>
      <c r="BH371">
        <f t="shared" si="307"/>
        <v>-45.299038364922012</v>
      </c>
      <c r="BI371">
        <f t="shared" si="308"/>
        <v>-45.299038364922012</v>
      </c>
      <c r="BJ371">
        <f t="shared" si="293"/>
        <v>0</v>
      </c>
      <c r="BK371">
        <f t="shared" si="309"/>
        <v>0</v>
      </c>
      <c r="BM371">
        <f t="shared" si="310"/>
        <v>-64.777475418360453</v>
      </c>
      <c r="BN371">
        <f t="shared" si="294"/>
        <v>-146.21512089344083</v>
      </c>
      <c r="BQ371" s="56">
        <f t="shared" si="311"/>
        <v>28.884606338059371</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1.2037592386992013</v>
      </c>
      <c r="D372">
        <f t="shared" si="265"/>
        <v>0.59037694326441426</v>
      </c>
      <c r="F372">
        <f t="shared" si="266"/>
        <v>3.1610477354424473E-5</v>
      </c>
      <c r="G372">
        <f t="shared" si="267"/>
        <v>2.1990460389213528E-3</v>
      </c>
      <c r="H372">
        <f t="shared" si="268"/>
        <v>-3.139393603961079</v>
      </c>
      <c r="J372">
        <f t="shared" si="269"/>
        <v>15</v>
      </c>
      <c r="M372">
        <f t="shared" si="270"/>
        <v>3.3439888708143945E-3</v>
      </c>
      <c r="N372">
        <f t="shared" si="271"/>
        <v>-1.5707963250000001</v>
      </c>
      <c r="O372">
        <f t="shared" si="272"/>
        <v>245.70599611730043</v>
      </c>
      <c r="P372">
        <f t="shared" si="273"/>
        <v>1.5667264108119321</v>
      </c>
      <c r="Q372">
        <f t="shared" si="274"/>
        <v>136.4810456221135</v>
      </c>
      <c r="R372">
        <f t="shared" si="275"/>
        <v>1.5634692364783878</v>
      </c>
      <c r="S372">
        <f t="shared" si="276"/>
        <v>0.37696834026206566</v>
      </c>
      <c r="T372">
        <f t="shared" si="277"/>
        <v>-1.1842753504836419</v>
      </c>
      <c r="U372">
        <f t="shared" si="278"/>
        <v>0.2783752282612405</v>
      </c>
      <c r="V372">
        <f t="shared" si="279"/>
        <v>-1.2886942714277099</v>
      </c>
      <c r="X372">
        <f t="shared" si="296"/>
        <v>-43.456993406981439</v>
      </c>
      <c r="Y372">
        <f t="shared" si="280"/>
        <v>-198.39161924993218</v>
      </c>
      <c r="Z372">
        <f t="shared" si="297"/>
        <v>-18.391619249932177</v>
      </c>
      <c r="AC372">
        <v>1</v>
      </c>
      <c r="AD372">
        <f t="shared" si="281"/>
        <v>245.70396115649999</v>
      </c>
      <c r="AE372">
        <f t="shared" si="282"/>
        <v>-5.7321424582136536E-2</v>
      </c>
      <c r="AF372">
        <f t="shared" si="283"/>
        <v>1.6613558747288999E-2</v>
      </c>
      <c r="AG372">
        <f t="shared" si="315"/>
        <v>1129.9751335044507</v>
      </c>
      <c r="AH372">
        <f t="shared" si="316"/>
        <v>-3958.9220705405864</v>
      </c>
      <c r="AJ372">
        <f t="shared" si="284"/>
        <v>18000</v>
      </c>
      <c r="AK372">
        <f t="shared" si="285"/>
        <v>44226.713008170002</v>
      </c>
      <c r="AL372">
        <v>1</v>
      </c>
      <c r="AM372">
        <f t="shared" si="286"/>
        <v>136.47738206056502</v>
      </c>
      <c r="AN372">
        <f t="shared" si="317"/>
        <v>325.0078578578931</v>
      </c>
      <c r="AO372">
        <f t="shared" si="318"/>
        <v>-129.50858138748893</v>
      </c>
      <c r="AQ372">
        <f t="shared" si="287"/>
        <v>4.0057667017438306E-3</v>
      </c>
      <c r="AR372">
        <f t="shared" si="288"/>
        <v>-6.3291113887552521</v>
      </c>
      <c r="AT372">
        <f t="shared" si="313"/>
        <v>-25051.932347089358</v>
      </c>
      <c r="AU372">
        <f t="shared" si="314"/>
        <v>-7167.5970046782259</v>
      </c>
      <c r="AV372">
        <f t="shared" si="302"/>
        <v>-2.8629276028976753</v>
      </c>
      <c r="AW372">
        <f t="shared" si="303"/>
        <v>593.1736172891633</v>
      </c>
      <c r="AX372">
        <f t="shared" si="304"/>
        <v>-6573.8767364373089</v>
      </c>
      <c r="AY372">
        <f t="shared" si="312"/>
        <v>-1.4808080861160067</v>
      </c>
      <c r="BA372">
        <f t="shared" si="289"/>
        <v>3.9476998727505013</v>
      </c>
      <c r="BB372">
        <f t="shared" si="305"/>
        <v>11.926882552885406</v>
      </c>
      <c r="BC372">
        <f t="shared" si="306"/>
        <v>-1.3821195167816687</v>
      </c>
      <c r="BD372">
        <f t="shared" si="290"/>
        <v>-259.1896151847377</v>
      </c>
      <c r="BF372">
        <f t="shared" si="291"/>
        <v>-52.943878515327008</v>
      </c>
      <c r="BG372">
        <f t="shared" si="292"/>
        <v>-225.23751191807122</v>
      </c>
      <c r="BH372">
        <f t="shared" si="307"/>
        <v>-45.23751191807122</v>
      </c>
      <c r="BI372">
        <f t="shared" si="308"/>
        <v>-45.23751191807122</v>
      </c>
      <c r="BJ372">
        <f t="shared" si="293"/>
        <v>0</v>
      </c>
      <c r="BK372">
        <f t="shared" si="309"/>
        <v>0</v>
      </c>
      <c r="BM372">
        <f t="shared" si="310"/>
        <v>-64.870761068212403</v>
      </c>
      <c r="BN372">
        <f t="shared" si="294"/>
        <v>-146.04789673333354</v>
      </c>
      <c r="BQ372" s="56">
        <f t="shared" si="311"/>
        <v>28.828843353170541</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1.2061253234905991</v>
      </c>
      <c r="D373">
        <f t="shared" si="265"/>
        <v>0.5932980820366206</v>
      </c>
      <c r="F373">
        <f t="shared" si="266"/>
        <v>3.1214099935128684E-5</v>
      </c>
      <c r="G373">
        <f t="shared" si="267"/>
        <v>2.1852147183328329E-3</v>
      </c>
      <c r="H373">
        <f t="shared" si="268"/>
        <v>-3.1394074352816674</v>
      </c>
      <c r="J373">
        <f t="shared" si="269"/>
        <v>15</v>
      </c>
      <c r="M373">
        <f t="shared" si="270"/>
        <v>3.3229574942683924E-3</v>
      </c>
      <c r="N373">
        <f t="shared" si="271"/>
        <v>-1.5707963250000001</v>
      </c>
      <c r="O373">
        <f t="shared" si="272"/>
        <v>247.26107168065982</v>
      </c>
      <c r="P373">
        <f t="shared" si="273"/>
        <v>1.5667520074877994</v>
      </c>
      <c r="Q373">
        <f t="shared" si="274"/>
        <v>137.34480348057608</v>
      </c>
      <c r="R373">
        <f t="shared" si="275"/>
        <v>1.5635153171736413</v>
      </c>
      <c r="S373">
        <f t="shared" si="276"/>
        <v>0.37493165791034322</v>
      </c>
      <c r="T373">
        <f t="shared" si="277"/>
        <v>-1.186473273164004</v>
      </c>
      <c r="U373">
        <f t="shared" si="278"/>
        <v>0.27675893480718505</v>
      </c>
      <c r="V373">
        <f t="shared" si="279"/>
        <v>-1.290376672971365</v>
      </c>
      <c r="X373">
        <f t="shared" si="296"/>
        <v>-43.592379206948593</v>
      </c>
      <c r="Y373">
        <f t="shared" si="280"/>
        <v>-198.44326219359323</v>
      </c>
      <c r="Z373">
        <f t="shared" si="297"/>
        <v>-18.443262193593227</v>
      </c>
      <c r="AC373">
        <v>1</v>
      </c>
      <c r="AD373">
        <f t="shared" si="281"/>
        <v>247.25904951825001</v>
      </c>
      <c r="AE373">
        <f t="shared" si="282"/>
        <v>-5.8049308398533637E-2</v>
      </c>
      <c r="AF373">
        <f t="shared" si="283"/>
        <v>1.6718707853284498E-2</v>
      </c>
      <c r="AG373">
        <f t="shared" si="315"/>
        <v>1116.8915749355804</v>
      </c>
      <c r="AH373">
        <f t="shared" si="316"/>
        <v>-3937.7913687406044</v>
      </c>
      <c r="AJ373">
        <f t="shared" si="284"/>
        <v>18000</v>
      </c>
      <c r="AK373">
        <f t="shared" si="285"/>
        <v>44506.628913285</v>
      </c>
      <c r="AL373">
        <v>1</v>
      </c>
      <c r="AM373">
        <f t="shared" si="286"/>
        <v>137.34116295968252</v>
      </c>
      <c r="AN373">
        <f t="shared" si="317"/>
        <v>324.99595969656866</v>
      </c>
      <c r="AO373">
        <f t="shared" si="318"/>
        <v>-128.69414863985136</v>
      </c>
      <c r="AQ373">
        <f t="shared" si="287"/>
        <v>3.9555381687677825E-3</v>
      </c>
      <c r="AR373">
        <f t="shared" si="288"/>
        <v>-6.2893056883407743</v>
      </c>
      <c r="AT373">
        <f t="shared" si="313"/>
        <v>-24761.555747664454</v>
      </c>
      <c r="AU373">
        <f t="shared" si="314"/>
        <v>-7040.0486195619296</v>
      </c>
      <c r="AV373">
        <f t="shared" si="302"/>
        <v>-2.864588388338674</v>
      </c>
      <c r="AW373">
        <f t="shared" si="303"/>
        <v>590.84029194978859</v>
      </c>
      <c r="AX373">
        <f t="shared" si="304"/>
        <v>-6536.067530137585</v>
      </c>
      <c r="AY373">
        <f t="shared" si="312"/>
        <v>-1.4806444481928023</v>
      </c>
      <c r="BA373">
        <f t="shared" si="289"/>
        <v>3.9225972369679032</v>
      </c>
      <c r="BB373">
        <f t="shared" si="305"/>
        <v>11.871474361713235</v>
      </c>
      <c r="BC373">
        <f t="shared" si="306"/>
        <v>-1.3839439401458717</v>
      </c>
      <c r="BD373">
        <f t="shared" si="290"/>
        <v>-259.29414694367102</v>
      </c>
      <c r="BF373">
        <f t="shared" si="291"/>
        <v>-53.091835409778355</v>
      </c>
      <c r="BG373">
        <f t="shared" si="292"/>
        <v>-225.17546723008957</v>
      </c>
      <c r="BH373">
        <f t="shared" si="307"/>
        <v>-45.175467230089566</v>
      </c>
      <c r="BI373">
        <f t="shared" si="308"/>
        <v>-45.175467230089566</v>
      </c>
      <c r="BJ373">
        <f t="shared" si="293"/>
        <v>0</v>
      </c>
      <c r="BK373">
        <f t="shared" si="309"/>
        <v>0</v>
      </c>
      <c r="BM373">
        <f t="shared" si="310"/>
        <v>-64.963309771491595</v>
      </c>
      <c r="BN373">
        <f t="shared" si="294"/>
        <v>-145.88132028641854</v>
      </c>
      <c r="BQ373" s="56">
        <f t="shared" si="311"/>
        <v>28.773435161998368</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1.2085016598602103</v>
      </c>
      <c r="D374">
        <f t="shared" si="265"/>
        <v>0.5962077575978445</v>
      </c>
      <c r="F374">
        <f t="shared" si="266"/>
        <v>3.0825131632070116E-5</v>
      </c>
      <c r="G374">
        <f t="shared" si="267"/>
        <v>2.1715563048986313E-3</v>
      </c>
      <c r="H374">
        <f t="shared" si="268"/>
        <v>-3.1394210936951015</v>
      </c>
      <c r="J374">
        <f t="shared" si="269"/>
        <v>15</v>
      </c>
      <c r="M374">
        <f t="shared" si="270"/>
        <v>3.3021890099292151E-3</v>
      </c>
      <c r="N374">
        <f t="shared" si="271"/>
        <v>-1.5707963250000001</v>
      </c>
      <c r="O374">
        <f t="shared" si="272"/>
        <v>248.81614740399715</v>
      </c>
      <c r="P374">
        <f t="shared" si="273"/>
        <v>1.5667772842104191</v>
      </c>
      <c r="Q374">
        <f t="shared" si="274"/>
        <v>138.20856162703546</v>
      </c>
      <c r="R374">
        <f t="shared" si="275"/>
        <v>1.5635608218905497</v>
      </c>
      <c r="S374">
        <f t="shared" si="276"/>
        <v>0.37291509228765507</v>
      </c>
      <c r="T374">
        <f t="shared" si="277"/>
        <v>-1.1886475632502842</v>
      </c>
      <c r="U374">
        <f t="shared" si="278"/>
        <v>0.27516053655267919</v>
      </c>
      <c r="V374">
        <f t="shared" si="279"/>
        <v>-1.292039646035908</v>
      </c>
      <c r="X374">
        <f t="shared" si="296"/>
        <v>-43.726900119236802</v>
      </c>
      <c r="Y374">
        <f t="shared" si="280"/>
        <v>-198.49313613935482</v>
      </c>
      <c r="Z374">
        <f t="shared" si="297"/>
        <v>-18.493136139354817</v>
      </c>
      <c r="AC374">
        <v>1</v>
      </c>
      <c r="AD374">
        <f t="shared" si="281"/>
        <v>248.81413787999998</v>
      </c>
      <c r="AE374">
        <f t="shared" si="282"/>
        <v>-5.8781784541848077E-2</v>
      </c>
      <c r="AF374">
        <f t="shared" si="283"/>
        <v>1.6823856959279997E-2</v>
      </c>
      <c r="AG374">
        <f t="shared" si="315"/>
        <v>1104.0278001890299</v>
      </c>
      <c r="AH374">
        <f t="shared" si="316"/>
        <v>-3916.8618966754584</v>
      </c>
      <c r="AJ374">
        <f t="shared" si="284"/>
        <v>18000</v>
      </c>
      <c r="AK374">
        <f t="shared" si="285"/>
        <v>44786.544818400005</v>
      </c>
      <c r="AL374">
        <v>1</v>
      </c>
      <c r="AM374">
        <f t="shared" si="286"/>
        <v>138.20494385879999</v>
      </c>
      <c r="AN374">
        <f t="shared" si="317"/>
        <v>324.98428391230567</v>
      </c>
      <c r="AO374">
        <f t="shared" si="318"/>
        <v>-127.88989469252088</v>
      </c>
      <c r="AQ374">
        <f t="shared" si="287"/>
        <v>3.90624847412169E-3</v>
      </c>
      <c r="AR374">
        <f t="shared" si="288"/>
        <v>-6.2499975585947034</v>
      </c>
      <c r="AT374">
        <f t="shared" si="313"/>
        <v>-24476.064684664358</v>
      </c>
      <c r="AU374">
        <f t="shared" si="314"/>
        <v>-6915.4712916093513</v>
      </c>
      <c r="AV374">
        <f t="shared" si="302"/>
        <v>-2.8662300154966625</v>
      </c>
      <c r="AW374">
        <f t="shared" si="303"/>
        <v>588.52682267720718</v>
      </c>
      <c r="AX374">
        <f t="shared" si="304"/>
        <v>-6498.672064221877</v>
      </c>
      <c r="AY374">
        <f t="shared" si="312"/>
        <v>-1.480481599312774</v>
      </c>
      <c r="BA374">
        <f t="shared" si="289"/>
        <v>3.8978114155043642</v>
      </c>
      <c r="BB374">
        <f t="shared" si="305"/>
        <v>11.816416463784575</v>
      </c>
      <c r="BC374">
        <f t="shared" si="306"/>
        <v>-1.3857484161838884</v>
      </c>
      <c r="BD374">
        <f t="shared" si="290"/>
        <v>-259.39753580500002</v>
      </c>
      <c r="BF374">
        <f t="shared" si="291"/>
        <v>-53.238714533620524</v>
      </c>
      <c r="BG374">
        <f t="shared" si="292"/>
        <v>-225.11292653126307</v>
      </c>
      <c r="BH374">
        <f t="shared" si="307"/>
        <v>-45.112926531263071</v>
      </c>
      <c r="BI374">
        <f t="shared" si="308"/>
        <v>-45.112926531263071</v>
      </c>
      <c r="BJ374">
        <f t="shared" si="293"/>
        <v>0</v>
      </c>
      <c r="BK374">
        <f t="shared" si="309"/>
        <v>0</v>
      </c>
      <c r="BM374">
        <f t="shared" si="310"/>
        <v>-65.055130997405101</v>
      </c>
      <c r="BN374">
        <f t="shared" si="294"/>
        <v>-145.71539072626308</v>
      </c>
      <c r="BQ374" s="56">
        <f t="shared" si="311"/>
        <v>28.718377264069712</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1.2108881874526749</v>
      </c>
      <c r="D375">
        <f t="shared" si="265"/>
        <v>0.59910598831395834</v>
      </c>
      <c r="F375">
        <f t="shared" si="266"/>
        <v>3.0443388931821014E-5</v>
      </c>
      <c r="G375">
        <f t="shared" si="267"/>
        <v>2.1580675763611611E-3</v>
      </c>
      <c r="H375">
        <f t="shared" si="268"/>
        <v>-3.1394345824236392</v>
      </c>
      <c r="J375">
        <f t="shared" si="269"/>
        <v>15</v>
      </c>
      <c r="M375">
        <f t="shared" si="270"/>
        <v>3.2816785191843128E-3</v>
      </c>
      <c r="N375">
        <f t="shared" si="271"/>
        <v>-1.5707963250000001</v>
      </c>
      <c r="O375">
        <f t="shared" si="272"/>
        <v>250.37122328433151</v>
      </c>
      <c r="P375">
        <f t="shared" si="273"/>
        <v>1.566802246941525</v>
      </c>
      <c r="Q375">
        <f t="shared" si="274"/>
        <v>139.07232005612553</v>
      </c>
      <c r="R375">
        <f t="shared" si="275"/>
        <v>1.5636057613608816</v>
      </c>
      <c r="S375">
        <f t="shared" si="276"/>
        <v>0.3709183772847931</v>
      </c>
      <c r="T375">
        <f t="shared" si="277"/>
        <v>-1.190798579628878</v>
      </c>
      <c r="U375">
        <f t="shared" si="278"/>
        <v>0.27357975151831371</v>
      </c>
      <c r="V375">
        <f t="shared" si="279"/>
        <v>-1.2936835161906561</v>
      </c>
      <c r="X375">
        <f t="shared" si="296"/>
        <v>-43.8605651015299</v>
      </c>
      <c r="Y375">
        <f t="shared" si="280"/>
        <v>-198.54127847950798</v>
      </c>
      <c r="Z375">
        <f t="shared" si="297"/>
        <v>-18.54127847950798</v>
      </c>
      <c r="AC375">
        <v>1</v>
      </c>
      <c r="AD375">
        <f t="shared" si="281"/>
        <v>250.36922624175</v>
      </c>
      <c r="AE375">
        <f t="shared" si="282"/>
        <v>-5.9518853012079841E-2</v>
      </c>
      <c r="AF375">
        <f t="shared" si="283"/>
        <v>1.69290060652755E-2</v>
      </c>
      <c r="AG375">
        <f t="shared" si="315"/>
        <v>1091.3790569517971</v>
      </c>
      <c r="AH375">
        <f t="shared" si="316"/>
        <v>-3896.1312564278373</v>
      </c>
      <c r="AJ375">
        <f t="shared" si="284"/>
        <v>18000</v>
      </c>
      <c r="AK375">
        <f t="shared" si="285"/>
        <v>45066.460723514996</v>
      </c>
      <c r="AL375">
        <v>1</v>
      </c>
      <c r="AM375">
        <f t="shared" si="286"/>
        <v>139.06872475791752</v>
      </c>
      <c r="AN375">
        <f t="shared" si="317"/>
        <v>324.97282499787951</v>
      </c>
      <c r="AO375">
        <f t="shared" si="318"/>
        <v>-127.09562991801171</v>
      </c>
      <c r="AQ375">
        <f t="shared" si="287"/>
        <v>3.8578743652349966E-3</v>
      </c>
      <c r="AR375">
        <f t="shared" si="288"/>
        <v>-6.2111777280283444</v>
      </c>
      <c r="AT375">
        <f t="shared" si="313"/>
        <v>-24195.353282113105</v>
      </c>
      <c r="AU375">
        <f t="shared" si="314"/>
        <v>-6793.7800762733441</v>
      </c>
      <c r="AV375">
        <f t="shared" si="302"/>
        <v>-2.867852804906375</v>
      </c>
      <c r="AW375">
        <f t="shared" si="303"/>
        <v>586.23338066174733</v>
      </c>
      <c r="AX375">
        <f t="shared" si="304"/>
        <v>-6461.6838896633344</v>
      </c>
      <c r="AY375">
        <f t="shared" si="312"/>
        <v>-1.4803194682255068</v>
      </c>
      <c r="BA375">
        <f t="shared" si="289"/>
        <v>3.8733364440823856</v>
      </c>
      <c r="BB375">
        <f t="shared" si="305"/>
        <v>11.761704442496461</v>
      </c>
      <c r="BC375">
        <f t="shared" si="306"/>
        <v>-1.3875333366808682</v>
      </c>
      <c r="BD375">
        <f t="shared" si="290"/>
        <v>-259.49980421636019</v>
      </c>
      <c r="BF375">
        <f t="shared" si="291"/>
        <v>-53.384529603782795</v>
      </c>
      <c r="BG375">
        <f t="shared" si="292"/>
        <v>-225.0499114015621</v>
      </c>
      <c r="BH375">
        <f t="shared" si="307"/>
        <v>-45.049911401562099</v>
      </c>
      <c r="BI375">
        <f t="shared" si="308"/>
        <v>-45.049911401562099</v>
      </c>
      <c r="BJ375">
        <f t="shared" si="293"/>
        <v>0</v>
      </c>
      <c r="BK375">
        <f t="shared" si="309"/>
        <v>0</v>
      </c>
      <c r="BM375">
        <f t="shared" si="310"/>
        <v>-65.146234046279247</v>
      </c>
      <c r="BN375">
        <f t="shared" si="294"/>
        <v>-145.55010718520191</v>
      </c>
      <c r="BQ375" s="56">
        <f t="shared" si="311"/>
        <v>28.663665242781597</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1.2132848461296817</v>
      </c>
      <c r="D376">
        <f t="shared" si="265"/>
        <v>0.60199279317570931</v>
      </c>
      <c r="F376">
        <f t="shared" si="266"/>
        <v>3.0068693967736653E-5</v>
      </c>
      <c r="G376">
        <f t="shared" si="267"/>
        <v>2.1447453900365304E-3</v>
      </c>
      <c r="H376">
        <f t="shared" si="268"/>
        <v>-3.1394479046099635</v>
      </c>
      <c r="J376">
        <f t="shared" si="269"/>
        <v>15</v>
      </c>
      <c r="M376">
        <f t="shared" si="270"/>
        <v>3.2614212443745332E-3</v>
      </c>
      <c r="N376">
        <f t="shared" si="271"/>
        <v>-1.5707963250000001</v>
      </c>
      <c r="O376">
        <f t="shared" si="272"/>
        <v>251.92629931875561</v>
      </c>
      <c r="P376">
        <f t="shared" si="273"/>
        <v>1.5668269014956517</v>
      </c>
      <c r="Q376">
        <f t="shared" si="274"/>
        <v>139.93607876261265</v>
      </c>
      <c r="R376">
        <f t="shared" si="275"/>
        <v>1.5636501460514469</v>
      </c>
      <c r="S376">
        <f t="shared" si="276"/>
        <v>0.36894125073291517</v>
      </c>
      <c r="T376">
        <f t="shared" si="277"/>
        <v>-1.1929266744056912</v>
      </c>
      <c r="U376">
        <f t="shared" si="278"/>
        <v>0.27201630329074972</v>
      </c>
      <c r="V376">
        <f t="shared" si="279"/>
        <v>-1.2953086019809747</v>
      </c>
      <c r="X376">
        <f t="shared" si="296"/>
        <v>-43.993382993747794</v>
      </c>
      <c r="Y376">
        <f t="shared" si="280"/>
        <v>-198.5877257986607</v>
      </c>
      <c r="Z376">
        <f t="shared" si="297"/>
        <v>-18.587725798660699</v>
      </c>
      <c r="AC376">
        <v>1</v>
      </c>
      <c r="AD376">
        <f t="shared" si="281"/>
        <v>251.92431460350002</v>
      </c>
      <c r="AE376">
        <f t="shared" si="282"/>
        <v>-6.0260513809228942E-2</v>
      </c>
      <c r="AF376">
        <f t="shared" si="283"/>
        <v>1.7034155171271E-2</v>
      </c>
      <c r="AG376">
        <f t="shared" si="315"/>
        <v>1078.9407164978452</v>
      </c>
      <c r="AH376">
        <f t="shared" si="316"/>
        <v>-3875.5970743532848</v>
      </c>
      <c r="AJ376">
        <f t="shared" si="284"/>
        <v>18000</v>
      </c>
      <c r="AK376">
        <f t="shared" si="285"/>
        <v>45346.376628630002</v>
      </c>
      <c r="AL376">
        <v>1</v>
      </c>
      <c r="AM376">
        <f t="shared" si="286"/>
        <v>139.93250565703499</v>
      </c>
      <c r="AN376">
        <f t="shared" si="317"/>
        <v>324.96157761549875</v>
      </c>
      <c r="AO376">
        <f t="shared" si="318"/>
        <v>-126.31116936978758</v>
      </c>
      <c r="AQ376">
        <f t="shared" si="287"/>
        <v>3.8103933049865473E-3</v>
      </c>
      <c r="AR376">
        <f t="shared" si="288"/>
        <v>-6.1728371540782065</v>
      </c>
      <c r="AT376">
        <f t="shared" si="313"/>
        <v>-23919.318426322134</v>
      </c>
      <c r="AU376">
        <f t="shared" si="314"/>
        <v>-6674.8928909906008</v>
      </c>
      <c r="AV376">
        <f t="shared" si="302"/>
        <v>-2.8694570702029023</v>
      </c>
      <c r="AW376">
        <f t="shared" si="303"/>
        <v>583.96011011605958</v>
      </c>
      <c r="AX376">
        <f t="shared" si="304"/>
        <v>-6425.0966842698026</v>
      </c>
      <c r="AY376">
        <f t="shared" si="312"/>
        <v>-1.4801579870609434</v>
      </c>
      <c r="BA376">
        <f t="shared" si="289"/>
        <v>3.8491665067402963</v>
      </c>
      <c r="BB376">
        <f t="shared" si="305"/>
        <v>11.707333963094392</v>
      </c>
      <c r="BC376">
        <f t="shared" si="306"/>
        <v>-1.3892990831419589</v>
      </c>
      <c r="BD376">
        <f t="shared" si="290"/>
        <v>-259.60097403638645</v>
      </c>
      <c r="BF376">
        <f t="shared" si="291"/>
        <v>-53.5292940904882</v>
      </c>
      <c r="BG376">
        <f t="shared" si="292"/>
        <v>-224.98644279159436</v>
      </c>
      <c r="BH376">
        <f t="shared" si="307"/>
        <v>-44.986442791594357</v>
      </c>
      <c r="BI376">
        <f t="shared" si="308"/>
        <v>-44.986442791594357</v>
      </c>
      <c r="BJ376">
        <f t="shared" si="293"/>
        <v>0</v>
      </c>
      <c r="BK376">
        <f t="shared" si="309"/>
        <v>0</v>
      </c>
      <c r="BM376">
        <f t="shared" si="310"/>
        <v>-65.236628053582592</v>
      </c>
      <c r="BN376">
        <f t="shared" si="294"/>
        <v>-145.38546875520788</v>
      </c>
      <c r="BQ376" s="56">
        <f t="shared" si="311"/>
        <v>28.60929476337953</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1.2156915759728639</v>
      </c>
      <c r="D377">
        <f t="shared" si="265"/>
        <v>0.6048681917861557</v>
      </c>
      <c r="F377">
        <f t="shared" si="266"/>
        <v>2.9700874312724775E-5</v>
      </c>
      <c r="G377">
        <f t="shared" si="267"/>
        <v>2.1315866803731979E-3</v>
      </c>
      <c r="H377">
        <f t="shared" si="268"/>
        <v>-3.1394610633196272</v>
      </c>
      <c r="J377">
        <f t="shared" si="269"/>
        <v>15</v>
      </c>
      <c r="M377">
        <f t="shared" si="270"/>
        <v>3.2414125250838917E-3</v>
      </c>
      <c r="N377">
        <f t="shared" si="271"/>
        <v>-1.5707963250000001</v>
      </c>
      <c r="O377">
        <f t="shared" si="272"/>
        <v>253.48137550443343</v>
      </c>
      <c r="P377">
        <f t="shared" si="273"/>
        <v>1.5668512535446488</v>
      </c>
      <c r="Q377">
        <f t="shared" si="274"/>
        <v>140.79983774139163</v>
      </c>
      <c r="R377">
        <f t="shared" si="275"/>
        <v>1.563693986172223</v>
      </c>
      <c r="S377">
        <f t="shared" si="276"/>
        <v>0.3669834543546554</v>
      </c>
      <c r="T377">
        <f t="shared" si="277"/>
        <v>-1.1950321930528534</v>
      </c>
      <c r="U377">
        <f t="shared" si="278"/>
        <v>0.27046992089616279</v>
      </c>
      <c r="V377">
        <f t="shared" si="279"/>
        <v>-1.2969152151105812</v>
      </c>
      <c r="X377">
        <f t="shared" si="296"/>
        <v>-44.125362519837608</v>
      </c>
      <c r="Y377">
        <f t="shared" si="280"/>
        <v>-198.63251389272449</v>
      </c>
      <c r="Z377">
        <f t="shared" si="297"/>
        <v>-18.632513892724489</v>
      </c>
      <c r="AC377">
        <v>1</v>
      </c>
      <c r="AD377">
        <f t="shared" si="281"/>
        <v>253.47940296524999</v>
      </c>
      <c r="AE377">
        <f t="shared" si="282"/>
        <v>-6.1006766933295369E-2</v>
      </c>
      <c r="AF377">
        <f t="shared" si="283"/>
        <v>1.7139304277266499E-2</v>
      </c>
      <c r="AG377">
        <f t="shared" si="315"/>
        <v>1066.7082699979378</v>
      </c>
      <c r="AH377">
        <f t="shared" si="316"/>
        <v>-3855.2570013723598</v>
      </c>
      <c r="AJ377">
        <f t="shared" si="284"/>
        <v>18000</v>
      </c>
      <c r="AK377">
        <f t="shared" si="285"/>
        <v>45626.292533745</v>
      </c>
      <c r="AL377">
        <v>1</v>
      </c>
      <c r="AM377">
        <f t="shared" si="286"/>
        <v>140.79628655615252</v>
      </c>
      <c r="AN377">
        <f t="shared" si="317"/>
        <v>324.95053659058635</v>
      </c>
      <c r="AO377">
        <f t="shared" si="318"/>
        <v>-125.53633263871794</v>
      </c>
      <c r="AQ377">
        <f t="shared" si="287"/>
        <v>3.7637834454501691E-3</v>
      </c>
      <c r="AR377">
        <f t="shared" si="288"/>
        <v>-6.1349670160837757</v>
      </c>
      <c r="AT377">
        <f t="shared" si="313"/>
        <v>-23647.85968301773</v>
      </c>
      <c r="AU377">
        <f t="shared" si="314"/>
        <v>-6558.7304047008565</v>
      </c>
      <c r="AV377">
        <f t="shared" si="302"/>
        <v>-2.8710431183001788</v>
      </c>
      <c r="AW377">
        <f t="shared" si="303"/>
        <v>581.7071300755299</v>
      </c>
      <c r="AX377">
        <f t="shared" si="304"/>
        <v>-6388.904249747</v>
      </c>
      <c r="AY377">
        <f t="shared" si="312"/>
        <v>-1.4799970911711826</v>
      </c>
      <c r="BA377">
        <f t="shared" si="289"/>
        <v>3.8252959312793404</v>
      </c>
      <c r="BB377">
        <f t="shared" si="305"/>
        <v>11.653300770708805</v>
      </c>
      <c r="BC377">
        <f t="shared" si="306"/>
        <v>-1.3910460271289962</v>
      </c>
      <c r="BD377">
        <f t="shared" si="290"/>
        <v>-259.70106655400383</v>
      </c>
      <c r="BF377">
        <f t="shared" si="291"/>
        <v>-53.673021223117374</v>
      </c>
      <c r="BG377">
        <f t="shared" si="292"/>
        <v>-224.92254104275554</v>
      </c>
      <c r="BH377">
        <f t="shared" si="307"/>
        <v>-44.92254104275554</v>
      </c>
      <c r="BI377">
        <f t="shared" si="308"/>
        <v>-44.92254104275554</v>
      </c>
      <c r="BJ377">
        <f t="shared" si="293"/>
        <v>0</v>
      </c>
      <c r="BK377">
        <f t="shared" si="309"/>
        <v>0</v>
      </c>
      <c r="BM377">
        <f t="shared" si="310"/>
        <v>-65.32632199382617</v>
      </c>
      <c r="BN377">
        <f t="shared" si="294"/>
        <v>-145.22147448875171</v>
      </c>
      <c r="BQ377" s="56">
        <f t="shared" si="311"/>
        <v>28.555261570993942</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1.2181083172866056</v>
      </c>
      <c r="D378">
        <f t="shared" si="265"/>
        <v>0.6077322043482003</v>
      </c>
      <c r="F378">
        <f t="shared" si="266"/>
        <v>2.9339762780833778E-5</v>
      </c>
      <c r="G378">
        <f t="shared" si="267"/>
        <v>2.1185884565999747E-3</v>
      </c>
      <c r="H378">
        <f t="shared" si="268"/>
        <v>-3.1394740615434</v>
      </c>
      <c r="J378">
        <f t="shared" si="269"/>
        <v>15</v>
      </c>
      <c r="M378">
        <f t="shared" si="270"/>
        <v>3.2216478145650875E-3</v>
      </c>
      <c r="N378">
        <f t="shared" si="271"/>
        <v>-1.5707963250000001</v>
      </c>
      <c r="O378">
        <f t="shared" si="272"/>
        <v>255.03645183859823</v>
      </c>
      <c r="P378">
        <f t="shared" si="273"/>
        <v>1.5668753086220328</v>
      </c>
      <c r="Q378">
        <f t="shared" si="274"/>
        <v>141.66359698748172</v>
      </c>
      <c r="R378">
        <f t="shared" si="275"/>
        <v>1.5637372916841845</v>
      </c>
      <c r="S378">
        <f t="shared" si="276"/>
        <v>0.36504473371488877</v>
      </c>
      <c r="T378">
        <f t="shared" si="277"/>
        <v>-1.1971154745520782</v>
      </c>
      <c r="U378">
        <f t="shared" si="278"/>
        <v>0.268940338676735</v>
      </c>
      <c r="V378">
        <f t="shared" si="279"/>
        <v>-1.2985036606184108</v>
      </c>
      <c r="X378">
        <f t="shared" si="296"/>
        <v>-44.256512289535991</v>
      </c>
      <c r="Y378">
        <f t="shared" si="280"/>
        <v>-198.67567778741292</v>
      </c>
      <c r="Z378">
        <f t="shared" si="297"/>
        <v>-18.675677787412923</v>
      </c>
      <c r="AC378">
        <v>1</v>
      </c>
      <c r="AD378">
        <f t="shared" si="281"/>
        <v>255.03449132699998</v>
      </c>
      <c r="AE378">
        <f t="shared" si="282"/>
        <v>-6.175761238427914E-2</v>
      </c>
      <c r="AF378">
        <f t="shared" si="283"/>
        <v>1.7244453383261998E-2</v>
      </c>
      <c r="AG378">
        <f t="shared" si="315"/>
        <v>1054.6773249513046</v>
      </c>
      <c r="AH378">
        <f t="shared" si="316"/>
        <v>-3835.1087132180801</v>
      </c>
      <c r="AJ378">
        <f t="shared" si="284"/>
        <v>18000</v>
      </c>
      <c r="AK378">
        <f t="shared" si="285"/>
        <v>45906.208438860005</v>
      </c>
      <c r="AL378">
        <v>1</v>
      </c>
      <c r="AM378">
        <f t="shared" si="286"/>
        <v>141.66006745527</v>
      </c>
      <c r="AN378">
        <f t="shared" si="317"/>
        <v>324.93969690582946</v>
      </c>
      <c r="AO378">
        <f t="shared" si="318"/>
        <v>-124.77094371478523</v>
      </c>
      <c r="AQ378">
        <f t="shared" si="287"/>
        <v>3.7180236027574351E-3</v>
      </c>
      <c r="AR378">
        <f t="shared" si="288"/>
        <v>-6.0975587085221932</v>
      </c>
      <c r="AT378">
        <f t="shared" si="313"/>
        <v>-23380.879217224785</v>
      </c>
      <c r="AU378">
        <f t="shared" si="314"/>
        <v>-6445.2159321526042</v>
      </c>
      <c r="AV378">
        <f t="shared" si="302"/>
        <v>-2.8726112495641796</v>
      </c>
      <c r="AW378">
        <f t="shared" si="303"/>
        <v>579.47453608832359</v>
      </c>
      <c r="AX378">
        <f t="shared" si="304"/>
        <v>-6353.1005088382535</v>
      </c>
      <c r="AY378">
        <f t="shared" si="312"/>
        <v>-1.4798367189801698</v>
      </c>
      <c r="BA378">
        <f t="shared" si="289"/>
        <v>3.8017191848757599</v>
      </c>
      <c r="BB378">
        <f t="shared" si="305"/>
        <v>11.599600688447735</v>
      </c>
      <c r="BC378">
        <f t="shared" si="306"/>
        <v>-1.3927745305840098</v>
      </c>
      <c r="BD378">
        <f t="shared" si="290"/>
        <v>-259.80010250696307</v>
      </c>
      <c r="BF378">
        <f t="shared" si="291"/>
        <v>-53.815723995898061</v>
      </c>
      <c r="BG378">
        <f t="shared" si="292"/>
        <v>-224.85822590661382</v>
      </c>
      <c r="BH378">
        <f t="shared" si="307"/>
        <v>-44.858225906613825</v>
      </c>
      <c r="BI378">
        <f t="shared" si="308"/>
        <v>-44.858225906613825</v>
      </c>
      <c r="BJ378">
        <f t="shared" si="293"/>
        <v>0</v>
      </c>
      <c r="BK378">
        <f t="shared" si="309"/>
        <v>0</v>
      </c>
      <c r="BM378">
        <f t="shared" si="310"/>
        <v>-65.415324684345791</v>
      </c>
      <c r="BN378">
        <f t="shared" si="294"/>
        <v>-145.05812339965078</v>
      </c>
      <c r="BQ378" s="56">
        <f t="shared" si="311"/>
        <v>28.501561488732872</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1.2205350106007551</v>
      </c>
      <c r="D379">
        <f t="shared" si="265"/>
        <v>0.61058485165222309</v>
      </c>
      <c r="F379">
        <f t="shared" si="266"/>
        <v>2.8985197237233407E-5</v>
      </c>
      <c r="G379">
        <f t="shared" si="267"/>
        <v>2.1057478004595552E-3</v>
      </c>
      <c r="H379">
        <f t="shared" si="268"/>
        <v>-3.1394869021995406</v>
      </c>
      <c r="J379">
        <f t="shared" si="269"/>
        <v>15</v>
      </c>
      <c r="M379">
        <f t="shared" si="270"/>
        <v>3.2021226762949961E-3</v>
      </c>
      <c r="N379">
        <f t="shared" si="271"/>
        <v>-1.5707963250000001</v>
      </c>
      <c r="O379">
        <f t="shared" si="272"/>
        <v>256.59152831855027</v>
      </c>
      <c r="P379">
        <f t="shared" si="273"/>
        <v>1.5668990721271769</v>
      </c>
      <c r="Q379">
        <f t="shared" si="274"/>
        <v>142.52735649602306</v>
      </c>
      <c r="R379">
        <f t="shared" si="275"/>
        <v>1.5637800723068478</v>
      </c>
      <c r="S379">
        <f t="shared" si="276"/>
        <v>0.36312483817122942</v>
      </c>
      <c r="T379">
        <f t="shared" si="277"/>
        <v>-1.1991768515347405</v>
      </c>
      <c r="U379">
        <f t="shared" si="278"/>
        <v>0.26742729617012956</v>
      </c>
      <c r="V379">
        <f t="shared" si="279"/>
        <v>-1.3000742370502316</v>
      </c>
      <c r="X379">
        <f t="shared" si="296"/>
        <v>-44.386840800102839</v>
      </c>
      <c r="Y379">
        <f t="shared" si="280"/>
        <v>-198.71725175626688</v>
      </c>
      <c r="Z379">
        <f t="shared" si="297"/>
        <v>-18.717251756266876</v>
      </c>
      <c r="AC379">
        <v>1</v>
      </c>
      <c r="AD379">
        <f t="shared" si="281"/>
        <v>256.58957968875001</v>
      </c>
      <c r="AE379">
        <f t="shared" si="282"/>
        <v>-6.2513050162180242E-2</v>
      </c>
      <c r="AF379">
        <f t="shared" si="283"/>
        <v>1.7349602489257498E-2</v>
      </c>
      <c r="AG379">
        <f t="shared" si="315"/>
        <v>1042.8436017348668</v>
      </c>
      <c r="AH379">
        <f t="shared" si="316"/>
        <v>-3815.1499106417391</v>
      </c>
      <c r="AJ379">
        <f t="shared" si="284"/>
        <v>18000</v>
      </c>
      <c r="AK379">
        <f t="shared" si="285"/>
        <v>46186.124343975003</v>
      </c>
      <c r="AL379">
        <v>1</v>
      </c>
      <c r="AM379">
        <f t="shared" si="286"/>
        <v>142.52384835438752</v>
      </c>
      <c r="AN379">
        <f t="shared" si="317"/>
        <v>324.92905369547708</v>
      </c>
      <c r="AO379">
        <f t="shared" si="318"/>
        <v>-124.01483085381764</v>
      </c>
      <c r="AQ379">
        <f t="shared" si="287"/>
        <v>3.6730932330236057E-3</v>
      </c>
      <c r="AR379">
        <f t="shared" si="288"/>
        <v>-6.0606038344889495</v>
      </c>
      <c r="AT379">
        <f t="shared" si="313"/>
        <v>-23118.281715808862</v>
      </c>
      <c r="AU379">
        <f t="shared" si="314"/>
        <v>-6334.2753327663486</v>
      </c>
      <c r="AV379">
        <f t="shared" si="302"/>
        <v>-2.8741617579809913</v>
      </c>
      <c r="AW379">
        <f t="shared" si="303"/>
        <v>577.26240180196839</v>
      </c>
      <c r="AX379">
        <f t="shared" si="304"/>
        <v>-6317.6795025385363</v>
      </c>
      <c r="AY379">
        <f t="shared" si="312"/>
        <v>-1.4796768118408474</v>
      </c>
      <c r="BA379">
        <f t="shared" si="289"/>
        <v>3.7784308698510709</v>
      </c>
      <c r="BB379">
        <f t="shared" si="305"/>
        <v>11.546229615544005</v>
      </c>
      <c r="BC379">
        <f t="shared" si="306"/>
        <v>-1.3944849461401438</v>
      </c>
      <c r="BD379">
        <f t="shared" si="290"/>
        <v>-259.89810209965503</v>
      </c>
      <c r="BF379">
        <f t="shared" si="291"/>
        <v>-53.957415173426483</v>
      </c>
      <c r="BG379">
        <f t="shared" si="292"/>
        <v>-224.79351656356306</v>
      </c>
      <c r="BH379">
        <f t="shared" si="307"/>
        <v>-44.79351656356306</v>
      </c>
      <c r="BI379">
        <f t="shared" si="308"/>
        <v>-44.79351656356306</v>
      </c>
      <c r="BJ379">
        <f t="shared" si="293"/>
        <v>0</v>
      </c>
      <c r="BK379">
        <f t="shared" si="309"/>
        <v>0</v>
      </c>
      <c r="BM379">
        <f t="shared" si="310"/>
        <v>-65.50364478897049</v>
      </c>
      <c r="BN379">
        <f t="shared" si="294"/>
        <v>-144.895414463908</v>
      </c>
      <c r="BQ379" s="56">
        <f t="shared" si="311"/>
        <v>28.448190415829142</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1.2229715966732528</v>
      </c>
      <c r="D380">
        <f t="shared" si="265"/>
        <v>0.61342615506381515</v>
      </c>
      <c r="F380">
        <f t="shared" si="266"/>
        <v>2.8637020416184565E-5</v>
      </c>
      <c r="G380">
        <f t="shared" si="267"/>
        <v>2.0930618640240019E-3</v>
      </c>
      <c r="H380">
        <f t="shared" si="268"/>
        <v>-3.1394995881359762</v>
      </c>
      <c r="J380">
        <f t="shared" si="269"/>
        <v>15</v>
      </c>
      <c r="M380">
        <f t="shared" si="270"/>
        <v>3.1828327806546646E-3</v>
      </c>
      <c r="N380">
        <f t="shared" si="271"/>
        <v>-1.5707963250000001</v>
      </c>
      <c r="O380">
        <f t="shared" si="272"/>
        <v>258.14660494165486</v>
      </c>
      <c r="P380">
        <f t="shared" si="273"/>
        <v>1.5669225493293526</v>
      </c>
      <c r="Q380">
        <f t="shared" si="274"/>
        <v>143.39111626227267</v>
      </c>
      <c r="R380">
        <f t="shared" si="275"/>
        <v>1.5638223375255431</v>
      </c>
      <c r="S380">
        <f t="shared" si="276"/>
        <v>0.36122352082433806</v>
      </c>
      <c r="T380">
        <f t="shared" si="277"/>
        <v>-1.2012166504187383</v>
      </c>
      <c r="U380">
        <f t="shared" si="278"/>
        <v>0.26593053799188054</v>
      </c>
      <c r="V380">
        <f t="shared" si="279"/>
        <v>-1.3016272366251733</v>
      </c>
      <c r="X380">
        <f t="shared" si="296"/>
        <v>-44.516356438026904</v>
      </c>
      <c r="Y380">
        <f t="shared" si="280"/>
        <v>-198.75726933821667</v>
      </c>
      <c r="Z380">
        <f t="shared" si="297"/>
        <v>-18.757269338216673</v>
      </c>
      <c r="AC380">
        <v>1</v>
      </c>
      <c r="AD380">
        <f t="shared" si="281"/>
        <v>258.1446680505</v>
      </c>
      <c r="AE380">
        <f t="shared" si="282"/>
        <v>-6.3273080266998669E-2</v>
      </c>
      <c r="AF380">
        <f t="shared" si="283"/>
        <v>1.7454751595252997E-2</v>
      </c>
      <c r="AG380">
        <f t="shared" si="315"/>
        <v>1031.2029302658866</v>
      </c>
      <c r="AH380">
        <f t="shared" si="316"/>
        <v>-3795.3783195800015</v>
      </c>
      <c r="AJ380">
        <f t="shared" si="284"/>
        <v>18000</v>
      </c>
      <c r="AK380">
        <f t="shared" si="285"/>
        <v>46466.040249090001</v>
      </c>
      <c r="AL380">
        <v>1</v>
      </c>
      <c r="AM380">
        <f t="shared" si="286"/>
        <v>143.387629253505</v>
      </c>
      <c r="AN380">
        <f t="shared" si="317"/>
        <v>324.91860223988044</v>
      </c>
      <c r="AO380">
        <f t="shared" si="318"/>
        <v>-123.26782644903844</v>
      </c>
      <c r="AQ380">
        <f t="shared" si="287"/>
        <v>3.6289724092856694E-3</v>
      </c>
      <c r="AR380">
        <f t="shared" si="288"/>
        <v>-6.0240941994142112</v>
      </c>
      <c r="AT380">
        <f t="shared" si="313"/>
        <v>-22859.974312582035</v>
      </c>
      <c r="AU380">
        <f t="shared" si="314"/>
        <v>-6225.8369138382213</v>
      </c>
      <c r="AV380">
        <f t="shared" si="302"/>
        <v>-2.8756949313199307</v>
      </c>
      <c r="AW380">
        <f t="shared" si="303"/>
        <v>575.07078045287631</v>
      </c>
      <c r="AX380">
        <f t="shared" si="304"/>
        <v>-6282.6353873807911</v>
      </c>
      <c r="AY380">
        <f t="shared" si="312"/>
        <v>-1.4795173138993718</v>
      </c>
      <c r="BA380">
        <f t="shared" si="289"/>
        <v>3.755425719593982</v>
      </c>
      <c r="BB380">
        <f t="shared" si="305"/>
        <v>11.493183525555082</v>
      </c>
      <c r="BC380">
        <f t="shared" si="306"/>
        <v>-1.3961776174205589</v>
      </c>
      <c r="BD380">
        <f t="shared" si="290"/>
        <v>-259.99508502023667</v>
      </c>
      <c r="BF380">
        <f t="shared" si="291"/>
        <v>-54.098107296026342</v>
      </c>
      <c r="BG380">
        <f t="shared" si="292"/>
        <v>-224.72843164077605</v>
      </c>
      <c r="BH380">
        <f t="shared" si="307"/>
        <v>-44.728431640776051</v>
      </c>
      <c r="BI380">
        <f t="shared" si="308"/>
        <v>-44.728431640776051</v>
      </c>
      <c r="BJ380">
        <f t="shared" si="293"/>
        <v>0</v>
      </c>
      <c r="BK380">
        <f t="shared" si="309"/>
        <v>0</v>
      </c>
      <c r="BM380">
        <f t="shared" si="310"/>
        <v>-65.591290821581424</v>
      </c>
      <c r="BN380">
        <f t="shared" si="294"/>
        <v>-144.73334662053941</v>
      </c>
      <c r="BQ380" s="56">
        <f t="shared" si="311"/>
        <v>28.395144325840217</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1.225418016492668</v>
      </c>
      <c r="D381">
        <f t="shared" si="265"/>
        <v>0.61625613651161593</v>
      </c>
      <c r="F381">
        <f t="shared" si="266"/>
        <v>2.8295079746616784E-5</v>
      </c>
      <c r="G381">
        <f t="shared" si="267"/>
        <v>2.0805278675887174E-3</v>
      </c>
      <c r="H381">
        <f t="shared" si="268"/>
        <v>-3.1395121221324116</v>
      </c>
      <c r="J381">
        <f t="shared" si="269"/>
        <v>15</v>
      </c>
      <c r="M381">
        <f t="shared" si="270"/>
        <v>3.1637739017285889E-3</v>
      </c>
      <c r="N381">
        <f t="shared" si="271"/>
        <v>-1.5707963250000001</v>
      </c>
      <c r="O381">
        <f t="shared" si="272"/>
        <v>259.70168170534049</v>
      </c>
      <c r="P381">
        <f t="shared" si="273"/>
        <v>1.5669457453716242</v>
      </c>
      <c r="Q381">
        <f t="shared" si="274"/>
        <v>144.25487628160138</v>
      </c>
      <c r="R381">
        <f t="shared" si="275"/>
        <v>1.5638640965984258</v>
      </c>
      <c r="S381">
        <f t="shared" si="276"/>
        <v>0.35934053846810482</v>
      </c>
      <c r="T381">
        <f t="shared" si="277"/>
        <v>-1.2032351915422117</v>
      </c>
      <c r="U381">
        <f t="shared" si="278"/>
        <v>0.26444981372063298</v>
      </c>
      <c r="V381">
        <f t="shared" si="279"/>
        <v>-1.3031629453973428</v>
      </c>
      <c r="X381">
        <f t="shared" si="296"/>
        <v>-44.64506748070378</v>
      </c>
      <c r="Y381">
        <f t="shared" si="280"/>
        <v>-198.7957633546965</v>
      </c>
      <c r="Z381">
        <f t="shared" si="297"/>
        <v>-18.795763354696504</v>
      </c>
      <c r="AC381">
        <v>1</v>
      </c>
      <c r="AD381">
        <f t="shared" si="281"/>
        <v>259.69975641225</v>
      </c>
      <c r="AE381">
        <f t="shared" si="282"/>
        <v>-6.4037702698734419E-2</v>
      </c>
      <c r="AF381">
        <f t="shared" si="283"/>
        <v>1.75599007012485E-2</v>
      </c>
      <c r="AG381">
        <f t="shared" si="315"/>
        <v>1019.7512467740587</v>
      </c>
      <c r="AH381">
        <f t="shared" si="316"/>
        <v>-3775.7916912859791</v>
      </c>
      <c r="AJ381">
        <f t="shared" si="284"/>
        <v>18000</v>
      </c>
      <c r="AK381">
        <f t="shared" si="285"/>
        <v>46745.956154205</v>
      </c>
      <c r="AL381">
        <v>1</v>
      </c>
      <c r="AM381">
        <f t="shared" si="286"/>
        <v>144.2514101526225</v>
      </c>
      <c r="AN381">
        <f t="shared" si="317"/>
        <v>324.90833796025913</v>
      </c>
      <c r="AO381">
        <f t="shared" si="318"/>
        <v>-122.52976690722774</v>
      </c>
      <c r="AQ381">
        <f t="shared" si="287"/>
        <v>3.585641799404138E-3</v>
      </c>
      <c r="AR381">
        <f t="shared" si="288"/>
        <v>-5.9880218050049105</v>
      </c>
      <c r="AT381">
        <f t="shared" si="313"/>
        <v>-22605.866515881386</v>
      </c>
      <c r="AU381">
        <f t="shared" si="314"/>
        <v>-6119.8313378781249</v>
      </c>
      <c r="AV381">
        <f t="shared" si="302"/>
        <v>-2.8772110512918716</v>
      </c>
      <c r="AW381">
        <f t="shared" si="303"/>
        <v>572.89970626483125</v>
      </c>
      <c r="AX381">
        <f t="shared" si="304"/>
        <v>-6247.9624327923557</v>
      </c>
      <c r="AY381">
        <f t="shared" si="312"/>
        <v>-1.479358171966014</v>
      </c>
      <c r="BA381">
        <f t="shared" si="289"/>
        <v>3.7326985946277702</v>
      </c>
      <c r="BB381">
        <f t="shared" si="305"/>
        <v>11.440458464614</v>
      </c>
      <c r="BC381">
        <f t="shared" si="306"/>
        <v>-1.3978528793258576</v>
      </c>
      <c r="BD381">
        <f t="shared" si="290"/>
        <v>-260.09107045709902</v>
      </c>
      <c r="BF381">
        <f t="shared" si="291"/>
        <v>-54.237812684951187</v>
      </c>
      <c r="BG381">
        <f t="shared" si="292"/>
        <v>-224.66298922949082</v>
      </c>
      <c r="BH381">
        <f t="shared" si="307"/>
        <v>-44.662989229490819</v>
      </c>
      <c r="BI381">
        <f t="shared" si="308"/>
        <v>-44.662989229490819</v>
      </c>
      <c r="BJ381">
        <f t="shared" si="293"/>
        <v>0</v>
      </c>
      <c r="BK381">
        <f t="shared" si="309"/>
        <v>0</v>
      </c>
      <c r="BM381">
        <f t="shared" si="310"/>
        <v>-65.678271149565177</v>
      </c>
      <c r="BN381">
        <f t="shared" si="294"/>
        <v>-144.5719187723918</v>
      </c>
      <c r="BQ381" s="56">
        <f t="shared" si="311"/>
        <v>28.342419264899135</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1.2278742112806524</v>
      </c>
      <c r="D382">
        <f t="shared" si="265"/>
        <v>0.61907481847525558</v>
      </c>
      <c r="F382">
        <f t="shared" si="266"/>
        <v>2.7959227184952065E-5</v>
      </c>
      <c r="G382">
        <f t="shared" si="267"/>
        <v>2.0681430976416519E-3</v>
      </c>
      <c r="H382">
        <f t="shared" si="268"/>
        <v>-3.1395245069023585</v>
      </c>
      <c r="J382">
        <f t="shared" si="269"/>
        <v>15</v>
      </c>
      <c r="M382">
        <f t="shared" si="270"/>
        <v>3.1449419142183001E-3</v>
      </c>
      <c r="N382">
        <f t="shared" si="271"/>
        <v>-1.5707963250000001</v>
      </c>
      <c r="O382">
        <f t="shared" si="272"/>
        <v>261.25675860709674</v>
      </c>
      <c r="P382">
        <f t="shared" si="273"/>
        <v>1.5669686652746058</v>
      </c>
      <c r="Q382">
        <f t="shared" si="274"/>
        <v>145.11863654949008</v>
      </c>
      <c r="R382">
        <f t="shared" si="275"/>
        <v>1.5639053585632365</v>
      </c>
      <c r="S382">
        <f t="shared" si="276"/>
        <v>0.35747565153977445</v>
      </c>
      <c r="T382">
        <f t="shared" si="277"/>
        <v>-1.2052327892941832</v>
      </c>
      <c r="U382">
        <f t="shared" si="278"/>
        <v>0.26298487778616764</v>
      </c>
      <c r="V382">
        <f t="shared" si="279"/>
        <v>-1.3046816434126836</v>
      </c>
      <c r="X382">
        <f t="shared" si="296"/>
        <v>-44.772982098086551</v>
      </c>
      <c r="Y382">
        <f t="shared" si="280"/>
        <v>-198.83276592632177</v>
      </c>
      <c r="Z382">
        <f t="shared" si="297"/>
        <v>-18.83276592632177</v>
      </c>
      <c r="AC382">
        <v>1</v>
      </c>
      <c r="AD382">
        <f t="shared" si="281"/>
        <v>261.25484477399999</v>
      </c>
      <c r="AE382">
        <f t="shared" si="282"/>
        <v>-6.4806917457387508E-2</v>
      </c>
      <c r="AF382">
        <f t="shared" si="283"/>
        <v>1.7665049807243999E-2</v>
      </c>
      <c r="AG382">
        <f t="shared" si="315"/>
        <v>1008.4845906791987</v>
      </c>
      <c r="AH382">
        <f t="shared" si="316"/>
        <v>-3756.3878024268461</v>
      </c>
      <c r="AJ382">
        <f t="shared" si="284"/>
        <v>18000</v>
      </c>
      <c r="AK382">
        <f t="shared" si="285"/>
        <v>47025.872059319998</v>
      </c>
      <c r="AL382">
        <v>1</v>
      </c>
      <c r="AM382">
        <f t="shared" si="286"/>
        <v>145.11519105174003</v>
      </c>
      <c r="AN382">
        <f t="shared" si="317"/>
        <v>324.89825641368628</v>
      </c>
      <c r="AO382">
        <f t="shared" si="318"/>
        <v>-121.80049252930627</v>
      </c>
      <c r="AQ382">
        <f t="shared" si="287"/>
        <v>3.5430826448828497E-3</v>
      </c>
      <c r="AR382">
        <f t="shared" si="288"/>
        <v>-5.9523788434031877</v>
      </c>
      <c r="AT382">
        <f t="shared" si="313"/>
        <v>-22355.870138532486</v>
      </c>
      <c r="AU382">
        <f t="shared" si="314"/>
        <v>-6016.1915338872141</v>
      </c>
      <c r="AV382">
        <f t="shared" si="302"/>
        <v>-2.8787103937029319</v>
      </c>
      <c r="AW382">
        <f t="shared" si="303"/>
        <v>570.74919576204911</v>
      </c>
      <c r="AX382">
        <f t="shared" si="304"/>
        <v>-6213.6550185196411</v>
      </c>
      <c r="AY382">
        <f t="shared" si="312"/>
        <v>-1.4791993353923902</v>
      </c>
      <c r="BA382">
        <f t="shared" si="289"/>
        <v>3.7102444788171538</v>
      </c>
      <c r="BB382">
        <f t="shared" si="305"/>
        <v>11.388050549729698</v>
      </c>
      <c r="BC382">
        <f t="shared" si="306"/>
        <v>-1.3995110583105417</v>
      </c>
      <c r="BD382">
        <f t="shared" si="290"/>
        <v>-260.18607711470725</v>
      </c>
      <c r="BF382">
        <f t="shared" si="291"/>
        <v>-54.376543447435502</v>
      </c>
      <c r="BG382">
        <f t="shared" si="292"/>
        <v>-224.59720690165733</v>
      </c>
      <c r="BH382">
        <f t="shared" si="307"/>
        <v>-44.59720690165733</v>
      </c>
      <c r="BI382">
        <f t="shared" si="308"/>
        <v>-44.59720690165733</v>
      </c>
      <c r="BJ382">
        <f t="shared" si="293"/>
        <v>0</v>
      </c>
      <c r="BK382">
        <f t="shared" si="309"/>
        <v>0</v>
      </c>
      <c r="BM382">
        <f t="shared" si="310"/>
        <v>-65.764593997165207</v>
      </c>
      <c r="BN382">
        <f t="shared" si="294"/>
        <v>-144.41112978695011</v>
      </c>
      <c r="BQ382" s="56">
        <f t="shared" si="311"/>
        <v>28.290011350014836</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1.2303401224943056</v>
      </c>
      <c r="D383">
        <f t="shared" si="265"/>
        <v>0.6218822239734052</v>
      </c>
      <c r="F383">
        <f t="shared" si="266"/>
        <v>2.7629319054833056E-5</v>
      </c>
      <c r="G383">
        <f t="shared" si="267"/>
        <v>2.0559049049046272E-3</v>
      </c>
      <c r="H383">
        <f t="shared" si="268"/>
        <v>-3.1395367450950955</v>
      </c>
      <c r="J383">
        <f t="shared" si="269"/>
        <v>15</v>
      </c>
      <c r="M383">
        <f t="shared" si="270"/>
        <v>3.1263327904655284E-3</v>
      </c>
      <c r="N383">
        <f t="shared" si="271"/>
        <v>-1.5707963250000001</v>
      </c>
      <c r="O383">
        <f t="shared" si="272"/>
        <v>262.81183564447281</v>
      </c>
      <c r="P383">
        <f t="shared" si="273"/>
        <v>1.5669913139400824</v>
      </c>
      <c r="Q383">
        <f t="shared" si="274"/>
        <v>145.98239706152671</v>
      </c>
      <c r="R383">
        <f t="shared" si="275"/>
        <v>1.5639461322438217</v>
      </c>
      <c r="S383">
        <f t="shared" si="276"/>
        <v>0.35562862407006973</v>
      </c>
      <c r="T383">
        <f t="shared" si="277"/>
        <v>-1.207209752242191</v>
      </c>
      <c r="U383">
        <f t="shared" si="278"/>
        <v>0.26153548936014687</v>
      </c>
      <c r="V383">
        <f t="shared" si="279"/>
        <v>-1.3061836048612376</v>
      </c>
      <c r="X383">
        <f t="shared" si="296"/>
        <v>-44.900108354309523</v>
      </c>
      <c r="Y383">
        <f t="shared" si="280"/>
        <v>-198.86830848914116</v>
      </c>
      <c r="Z383">
        <f t="shared" si="297"/>
        <v>-18.868308489141157</v>
      </c>
      <c r="AC383">
        <v>1</v>
      </c>
      <c r="AD383">
        <f t="shared" si="281"/>
        <v>262.80993313575004</v>
      </c>
      <c r="AE383">
        <f t="shared" si="282"/>
        <v>-6.5580724542957936E-2</v>
      </c>
      <c r="AF383">
        <f t="shared" si="283"/>
        <v>1.7770198913239499E-2</v>
      </c>
      <c r="AG383">
        <f t="shared" si="315"/>
        <v>997.3991015708317</v>
      </c>
      <c r="AH383">
        <f t="shared" si="316"/>
        <v>-3737.1644551503723</v>
      </c>
      <c r="AJ383">
        <f t="shared" si="284"/>
        <v>18000</v>
      </c>
      <c r="AK383">
        <f t="shared" si="285"/>
        <v>47305.787964435003</v>
      </c>
      <c r="AL383">
        <v>1</v>
      </c>
      <c r="AM383">
        <f t="shared" si="286"/>
        <v>145.9789719508575</v>
      </c>
      <c r="AN383">
        <f t="shared" si="317"/>
        <v>324.88835328828037</v>
      </c>
      <c r="AO383">
        <f t="shared" si="318"/>
        <v>-121.07984739515692</v>
      </c>
      <c r="AQ383">
        <f t="shared" si="287"/>
        <v>3.5012767405634463E-3</v>
      </c>
      <c r="AR383">
        <f t="shared" si="288"/>
        <v>-5.9171576915522248</v>
      </c>
      <c r="AT383">
        <f t="shared" si="313"/>
        <v>-22109.899230113217</v>
      </c>
      <c r="AU383">
        <f t="shared" si="314"/>
        <v>-5914.8526123896045</v>
      </c>
      <c r="AV383">
        <f t="shared" si="302"/>
        <v>-2.8801932286036758</v>
      </c>
      <c r="AW383">
        <f t="shared" si="303"/>
        <v>568.61924900208567</v>
      </c>
      <c r="AX383">
        <f t="shared" si="304"/>
        <v>-6179.7076321190134</v>
      </c>
      <c r="AY383">
        <f t="shared" si="312"/>
        <v>-1.4790407559546881</v>
      </c>
      <c r="BA383">
        <f t="shared" si="289"/>
        <v>3.6880584757090107</v>
      </c>
      <c r="BB383">
        <f t="shared" si="305"/>
        <v>11.335955967135188</v>
      </c>
      <c r="BC383">
        <f t="shared" si="306"/>
        <v>-1.4011524726489877</v>
      </c>
      <c r="BD383">
        <f t="shared" si="290"/>
        <v>-260.2801232288399</v>
      </c>
      <c r="BF383">
        <f t="shared" si="291"/>
        <v>-54.514311481599869</v>
      </c>
      <c r="BG383">
        <f t="shared" si="292"/>
        <v>-224.53110172597388</v>
      </c>
      <c r="BH383">
        <f t="shared" si="307"/>
        <v>-44.531101725973883</v>
      </c>
      <c r="BI383">
        <f t="shared" si="308"/>
        <v>-44.531101725973883</v>
      </c>
      <c r="BJ383">
        <f t="shared" si="293"/>
        <v>0</v>
      </c>
      <c r="BK383">
        <f t="shared" si="309"/>
        <v>0</v>
      </c>
      <c r="BM383">
        <f t="shared" si="310"/>
        <v>-65.850267448735053</v>
      </c>
      <c r="BN383">
        <f t="shared" si="294"/>
        <v>-144.25097849713399</v>
      </c>
      <c r="BQ383" s="56">
        <f t="shared" si="311"/>
        <v>28.237916767420327</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1.232815691828459</v>
      </c>
      <c r="D384">
        <f t="shared" si="265"/>
        <v>0.62467837655193503</v>
      </c>
      <c r="F384">
        <f t="shared" si="266"/>
        <v>2.7305215893431632E-5</v>
      </c>
      <c r="G384">
        <f t="shared" si="267"/>
        <v>2.0438107024437955E-3</v>
      </c>
      <c r="H384">
        <f t="shared" si="268"/>
        <v>-3.1395488392975563</v>
      </c>
      <c r="J384">
        <f t="shared" si="269"/>
        <v>15</v>
      </c>
      <c r="M384">
        <f t="shared" si="270"/>
        <v>3.1079425975804376E-3</v>
      </c>
      <c r="N384">
        <f t="shared" si="271"/>
        <v>-1.5707963250000001</v>
      </c>
      <c r="O384">
        <f t="shared" si="272"/>
        <v>264.3669128150753</v>
      </c>
      <c r="P384">
        <f t="shared" si="273"/>
        <v>1.5670136961545063</v>
      </c>
      <c r="Q384">
        <f t="shared" si="274"/>
        <v>146.84615781340295</v>
      </c>
      <c r="R384">
        <f t="shared" si="275"/>
        <v>1.5639864262564245</v>
      </c>
      <c r="S384">
        <f t="shared" si="276"/>
        <v>0.35379922363336991</v>
      </c>
      <c r="T384">
        <f t="shared" si="277"/>
        <v>-1.2091663832569775</v>
      </c>
      <c r="U384">
        <f t="shared" si="278"/>
        <v>0.26010141224951827</v>
      </c>
      <c r="V384">
        <f t="shared" si="279"/>
        <v>-1.3076690982249572</v>
      </c>
      <c r="X384">
        <f t="shared" si="296"/>
        <v>-45.026454209285561</v>
      </c>
      <c r="Y384">
        <f t="shared" si="280"/>
        <v>-198.90242181047643</v>
      </c>
      <c r="Z384">
        <f t="shared" si="297"/>
        <v>-18.902421810476426</v>
      </c>
      <c r="AC384">
        <v>1</v>
      </c>
      <c r="AD384">
        <f t="shared" si="281"/>
        <v>264.36502149749998</v>
      </c>
      <c r="AE384">
        <f t="shared" si="282"/>
        <v>-6.6359123955445687E-2</v>
      </c>
      <c r="AF384">
        <f t="shared" si="283"/>
        <v>1.7875348019234998E-2</v>
      </c>
      <c r="AG384">
        <f t="shared" si="315"/>
        <v>986.49101628610083</v>
      </c>
      <c r="AH384">
        <f t="shared" si="316"/>
        <v>-3718.1194771226233</v>
      </c>
      <c r="AJ384">
        <f t="shared" si="284"/>
        <v>18000</v>
      </c>
      <c r="AK384">
        <f t="shared" si="285"/>
        <v>47585.703869550001</v>
      </c>
      <c r="AL384">
        <v>1</v>
      </c>
      <c r="AM384">
        <f t="shared" si="286"/>
        <v>146.84275284997503</v>
      </c>
      <c r="AN384">
        <f t="shared" si="317"/>
        <v>324.87862439859333</v>
      </c>
      <c r="AO384">
        <f t="shared" si="318"/>
        <v>-120.36767925251009</v>
      </c>
      <c r="AQ384">
        <f t="shared" si="287"/>
        <v>3.4602064151534897E-3</v>
      </c>
      <c r="AR384">
        <f t="shared" si="288"/>
        <v>-5.8823509057609327</v>
      </c>
      <c r="AT384">
        <f t="shared" si="313"/>
        <v>-21867.870011436582</v>
      </c>
      <c r="AU384">
        <f t="shared" si="314"/>
        <v>-5815.7517840426153</v>
      </c>
      <c r="AV384">
        <f t="shared" si="302"/>
        <v>-2.8816598204339736</v>
      </c>
      <c r="AW384">
        <f t="shared" si="303"/>
        <v>566.509850733495</v>
      </c>
      <c r="AX384">
        <f t="shared" si="304"/>
        <v>-6146.1148665120882</v>
      </c>
      <c r="AY384">
        <f t="shared" si="312"/>
        <v>-1.4788823877425714</v>
      </c>
      <c r="BA384">
        <f t="shared" si="289"/>
        <v>3.6661358050015198</v>
      </c>
      <c r="BB384">
        <f t="shared" si="305"/>
        <v>11.284170970682016</v>
      </c>
      <c r="BC384">
        <f t="shared" si="306"/>
        <v>-1.4027774326914022</v>
      </c>
      <c r="BD384">
        <f t="shared" si="290"/>
        <v>-260.37322658125407</v>
      </c>
      <c r="BF384">
        <f t="shared" si="291"/>
        <v>-54.651128481215075</v>
      </c>
      <c r="BG384">
        <f t="shared" si="292"/>
        <v>-224.464690283339</v>
      </c>
      <c r="BH384">
        <f t="shared" si="307"/>
        <v>-44.464690283338996</v>
      </c>
      <c r="BI384">
        <f t="shared" si="308"/>
        <v>-44.464690283338996</v>
      </c>
      <c r="BJ384">
        <f t="shared" si="293"/>
        <v>0</v>
      </c>
      <c r="BK384">
        <f t="shared" si="309"/>
        <v>0</v>
      </c>
      <c r="BM384">
        <f t="shared" si="310"/>
        <v>-65.935299451897095</v>
      </c>
      <c r="BN384">
        <f t="shared" si="294"/>
        <v>-144.09146370208495</v>
      </c>
      <c r="BQ384" s="56">
        <f t="shared" si="311"/>
        <v>28.186131770967155</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1.2353008612178737</v>
      </c>
      <c r="D385">
        <f t="shared" si="265"/>
        <v>0.62746330027218311</v>
      </c>
      <c r="F385">
        <f t="shared" si="266"/>
        <v>2.6986782304030856E-5</v>
      </c>
      <c r="G385">
        <f t="shared" si="267"/>
        <v>2.0318579638464161E-3</v>
      </c>
      <c r="H385">
        <f t="shared" si="268"/>
        <v>-3.1395607920361539</v>
      </c>
      <c r="J385">
        <f t="shared" si="269"/>
        <v>15</v>
      </c>
      <c r="M385">
        <f t="shared" si="270"/>
        <v>3.0897674946706098E-3</v>
      </c>
      <c r="N385">
        <f t="shared" si="271"/>
        <v>-1.5707963250000001</v>
      </c>
      <c r="O385">
        <f t="shared" si="272"/>
        <v>265.92199011656703</v>
      </c>
      <c r="P385">
        <f t="shared" si="273"/>
        <v>1.5670358165923681</v>
      </c>
      <c r="Q385">
        <f t="shared" si="274"/>
        <v>147.70991880091128</v>
      </c>
      <c r="R385">
        <f t="shared" si="275"/>
        <v>1.5640262490157537</v>
      </c>
      <c r="S385">
        <f t="shared" si="276"/>
        <v>0.35198722129799331</v>
      </c>
      <c r="T385">
        <f t="shared" si="277"/>
        <v>-1.211102979634302</v>
      </c>
      <c r="U385">
        <f t="shared" si="278"/>
        <v>0.25868241479251292</v>
      </c>
      <c r="V385">
        <f t="shared" si="279"/>
        <v>-1.3091383864212123</v>
      </c>
      <c r="X385">
        <f t="shared" si="296"/>
        <v>-45.152027520277301</v>
      </c>
      <c r="Y385">
        <f t="shared" si="280"/>
        <v>-198.93513600435924</v>
      </c>
      <c r="Z385">
        <f t="shared" si="297"/>
        <v>-18.935136004359236</v>
      </c>
      <c r="AC385">
        <v>1</v>
      </c>
      <c r="AD385">
        <f t="shared" si="281"/>
        <v>265.92010985925003</v>
      </c>
      <c r="AE385">
        <f t="shared" si="282"/>
        <v>-6.7142115694850762E-2</v>
      </c>
      <c r="AF385">
        <f t="shared" si="283"/>
        <v>1.7980497125230498E-2</v>
      </c>
      <c r="AG385">
        <f t="shared" si="315"/>
        <v>975.75666608257052</v>
      </c>
      <c r="AH385">
        <f t="shared" si="316"/>
        <v>-3699.2507215389437</v>
      </c>
      <c r="AJ385">
        <f t="shared" si="284"/>
        <v>18000</v>
      </c>
      <c r="AK385">
        <f t="shared" si="285"/>
        <v>47865.619774665</v>
      </c>
      <c r="AL385">
        <v>1</v>
      </c>
      <c r="AM385">
        <f t="shared" si="286"/>
        <v>147.7065337490925</v>
      </c>
      <c r="AN385">
        <f t="shared" si="317"/>
        <v>324.86906568118923</v>
      </c>
      <c r="AO385">
        <f t="shared" si="318"/>
        <v>-119.66383940972689</v>
      </c>
      <c r="AQ385">
        <f t="shared" si="287"/>
        <v>3.4198545125493271E-3</v>
      </c>
      <c r="AR385">
        <f t="shared" si="288"/>
        <v>-5.8479512164593492</v>
      </c>
      <c r="AT385">
        <f t="shared" si="313"/>
        <v>-21629.700811174142</v>
      </c>
      <c r="AU385">
        <f t="shared" si="314"/>
        <v>-5718.8282816589935</v>
      </c>
      <c r="AV385">
        <f t="shared" si="302"/>
        <v>-2.8831104281636639</v>
      </c>
      <c r="AW385">
        <f t="shared" si="303"/>
        <v>564.42097148286848</v>
      </c>
      <c r="AX385">
        <f t="shared" si="304"/>
        <v>-6112.8714176036292</v>
      </c>
      <c r="AY385">
        <f t="shared" si="312"/>
        <v>-1.478724187053466</v>
      </c>
      <c r="BA385">
        <f t="shared" si="289"/>
        <v>3.6444717991365816</v>
      </c>
      <c r="BB385">
        <f t="shared" si="305"/>
        <v>11.232691880279635</v>
      </c>
      <c r="BC385">
        <f t="shared" si="306"/>
        <v>-1.4043862411101979</v>
      </c>
      <c r="BD385">
        <f t="shared" si="290"/>
        <v>-260.4654045138015</v>
      </c>
      <c r="BF385">
        <f t="shared" si="291"/>
        <v>-54.787005940330133</v>
      </c>
      <c r="BG385">
        <f t="shared" si="292"/>
        <v>-224.39798868174404</v>
      </c>
      <c r="BH385">
        <f t="shared" si="307"/>
        <v>-44.397988681744039</v>
      </c>
      <c r="BI385">
        <f t="shared" si="308"/>
        <v>-44.397988681744039</v>
      </c>
      <c r="BJ385">
        <f t="shared" si="293"/>
        <v>0</v>
      </c>
      <c r="BK385">
        <f t="shared" si="309"/>
        <v>0</v>
      </c>
      <c r="BM385">
        <f t="shared" si="310"/>
        <v>-66.019697820609764</v>
      </c>
      <c r="BN385">
        <f t="shared" si="294"/>
        <v>-143.93258416794254</v>
      </c>
      <c r="BQ385" s="56">
        <f t="shared" si="311"/>
        <v>28.13465268056477</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1.2377955728393597</v>
      </c>
      <c r="D386">
        <f t="shared" si="265"/>
        <v>0.63023701969933654</v>
      </c>
      <c r="F386">
        <f t="shared" si="266"/>
        <v>2.6673886814589421E-5</v>
      </c>
      <c r="G386">
        <f t="shared" si="267"/>
        <v>2.0200442214612434E-3</v>
      </c>
      <c r="H386">
        <f t="shared" si="268"/>
        <v>-3.1395726057785391</v>
      </c>
      <c r="J386">
        <f t="shared" si="269"/>
        <v>15</v>
      </c>
      <c r="M386">
        <f t="shared" si="270"/>
        <v>3.0718037301667115E-3</v>
      </c>
      <c r="N386">
        <f t="shared" si="271"/>
        <v>-1.5707963250000001</v>
      </c>
      <c r="O386">
        <f t="shared" si="272"/>
        <v>267.47706754666507</v>
      </c>
      <c r="P386">
        <f t="shared" si="273"/>
        <v>1.5670576798194524</v>
      </c>
      <c r="Q386">
        <f t="shared" si="274"/>
        <v>148.57368001994203</v>
      </c>
      <c r="R386">
        <f t="shared" si="275"/>
        <v>1.5640656087408424</v>
      </c>
      <c r="S386">
        <f t="shared" si="276"/>
        <v>0.35019239157663085</v>
      </c>
      <c r="T386">
        <f t="shared" si="277"/>
        <v>-1.2130198332139399</v>
      </c>
      <c r="U386">
        <f t="shared" si="278"/>
        <v>0.25727826975717821</v>
      </c>
      <c r="V386">
        <f t="shared" si="279"/>
        <v>-1.3105917269421317</v>
      </c>
      <c r="X386">
        <f t="shared" si="296"/>
        <v>-45.276836043442657</v>
      </c>
      <c r="Y386">
        <f t="shared" si="280"/>
        <v>-198.96648054657766</v>
      </c>
      <c r="Z386">
        <f t="shared" si="297"/>
        <v>-18.966480546577657</v>
      </c>
      <c r="AC386">
        <v>1</v>
      </c>
      <c r="AD386">
        <f t="shared" si="281"/>
        <v>267.47519822100003</v>
      </c>
      <c r="AE386">
        <f t="shared" si="282"/>
        <v>-6.7929699761173176E-2</v>
      </c>
      <c r="AF386">
        <f t="shared" si="283"/>
        <v>1.8085646231225997E-2</v>
      </c>
      <c r="AG386">
        <f t="shared" si="315"/>
        <v>965.19247390258329</v>
      </c>
      <c r="AH386">
        <f t="shared" si="316"/>
        <v>-3680.5560671101389</v>
      </c>
      <c r="AJ386">
        <f t="shared" si="284"/>
        <v>18000</v>
      </c>
      <c r="AK386">
        <f t="shared" si="285"/>
        <v>48145.535679779998</v>
      </c>
      <c r="AL386">
        <v>1</v>
      </c>
      <c r="AM386">
        <f t="shared" si="286"/>
        <v>148.57031464821003</v>
      </c>
      <c r="AN386">
        <f t="shared" si="317"/>
        <v>324.85967319039941</v>
      </c>
      <c r="AO386">
        <f t="shared" si="318"/>
        <v>-118.96818263232069</v>
      </c>
      <c r="AQ386">
        <f t="shared" si="287"/>
        <v>3.3802043739168557E-3</v>
      </c>
      <c r="AR386">
        <f t="shared" si="288"/>
        <v>-5.8139515231369918</v>
      </c>
      <c r="AT386">
        <f t="shared" si="313"/>
        <v>-21395.312004544132</v>
      </c>
      <c r="AU386">
        <f t="shared" si="314"/>
        <v>-5624.0232854827773</v>
      </c>
      <c r="AV386">
        <f t="shared" si="302"/>
        <v>-2.884545305429143</v>
      </c>
      <c r="AW386">
        <f t="shared" si="303"/>
        <v>562.35256857554339</v>
      </c>
      <c r="AX386">
        <f t="shared" si="304"/>
        <v>-6079.9720819602026</v>
      </c>
      <c r="AY386">
        <f t="shared" si="312"/>
        <v>-1.4785661122919447</v>
      </c>
      <c r="BA386">
        <f t="shared" si="289"/>
        <v>3.6230619000105668</v>
      </c>
      <c r="BB386">
        <f t="shared" si="305"/>
        <v>11.181515080378128</v>
      </c>
      <c r="BC386">
        <f t="shared" si="306"/>
        <v>-1.4059791931371983</v>
      </c>
      <c r="BD386">
        <f t="shared" si="290"/>
        <v>-260.55667394201976</v>
      </c>
      <c r="BF386">
        <f t="shared" si="291"/>
        <v>-54.921955157768629</v>
      </c>
      <c r="BG386">
        <f t="shared" si="292"/>
        <v>-224.33101257063106</v>
      </c>
      <c r="BH386">
        <f t="shared" si="307"/>
        <v>-44.33101257063106</v>
      </c>
      <c r="BI386">
        <f t="shared" si="308"/>
        <v>-44.33101257063106</v>
      </c>
      <c r="BJ386">
        <f t="shared" si="293"/>
        <v>0</v>
      </c>
      <c r="BK386">
        <f t="shared" si="309"/>
        <v>0</v>
      </c>
      <c r="BM386">
        <f t="shared" si="310"/>
        <v>-66.103470238146755</v>
      </c>
      <c r="BN386">
        <f t="shared" si="294"/>
        <v>-143.77433862861133</v>
      </c>
      <c r="BQ386" s="56">
        <f t="shared" si="311"/>
        <v>28.083475880663265</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1.2402997691138125</v>
      </c>
      <c r="D387">
        <f t="shared" si="265"/>
        <v>0.6329995598909256</v>
      </c>
      <c r="F387">
        <f t="shared" si="266"/>
        <v>2.6366401742012702E-5</v>
      </c>
      <c r="G387">
        <f t="shared" si="267"/>
        <v>2.0083670646999525E-3</v>
      </c>
      <c r="H387">
        <f t="shared" si="268"/>
        <v>-3.1395842829353002</v>
      </c>
      <c r="J387">
        <f t="shared" si="269"/>
        <v>15</v>
      </c>
      <c r="M387">
        <f t="shared" si="270"/>
        <v>3.0540476392408923E-3</v>
      </c>
      <c r="N387">
        <f t="shared" si="271"/>
        <v>-1.5707963250000001</v>
      </c>
      <c r="O387">
        <f t="shared" si="272"/>
        <v>269.03214510313927</v>
      </c>
      <c r="P387">
        <f t="shared" si="273"/>
        <v>1.5670792902959791</v>
      </c>
      <c r="Q387">
        <f t="shared" si="274"/>
        <v>149.43744146648058</v>
      </c>
      <c r="R387">
        <f t="shared" si="275"/>
        <v>1.5641045134607023</v>
      </c>
      <c r="S387">
        <f t="shared" si="276"/>
        <v>0.34841451237697335</v>
      </c>
      <c r="T387">
        <f t="shared" si="277"/>
        <v>-1.2149172304959335</v>
      </c>
      <c r="U387">
        <f t="shared" si="278"/>
        <v>0.25588875424238383</v>
      </c>
      <c r="V387">
        <f t="shared" si="279"/>
        <v>-1.3120293719899168</v>
      </c>
      <c r="X387">
        <f t="shared" si="296"/>
        <v>-45.400887435355074</v>
      </c>
      <c r="Y387">
        <f t="shared" si="280"/>
        <v>-198.99648428934216</v>
      </c>
      <c r="Z387">
        <f t="shared" si="297"/>
        <v>-18.996484289342163</v>
      </c>
      <c r="AC387">
        <v>1</v>
      </c>
      <c r="AD387">
        <f t="shared" si="281"/>
        <v>269.03028658274997</v>
      </c>
      <c r="AE387">
        <f t="shared" si="282"/>
        <v>-6.8721876154412928E-2</v>
      </c>
      <c r="AF387">
        <f t="shared" si="283"/>
        <v>1.81907953372215E-2</v>
      </c>
      <c r="AG387">
        <f t="shared" si="315"/>
        <v>954.79495172600082</v>
      </c>
      <c r="AH387">
        <f t="shared" si="316"/>
        <v>-3662.0334180257923</v>
      </c>
      <c r="AJ387">
        <f t="shared" si="284"/>
        <v>18000</v>
      </c>
      <c r="AK387">
        <f t="shared" si="285"/>
        <v>48425.451584895003</v>
      </c>
      <c r="AL387">
        <v>1</v>
      </c>
      <c r="AM387">
        <f t="shared" si="286"/>
        <v>149.4340955473275</v>
      </c>
      <c r="AN387">
        <f t="shared" si="317"/>
        <v>324.8504430942516</v>
      </c>
      <c r="AO387">
        <f t="shared" si="318"/>
        <v>-118.28056704306699</v>
      </c>
      <c r="AQ387">
        <f t="shared" si="287"/>
        <v>3.3412398204952318E-3</v>
      </c>
      <c r="AR387">
        <f t="shared" si="288"/>
        <v>-5.7803448894567513</v>
      </c>
      <c r="AT387">
        <f t="shared" si="313"/>
        <v>-21164.625953992112</v>
      </c>
      <c r="AU387">
        <f t="shared" si="314"/>
        <v>-5531.2798515687864</v>
      </c>
      <c r="AV387">
        <f t="shared" si="302"/>
        <v>-2.8859647006660283</v>
      </c>
      <c r="AW387">
        <f t="shared" si="303"/>
        <v>560.3045870940449</v>
      </c>
      <c r="AX387">
        <f t="shared" si="304"/>
        <v>-6047.4117545480494</v>
      </c>
      <c r="AY387">
        <f t="shared" si="312"/>
        <v>-1.4784081238739477</v>
      </c>
      <c r="BA387">
        <f t="shared" si="289"/>
        <v>3.6019016557986818</v>
      </c>
      <c r="BB387">
        <f t="shared" si="305"/>
        <v>11.130637018493037</v>
      </c>
      <c r="BC387">
        <f t="shared" si="306"/>
        <v>-1.4075565767920806</v>
      </c>
      <c r="BD387">
        <f t="shared" si="290"/>
        <v>-260.64705136822067</v>
      </c>
      <c r="BF387">
        <f t="shared" si="291"/>
        <v>-55.055987241498173</v>
      </c>
      <c r="BG387">
        <f t="shared" si="292"/>
        <v>-224.26377715473768</v>
      </c>
      <c r="BH387">
        <f t="shared" si="307"/>
        <v>-44.263777154737681</v>
      </c>
      <c r="BI387">
        <f t="shared" si="308"/>
        <v>-44.263777154737681</v>
      </c>
      <c r="BJ387">
        <f t="shared" si="293"/>
        <v>0</v>
      </c>
      <c r="BK387">
        <f t="shared" si="309"/>
        <v>0</v>
      </c>
      <c r="BM387">
        <f t="shared" si="310"/>
        <v>-66.186624259991206</v>
      </c>
      <c r="BN387">
        <f t="shared" si="294"/>
        <v>-143.61672578651704</v>
      </c>
      <c r="BQ387" s="56">
        <f t="shared" si="311"/>
        <v>28.032597818778171</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1.2428133927081708</v>
      </c>
      <c r="D388">
        <f t="shared" si="265"/>
        <v>0.63575094638543284</v>
      </c>
      <c r="F388">
        <f t="shared" si="266"/>
        <v>2.6064203061868677E-5</v>
      </c>
      <c r="G388">
        <f t="shared" si="267"/>
        <v>1.9968241383971465E-3</v>
      </c>
      <c r="H388">
        <f t="shared" si="268"/>
        <v>-3.139595825861603</v>
      </c>
      <c r="J388">
        <f t="shared" si="269"/>
        <v>15</v>
      </c>
      <c r="M388">
        <f t="shared" si="270"/>
        <v>3.0364956413142202E-3</v>
      </c>
      <c r="N388">
        <f t="shared" si="271"/>
        <v>-1.5707963250000001</v>
      </c>
      <c r="O388">
        <f t="shared" si="272"/>
        <v>270.58722278381072</v>
      </c>
      <c r="P388">
        <f t="shared" si="273"/>
        <v>1.567100652379636</v>
      </c>
      <c r="Q388">
        <f t="shared" si="274"/>
        <v>150.3012031366045</v>
      </c>
      <c r="R388">
        <f t="shared" si="275"/>
        <v>1.5641429710197841</v>
      </c>
      <c r="S388">
        <f t="shared" si="276"/>
        <v>0.34665336495257149</v>
      </c>
      <c r="T388">
        <f t="shared" si="277"/>
        <v>-1.2167954527541531</v>
      </c>
      <c r="U388">
        <f t="shared" si="278"/>
        <v>0.25451364958124095</v>
      </c>
      <c r="V388">
        <f t="shared" si="279"/>
        <v>-1.3134515686082526</v>
      </c>
      <c r="X388">
        <f t="shared" si="296"/>
        <v>-45.524189254498921</v>
      </c>
      <c r="Y388">
        <f t="shared" si="280"/>
        <v>-199.02517547558176</v>
      </c>
      <c r="Z388">
        <f t="shared" si="297"/>
        <v>-19.025175475581761</v>
      </c>
      <c r="AC388">
        <v>1</v>
      </c>
      <c r="AD388">
        <f t="shared" si="281"/>
        <v>270.58537494450002</v>
      </c>
      <c r="AE388">
        <f t="shared" si="282"/>
        <v>-6.9518644874570018E-2</v>
      </c>
      <c r="AF388">
        <f t="shared" si="283"/>
        <v>1.8295944443216999E-2</v>
      </c>
      <c r="AG388">
        <f t="shared" si="315"/>
        <v>944.56069800822593</v>
      </c>
      <c r="AH388">
        <f t="shared" si="316"/>
        <v>-3643.6807038963716</v>
      </c>
      <c r="AJ388">
        <f t="shared" si="284"/>
        <v>18000</v>
      </c>
      <c r="AK388">
        <f t="shared" si="285"/>
        <v>48705.367490010001</v>
      </c>
      <c r="AL388">
        <v>1</v>
      </c>
      <c r="AM388">
        <f t="shared" si="286"/>
        <v>150.297876446445</v>
      </c>
      <c r="AN388">
        <f t="shared" si="317"/>
        <v>324.84137167056008</v>
      </c>
      <c r="AO388">
        <f t="shared" si="318"/>
        <v>-117.60085402555606</v>
      </c>
      <c r="AQ388">
        <f t="shared" si="287"/>
        <v>3.3029451370903892E-3</v>
      </c>
      <c r="AR388">
        <f t="shared" si="288"/>
        <v>-5.7471245385372773</v>
      </c>
      <c r="AT388">
        <f t="shared" si="313"/>
        <v>-20937.566951793444</v>
      </c>
      <c r="AU388">
        <f t="shared" si="314"/>
        <v>-5440.5428431230184</v>
      </c>
      <c r="AV388">
        <f t="shared" si="302"/>
        <v>-2.8873688572380063</v>
      </c>
      <c r="AW388">
        <f t="shared" si="303"/>
        <v>558.27696077803387</v>
      </c>
      <c r="AX388">
        <f t="shared" si="304"/>
        <v>-6015.1854265283582</v>
      </c>
      <c r="AY388">
        <f t="shared" si="312"/>
        <v>-1.4782501841355875</v>
      </c>
      <c r="BA388">
        <f t="shared" si="289"/>
        <v>3.5809867178884769</v>
      </c>
      <c r="BB388">
        <f t="shared" si="305"/>
        <v>11.080054203770926</v>
      </c>
      <c r="BC388">
        <f t="shared" si="306"/>
        <v>-1.4091186731024188</v>
      </c>
      <c r="BD388">
        <f t="shared" si="290"/>
        <v>-260.73655289409828</v>
      </c>
      <c r="BF388">
        <f t="shared" si="291"/>
        <v>-55.189113112876939</v>
      </c>
      <c r="BG388">
        <f t="shared" si="292"/>
        <v>-224.19629720745172</v>
      </c>
      <c r="BH388">
        <f t="shared" si="307"/>
        <v>-44.196297207451721</v>
      </c>
      <c r="BI388">
        <f t="shared" si="308"/>
        <v>-44.196297207451721</v>
      </c>
      <c r="BJ388">
        <f t="shared" si="293"/>
        <v>0</v>
      </c>
      <c r="BK388">
        <f t="shared" si="309"/>
        <v>0</v>
      </c>
      <c r="BM388">
        <f t="shared" si="310"/>
        <v>-66.269167316647867</v>
      </c>
      <c r="BN388">
        <f t="shared" si="294"/>
        <v>-143.45974431335347</v>
      </c>
      <c r="BQ388" s="56">
        <f t="shared" si="311"/>
        <v>27.982015004056059</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1.2453363865372968</v>
      </c>
      <c r="D389">
        <f t="shared" si="265"/>
        <v>0.63849120519101743</v>
      </c>
      <c r="F389">
        <f t="shared" si="266"/>
        <v>2.5767170283300721E-5</v>
      </c>
      <c r="G389">
        <f t="shared" si="267"/>
        <v>1.9854131412266039E-3</v>
      </c>
      <c r="H389">
        <f t="shared" si="268"/>
        <v>-3.1396072368587737</v>
      </c>
      <c r="J389">
        <f t="shared" si="269"/>
        <v>15</v>
      </c>
      <c r="M389">
        <f t="shared" si="270"/>
        <v>3.0191442376495676E-3</v>
      </c>
      <c r="N389">
        <f t="shared" si="271"/>
        <v>-1.5707963250000001</v>
      </c>
      <c r="O389">
        <f t="shared" si="272"/>
        <v>272.14230058655045</v>
      </c>
      <c r="P389">
        <f t="shared" si="273"/>
        <v>1.5671217703285096</v>
      </c>
      <c r="Q389">
        <f t="shared" si="274"/>
        <v>151.1649650264811</v>
      </c>
      <c r="R389">
        <f t="shared" si="275"/>
        <v>1.5641809890832501</v>
      </c>
      <c r="S389">
        <f t="shared" si="276"/>
        <v>0.34490873385396487</v>
      </c>
      <c r="T389">
        <f t="shared" si="277"/>
        <v>-1.2186547761472371</v>
      </c>
      <c r="U389">
        <f t="shared" si="278"/>
        <v>0.25315274124687837</v>
      </c>
      <c r="V389">
        <f t="shared" si="279"/>
        <v>-1.3148585588099448</v>
      </c>
      <c r="X389">
        <f t="shared" si="296"/>
        <v>-45.646748962740261</v>
      </c>
      <c r="Y389">
        <f t="shared" si="280"/>
        <v>-199.05258175288003</v>
      </c>
      <c r="Z389">
        <f t="shared" si="297"/>
        <v>-19.05258175288003</v>
      </c>
      <c r="AC389">
        <v>1</v>
      </c>
      <c r="AD389">
        <f t="shared" si="281"/>
        <v>272.14046330625001</v>
      </c>
      <c r="AE389">
        <f t="shared" si="282"/>
        <v>-7.0320005921644418E-2</v>
      </c>
      <c r="AF389">
        <f t="shared" si="283"/>
        <v>1.8401093549212499E-2</v>
      </c>
      <c r="AG389">
        <f t="shared" si="315"/>
        <v>934.48639520054564</v>
      </c>
      <c r="AH389">
        <f t="shared" si="316"/>
        <v>-3625.4958796757815</v>
      </c>
      <c r="AJ389">
        <f t="shared" si="284"/>
        <v>18000</v>
      </c>
      <c r="AK389">
        <f t="shared" si="285"/>
        <v>48985.283395125007</v>
      </c>
      <c r="AL389">
        <v>1</v>
      </c>
      <c r="AM389">
        <f t="shared" si="286"/>
        <v>151.1616573455625</v>
      </c>
      <c r="AN389">
        <f t="shared" si="317"/>
        <v>324.8324553031735</v>
      </c>
      <c r="AO389">
        <f t="shared" si="318"/>
        <v>-116.92890813105191</v>
      </c>
      <c r="AQ389">
        <f t="shared" si="287"/>
        <v>3.2653050562269203E-3</v>
      </c>
      <c r="AR389">
        <f t="shared" si="288"/>
        <v>-5.7142838483971108</v>
      </c>
      <c r="AT389">
        <f t="shared" si="313"/>
        <v>-20714.061164510367</v>
      </c>
      <c r="AU389">
        <f t="shared" si="314"/>
        <v>-5351.7588646685517</v>
      </c>
      <c r="AV389">
        <f t="shared" si="302"/>
        <v>-2.8887580135619961</v>
      </c>
      <c r="AW389">
        <f t="shared" si="303"/>
        <v>556.26961286930373</v>
      </c>
      <c r="AX389">
        <f t="shared" si="304"/>
        <v>-5983.2881831084578</v>
      </c>
      <c r="AY389">
        <f t="shared" si="312"/>
        <v>-1.4780922572463013</v>
      </c>
      <c r="BA389">
        <f t="shared" si="289"/>
        <v>3.5603128379181426</v>
      </c>
      <c r="BB389">
        <f t="shared" si="305"/>
        <v>11.02976320559435</v>
      </c>
      <c r="BC389">
        <f t="shared" si="306"/>
        <v>-1.4106657563156948</v>
      </c>
      <c r="BD389">
        <f t="shared" si="290"/>
        <v>-260.82519423287579</v>
      </c>
      <c r="BF389">
        <f t="shared" si="291"/>
        <v>-55.321343510781496</v>
      </c>
      <c r="BG389">
        <f t="shared" si="292"/>
        <v>-224.12858708369498</v>
      </c>
      <c r="BH389">
        <f t="shared" si="307"/>
        <v>-44.128587083694981</v>
      </c>
      <c r="BI389">
        <f t="shared" si="308"/>
        <v>-44.128587083694981</v>
      </c>
      <c r="BJ389">
        <f t="shared" si="293"/>
        <v>0</v>
      </c>
      <c r="BK389">
        <f t="shared" si="309"/>
        <v>0</v>
      </c>
      <c r="BM389">
        <f t="shared" si="310"/>
        <v>-66.351106716375853</v>
      </c>
      <c r="BN389">
        <f t="shared" si="294"/>
        <v>-143.30339285081917</v>
      </c>
      <c r="BQ389" s="56">
        <f t="shared" si="311"/>
        <v>27.931724005879484</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1.2478686937657781</v>
      </c>
      <c r="D390">
        <f t="shared" si="265"/>
        <v>0.64122036277435768</v>
      </c>
      <c r="F390">
        <f t="shared" si="266"/>
        <v>2.5475186328901424E-5</v>
      </c>
      <c r="G390">
        <f t="shared" si="267"/>
        <v>1.9741318241715236E-3</v>
      </c>
      <c r="H390">
        <f t="shared" si="268"/>
        <v>-3.1396185181758285</v>
      </c>
      <c r="J390">
        <f t="shared" si="269"/>
        <v>15</v>
      </c>
      <c r="M390">
        <f t="shared" si="270"/>
        <v>3.001990009026559E-3</v>
      </c>
      <c r="N390">
        <f t="shared" si="271"/>
        <v>-1.5707963250000001</v>
      </c>
      <c r="O390">
        <f t="shared" si="272"/>
        <v>273.69737850927777</v>
      </c>
      <c r="P390">
        <f t="shared" si="273"/>
        <v>1.5671426483039133</v>
      </c>
      <c r="Q390">
        <f t="shared" si="274"/>
        <v>152.02872713236474</v>
      </c>
      <c r="R390">
        <f t="shared" si="275"/>
        <v>1.5642185751420667</v>
      </c>
      <c r="S390">
        <f t="shared" si="276"/>
        <v>0.34318040688011336</v>
      </c>
      <c r="T390">
        <f t="shared" si="277"/>
        <v>-1.2204954718269625</v>
      </c>
      <c r="U390">
        <f t="shared" si="278"/>
        <v>0.25180581876051561</v>
      </c>
      <c r="V390">
        <f t="shared" si="279"/>
        <v>-1.3162505797009025</v>
      </c>
      <c r="X390">
        <f t="shared" si="296"/>
        <v>-45.768573926773648</v>
      </c>
      <c r="Y390">
        <f t="shared" si="280"/>
        <v>-199.07873018706101</v>
      </c>
      <c r="Z390">
        <f t="shared" si="297"/>
        <v>-19.078730187061012</v>
      </c>
      <c r="AC390">
        <v>1</v>
      </c>
      <c r="AD390">
        <f t="shared" si="281"/>
        <v>273.69555166800001</v>
      </c>
      <c r="AE390">
        <f t="shared" si="282"/>
        <v>-7.1125959295636171E-2</v>
      </c>
      <c r="AF390">
        <f t="shared" si="283"/>
        <v>1.8506242655207998E-2</v>
      </c>
      <c r="AG390">
        <f t="shared" si="315"/>
        <v>924.56880734993024</v>
      </c>
      <c r="AH390">
        <f t="shared" si="316"/>
        <v>-3607.4769255658857</v>
      </c>
      <c r="AJ390">
        <f t="shared" si="284"/>
        <v>18000</v>
      </c>
      <c r="AK390">
        <f t="shared" si="285"/>
        <v>49265.199300239998</v>
      </c>
      <c r="AL390">
        <v>1</v>
      </c>
      <c r="AM390">
        <f t="shared" si="286"/>
        <v>152.02543824468</v>
      </c>
      <c r="AN390">
        <f t="shared" si="317"/>
        <v>324.82369047837017</v>
      </c>
      <c r="AO390">
        <f t="shared" si="318"/>
        <v>-116.26459698852508</v>
      </c>
      <c r="AQ390">
        <f t="shared" si="287"/>
        <v>3.2283047429284791E-3</v>
      </c>
      <c r="AR390">
        <f t="shared" si="288"/>
        <v>-5.6818163475541237</v>
      </c>
      <c r="AT390">
        <f t="shared" si="313"/>
        <v>-20494.036579238607</v>
      </c>
      <c r="AU390">
        <f t="shared" si="314"/>
        <v>-5264.8761989082623</v>
      </c>
      <c r="AV390">
        <f t="shared" si="302"/>
        <v>-2.8901324032297429</v>
      </c>
      <c r="AW390">
        <f t="shared" si="303"/>
        <v>554.28245690516258</v>
      </c>
      <c r="AX390">
        <f t="shared" si="304"/>
        <v>-5951.7152014473122</v>
      </c>
      <c r="AY390">
        <f t="shared" si="312"/>
        <v>-1.4779343091261281</v>
      </c>
      <c r="BA390">
        <f t="shared" si="289"/>
        <v>3.539875864915532</v>
      </c>
      <c r="BB390">
        <f t="shared" si="305"/>
        <v>10.97976065222506</v>
      </c>
      <c r="BC390">
        <f t="shared" si="306"/>
        <v>-1.4121980941036147</v>
      </c>
      <c r="BD390">
        <f t="shared" si="290"/>
        <v>-260.91299072101236</v>
      </c>
      <c r="BF390">
        <f t="shared" si="291"/>
        <v>-55.452688995620093</v>
      </c>
      <c r="BG390">
        <f t="shared" si="292"/>
        <v>-224.06066073235667</v>
      </c>
      <c r="BH390">
        <f t="shared" si="307"/>
        <v>-44.060660732356666</v>
      </c>
      <c r="BI390">
        <f t="shared" si="308"/>
        <v>-44.060660732356666</v>
      </c>
      <c r="BJ390">
        <f t="shared" si="293"/>
        <v>0</v>
      </c>
      <c r="BK390">
        <f t="shared" si="309"/>
        <v>0</v>
      </c>
      <c r="BM390">
        <f t="shared" si="310"/>
        <v>-66.432449647845147</v>
      </c>
      <c r="BN390">
        <f t="shared" si="294"/>
        <v>-143.1476700113443</v>
      </c>
      <c r="BQ390" s="56">
        <f t="shared" si="311"/>
        <v>27.881721452510199</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1.2504102578096543</v>
      </c>
      <c r="D391">
        <f t="shared" si="265"/>
        <v>0.64393844604961026</v>
      </c>
      <c r="F391">
        <f t="shared" si="266"/>
        <v>2.518813741932416E-5</v>
      </c>
      <c r="G391">
        <f t="shared" si="267"/>
        <v>1.9629779890466418E-3</v>
      </c>
      <c r="H391">
        <f t="shared" si="268"/>
        <v>-3.1396296720109538</v>
      </c>
      <c r="J391">
        <f t="shared" si="269"/>
        <v>15</v>
      </c>
      <c r="M391">
        <f t="shared" si="270"/>
        <v>2.9850296134953354E-3</v>
      </c>
      <c r="N391">
        <f t="shared" si="271"/>
        <v>-1.5707963250000001</v>
      </c>
      <c r="O391">
        <f t="shared" si="272"/>
        <v>275.25245654995888</v>
      </c>
      <c r="P391">
        <f t="shared" si="273"/>
        <v>1.5671632903731219</v>
      </c>
      <c r="Q391">
        <f t="shared" si="274"/>
        <v>152.89248945059447</v>
      </c>
      <c r="R391">
        <f t="shared" si="275"/>
        <v>1.5642557365179257</v>
      </c>
      <c r="S391">
        <f t="shared" si="276"/>
        <v>0.34146817503015992</v>
      </c>
      <c r="T391">
        <f t="shared" si="277"/>
        <v>-1.2223178060441124</v>
      </c>
      <c r="U391">
        <f t="shared" si="278"/>
        <v>0.25047267560177877</v>
      </c>
      <c r="V391">
        <f t="shared" si="279"/>
        <v>-1.3176278636005867</v>
      </c>
      <c r="X391">
        <f t="shared" si="296"/>
        <v>-45.889671419545131</v>
      </c>
      <c r="Y391">
        <f t="shared" si="280"/>
        <v>-199.10364727543498</v>
      </c>
      <c r="Z391">
        <f t="shared" si="297"/>
        <v>-19.10364727543498</v>
      </c>
      <c r="AC391">
        <v>1</v>
      </c>
      <c r="AD391">
        <f t="shared" si="281"/>
        <v>275.25064002975</v>
      </c>
      <c r="AE391">
        <f t="shared" si="282"/>
        <v>-7.1936504996545247E-2</v>
      </c>
      <c r="AF391">
        <f t="shared" si="283"/>
        <v>1.8611391761203498E-2</v>
      </c>
      <c r="AG391">
        <f t="shared" si="315"/>
        <v>914.80477777553529</v>
      </c>
      <c r="AH391">
        <f t="shared" si="316"/>
        <v>-3589.6218469044338</v>
      </c>
      <c r="AJ391">
        <f t="shared" si="284"/>
        <v>18000</v>
      </c>
      <c r="AK391">
        <f t="shared" si="285"/>
        <v>49545.115205355003</v>
      </c>
      <c r="AL391">
        <v>1</v>
      </c>
      <c r="AM391">
        <f t="shared" si="286"/>
        <v>152.8892191437975</v>
      </c>
      <c r="AN391">
        <f t="shared" si="317"/>
        <v>324.81507378139685</v>
      </c>
      <c r="AO391">
        <f t="shared" si="318"/>
        <v>-115.60779121773453</v>
      </c>
      <c r="AQ391">
        <f t="shared" si="287"/>
        <v>3.1919297800983818E-3</v>
      </c>
      <c r="AR391">
        <f t="shared" si="288"/>
        <v>-5.6497157107741351</v>
      </c>
      <c r="AT391">
        <f t="shared" si="313"/>
        <v>-20277.422951580887</v>
      </c>
      <c r="AU391">
        <f t="shared" si="314"/>
        <v>-5179.844746162109</v>
      </c>
      <c r="AV391">
        <f t="shared" si="302"/>
        <v>-2.8914922551259572</v>
      </c>
      <c r="AW391">
        <f t="shared" si="303"/>
        <v>552.31539746330611</v>
      </c>
      <c r="AX391">
        <f t="shared" si="304"/>
        <v>-5920.4617486138714</v>
      </c>
      <c r="AY391">
        <f t="shared" si="312"/>
        <v>-1.4777763073669012</v>
      </c>
      <c r="BA391">
        <f t="shared" si="289"/>
        <v>3.519671742533943</v>
      </c>
      <c r="BB391">
        <f t="shared" si="305"/>
        <v>10.930043229484223</v>
      </c>
      <c r="BC391">
        <f t="shared" si="306"/>
        <v>-1.413715947759056</v>
      </c>
      <c r="BD391">
        <f t="shared" si="290"/>
        <v>-260.99995732948702</v>
      </c>
      <c r="BF391">
        <f t="shared" si="291"/>
        <v>-55.583159953234812</v>
      </c>
      <c r="BG391">
        <f t="shared" si="292"/>
        <v>-223.9925317082951</v>
      </c>
      <c r="BH391">
        <f t="shared" si="307"/>
        <v>-43.992531708295104</v>
      </c>
      <c r="BI391">
        <f t="shared" si="308"/>
        <v>-43.992531708295104</v>
      </c>
      <c r="BJ391">
        <f t="shared" si="293"/>
        <v>0</v>
      </c>
      <c r="BK391">
        <f t="shared" si="309"/>
        <v>0</v>
      </c>
      <c r="BM391">
        <f t="shared" si="310"/>
        <v>-66.513203182719025</v>
      </c>
      <c r="BN391">
        <f t="shared" si="294"/>
        <v>-142.99257437880811</v>
      </c>
      <c r="BQ391" s="56">
        <f t="shared" si="311"/>
        <v>27.832004029769358</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1.2529610223380705</v>
      </c>
      <c r="D392">
        <f t="shared" si="265"/>
        <v>0.64664548236749009</v>
      </c>
      <c r="F392">
        <f t="shared" si="266"/>
        <v>2.490591296241974E-5</v>
      </c>
      <c r="G392">
        <f t="shared" si="267"/>
        <v>1.9519494870701632E-3</v>
      </c>
      <c r="H392">
        <f t="shared" si="268"/>
        <v>-3.1396407005129299</v>
      </c>
      <c r="J392">
        <f t="shared" si="269"/>
        <v>15</v>
      </c>
      <c r="M392">
        <f t="shared" si="270"/>
        <v>2.9682597842060356E-3</v>
      </c>
      <c r="N392">
        <f t="shared" si="271"/>
        <v>-1.5707963250000001</v>
      </c>
      <c r="O392">
        <f t="shared" si="272"/>
        <v>276.80753470660596</v>
      </c>
      <c r="P392">
        <f t="shared" si="273"/>
        <v>1.5671837005120126</v>
      </c>
      <c r="Q392">
        <f t="shared" si="274"/>
        <v>153.75625197759155</v>
      </c>
      <c r="R392">
        <f t="shared" si="275"/>
        <v>1.5642924803679976</v>
      </c>
      <c r="S392">
        <f t="shared" si="276"/>
        <v>0.33977183245555359</v>
      </c>
      <c r="T392">
        <f t="shared" si="277"/>
        <v>-1.2241220402518944</v>
      </c>
      <c r="U392">
        <f t="shared" si="278"/>
        <v>0.24915310912120328</v>
      </c>
      <c r="V392">
        <f t="shared" si="279"/>
        <v>-1.3189906381590313</v>
      </c>
      <c r="X392">
        <f t="shared" si="296"/>
        <v>-46.010048621651833</v>
      </c>
      <c r="Y392">
        <f t="shared" si="280"/>
        <v>-199.12735895971232</v>
      </c>
      <c r="Z392">
        <f t="shared" si="297"/>
        <v>-19.127358959712325</v>
      </c>
      <c r="AC392">
        <v>1</v>
      </c>
      <c r="AD392">
        <f t="shared" si="281"/>
        <v>276.8057283915</v>
      </c>
      <c r="AE392">
        <f t="shared" si="282"/>
        <v>-7.2751643024371648E-2</v>
      </c>
      <c r="AF392">
        <f t="shared" si="283"/>
        <v>1.8716540867199E-2</v>
      </c>
      <c r="AG392">
        <f t="shared" si="315"/>
        <v>905.19122681924148</v>
      </c>
      <c r="AH392">
        <f t="shared" si="316"/>
        <v>-3571.9286740376965</v>
      </c>
      <c r="AJ392">
        <f t="shared" si="284"/>
        <v>18000</v>
      </c>
      <c r="AK392">
        <f t="shared" si="285"/>
        <v>49825.031110470001</v>
      </c>
      <c r="AL392">
        <v>1</v>
      </c>
      <c r="AM392">
        <f t="shared" si="286"/>
        <v>153.753000042915</v>
      </c>
      <c r="AN392">
        <f t="shared" si="317"/>
        <v>324.80660189314131</v>
      </c>
      <c r="AO392">
        <f t="shared" si="318"/>
        <v>-114.95836434523827</v>
      </c>
      <c r="AQ392">
        <f t="shared" si="287"/>
        <v>3.1561661544735027E-3</v>
      </c>
      <c r="AR392">
        <f t="shared" si="288"/>
        <v>-5.6179757549628349</v>
      </c>
      <c r="AT392">
        <f t="shared" si="313"/>
        <v>-20064.151755286915</v>
      </c>
      <c r="AU392">
        <f t="shared" si="314"/>
        <v>-5096.6159662627542</v>
      </c>
      <c r="AV392">
        <f t="shared" si="302"/>
        <v>-2.8928377935431069</v>
      </c>
      <c r="AW392">
        <f t="shared" si="303"/>
        <v>550.36833086110551</v>
      </c>
      <c r="AX392">
        <f t="shared" si="304"/>
        <v>-5889.5231795967393</v>
      </c>
      <c r="AY392">
        <f t="shared" si="312"/>
        <v>-1.4776182211571547</v>
      </c>
      <c r="BA392">
        <f t="shared" si="289"/>
        <v>3.4996965063809324</v>
      </c>
      <c r="BB392">
        <f t="shared" si="305"/>
        <v>10.880607679468493</v>
      </c>
      <c r="BC392">
        <f t="shared" si="306"/>
        <v>-1.4152195723859522</v>
      </c>
      <c r="BD392">
        <f t="shared" si="290"/>
        <v>-261.08610867467854</v>
      </c>
      <c r="BF392">
        <f t="shared" si="291"/>
        <v>-55.71276659869666</v>
      </c>
      <c r="BG392">
        <f t="shared" si="292"/>
        <v>-223.92421318392456</v>
      </c>
      <c r="BH392">
        <f t="shared" si="307"/>
        <v>-43.924213183924564</v>
      </c>
      <c r="BI392">
        <f t="shared" si="308"/>
        <v>-43.924213183924564</v>
      </c>
      <c r="BJ392">
        <f t="shared" si="293"/>
        <v>0</v>
      </c>
      <c r="BK392">
        <f t="shared" si="309"/>
        <v>0</v>
      </c>
      <c r="BM392">
        <f t="shared" si="310"/>
        <v>-66.593374278165157</v>
      </c>
      <c r="BN392">
        <f t="shared" si="294"/>
        <v>-142.83810450924602</v>
      </c>
      <c r="BQ392" s="56">
        <f t="shared" si="311"/>
        <v>27.782568479753632</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1.2555209312748552</v>
      </c>
      <c r="D393">
        <f t="shared" ref="D393:D456" si="321">ATAN(A393/Fesr)</f>
        <v>0.64934149950446851</v>
      </c>
      <c r="F393">
        <f t="shared" ref="F393:F456" si="322">(Ro/(Ro+Rdcr))/SQRT((A393/(Q*Fo))^2+(1-(A393^2/Fo^2))^2)</f>
        <v>2.4628405446696662E-5</v>
      </c>
      <c r="G393">
        <f t="shared" ref="G393:G456" si="323">-ATAN(A393*Fo/(Q*(Fo^2-A393^2)))</f>
        <v>1.9410442174835802E-3</v>
      </c>
      <c r="H393">
        <f t="shared" ref="H393:H456" si="324">IF(G393&gt;0,G393-Pi,G393)</f>
        <v>-3.1396516057825168</v>
      </c>
      <c r="J393">
        <f t="shared" ref="J393:J456" si="325">Vin/Vramp</f>
        <v>15</v>
      </c>
      <c r="M393">
        <f t="shared" ref="M393:M456" si="326">1/(2*Pi*_Rfb1*(Cc1ea_u+Cc2ea_u)*A393)</f>
        <v>2.95167732731103E-3</v>
      </c>
      <c r="N393">
        <f t="shared" ref="N393:N456" si="327">-Pi/2</f>
        <v>-1.5707963250000001</v>
      </c>
      <c r="O393">
        <f t="shared" ref="O393:O456" si="328">SQRT(1+(A393/Fz1_u)^2)</f>
        <v>278.36261297727543</v>
      </c>
      <c r="P393">
        <f t="shared" ref="P393:P456" si="329">ATAN2(Fz1_u,A393)</f>
        <v>1.5672038826076184</v>
      </c>
      <c r="Q393">
        <f t="shared" ref="Q393:Q456" si="330">SQRT(1+(A393/Fz2_u)^2)</f>
        <v>154.62001470985723</v>
      </c>
      <c r="R393">
        <f t="shared" ref="R393:R456" si="331">ATAN2(Fz2_u,A393)</f>
        <v>1.5643288136895279</v>
      </c>
      <c r="S393">
        <f t="shared" ref="S393:S456" si="332">1/SQRT(1+(A393/Fp1_u)^2)</f>
        <v>0.33809117641255715</v>
      </c>
      <c r="T393">
        <f t="shared" ref="T393:T456" si="333">-ATAN2(Fp1_u,A393)</f>
        <v>-1.2259084312069675</v>
      </c>
      <c r="U393">
        <f t="shared" ref="U393:U456" si="334">1/SQRT(1+(A393/Fp2_u)^2)</f>
        <v>0.24784692045486911</v>
      </c>
      <c r="V393">
        <f t="shared" ref="V393:V456" si="335">-ATAN2(Fp2_u,A393)</f>
        <v>-1.3203391264705517</v>
      </c>
      <c r="X393">
        <f t="shared" si="296"/>
        <v>-46.129712622718614</v>
      </c>
      <c r="Y393">
        <f t="shared" ref="Y393:Y456" si="336">(180/Pi)*(D393+H393+N393+P393+R393+T393+V393)</f>
        <v>-199.14989063859562</v>
      </c>
      <c r="Z393">
        <f t="shared" si="297"/>
        <v>-19.149890638595622</v>
      </c>
      <c r="AC393">
        <v>1</v>
      </c>
      <c r="AD393">
        <f t="shared" ref="AD393:AD456" si="337">Rcea1_u*Cc1ea_u*A393*2*Pi</f>
        <v>278.36081675324999</v>
      </c>
      <c r="AE393">
        <f t="shared" ref="AE393:AE456" si="338">-Rcea1_u*Cc1ea_u*Cc2ea_u*(A393*2*Pi)^2</f>
        <v>-7.3571373379115401E-2</v>
      </c>
      <c r="AF393">
        <f t="shared" ref="AF393:AF456" si="339">(Cc2ea_u+Cc1ea_u)*A393*2*Pi</f>
        <v>1.88216899731945E-2</v>
      </c>
      <c r="AG393">
        <f t="shared" si="315"/>
        <v>895.72514966767233</v>
      </c>
      <c r="AH393">
        <f t="shared" si="316"/>
        <v>-3554.3954621790972</v>
      </c>
      <c r="AJ393">
        <f t="shared" ref="AJ393:AJ456" si="340">_Rfb1</f>
        <v>18000</v>
      </c>
      <c r="AK393">
        <f t="shared" ref="AK393:AK456" si="341">_Rfb1*Rcea2_u*Cc3ea_u*A393*2*Pi</f>
        <v>50104.947015584999</v>
      </c>
      <c r="AL393">
        <v>1</v>
      </c>
      <c r="AM393">
        <f t="shared" ref="AM393:AM456" si="342">(_Rfb1+Rcea2_u)*Cc3ea_u*A393*2*Pi</f>
        <v>154.61678094203251</v>
      </c>
      <c r="AN393">
        <f t="shared" si="317"/>
        <v>324.79827158693695</v>
      </c>
      <c r="AO393">
        <f t="shared" si="318"/>
        <v>-114.31619272321861</v>
      </c>
      <c r="AQ393">
        <f t="shared" ref="AQ393:AQ456" si="343">Eadcg/(1+(Eadcg*A393/GBP)^2)</f>
        <v>3.1210002431259188E-3</v>
      </c>
      <c r="AR393">
        <f t="shared" ref="AR393:AR456" si="344">-(A393*Eadcg*Eadcg/GBP)/(1+(Eadcg*A393/GBP)^2)</f>
        <v>-5.5865904351953946</v>
      </c>
      <c r="AT393">
        <f t="shared" si="313"/>
        <v>-19854.156133501772</v>
      </c>
      <c r="AU393">
        <f t="shared" si="314"/>
        <v>-5015.1428227990082</v>
      </c>
      <c r="AV393">
        <f t="shared" si="302"/>
        <v>-2.8941692382929682</v>
      </c>
      <c r="AW393">
        <f t="shared" si="303"/>
        <v>548.44114581204917</v>
      </c>
      <c r="AX393">
        <f t="shared" si="304"/>
        <v>-5858.89493536382</v>
      </c>
      <c r="AY393">
        <f t="shared" si="312"/>
        <v>-1.4774600212105569</v>
      </c>
      <c r="BA393">
        <f t="shared" ref="BA393:BA456" si="345">SQRT(AT393^2+AU393^2)/SQRT(AW393^2+AX393^2)</f>
        <v>3.4799462814365141</v>
      </c>
      <c r="BB393">
        <f t="shared" si="305"/>
        <v>10.831450799300802</v>
      </c>
      <c r="BC393">
        <f t="shared" si="306"/>
        <v>-1.4167092170824114</v>
      </c>
      <c r="BD393">
        <f t="shared" ref="BD393:BD456" si="346">BC393*180/Pi-180</f>
        <v>-261.17145902885721</v>
      </c>
      <c r="BF393">
        <f t="shared" ref="BF393:BF456" si="347">20*LOG(BA393*J393*F393*C393)</f>
        <v>-55.841518979996906</v>
      </c>
      <c r="BG393">
        <f t="shared" ref="BG393:BG456" si="348">(180/Pi)*(D393+H393+BC393)</f>
        <v>-223.8557179604054</v>
      </c>
      <c r="BH393">
        <f t="shared" si="307"/>
        <v>-43.8557179604054</v>
      </c>
      <c r="BI393">
        <f t="shared" si="308"/>
        <v>-43.8557179604054</v>
      </c>
      <c r="BJ393">
        <f t="shared" ref="BJ393:BJ456" si="349">SUM((BF394&lt;0)*(BF393&gt;0))*A393</f>
        <v>0</v>
      </c>
      <c r="BK393">
        <f t="shared" si="309"/>
        <v>0</v>
      </c>
      <c r="BM393">
        <f t="shared" si="310"/>
        <v>-66.672969779297702</v>
      </c>
      <c r="BN393">
        <f t="shared" ref="BN393:BN456" si="350">(H393+D393)*180/Pi</f>
        <v>-142.68425893154819</v>
      </c>
      <c r="BQ393" s="56">
        <f t="shared" si="311"/>
        <v>27.733411599585938</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1.2580899288000265</v>
      </c>
      <c r="D394">
        <f t="shared" si="321"/>
        <v>0.65202652565209362</v>
      </c>
      <c r="F394">
        <f t="shared" si="322"/>
        <v>2.4355510338913296E-5</v>
      </c>
      <c r="G394">
        <f t="shared" si="323"/>
        <v>1.9302601262174985E-3</v>
      </c>
      <c r="H394">
        <f t="shared" si="324"/>
        <v>-3.1396623898737825</v>
      </c>
      <c r="J394">
        <f t="shared" si="325"/>
        <v>15</v>
      </c>
      <c r="M394">
        <f t="shared" si="326"/>
        <v>2.9352791199370796E-3</v>
      </c>
      <c r="N394">
        <f t="shared" si="327"/>
        <v>-1.5707963250000001</v>
      </c>
      <c r="O394">
        <f t="shared" si="328"/>
        <v>279.9176913600669</v>
      </c>
      <c r="P394">
        <f t="shared" si="329"/>
        <v>1.5672238404605956</v>
      </c>
      <c r="Q394">
        <f t="shared" si="330"/>
        <v>155.48377764397054</v>
      </c>
      <c r="R394">
        <f t="shared" si="331"/>
        <v>1.5643647433242782</v>
      </c>
      <c r="S394">
        <f t="shared" si="332"/>
        <v>0.33642600721516158</v>
      </c>
      <c r="T394">
        <f t="shared" si="333"/>
        <v>-1.2276772310681356</v>
      </c>
      <c r="U394">
        <f t="shared" si="334"/>
        <v>0.24655391444111666</v>
      </c>
      <c r="V394">
        <f t="shared" si="335"/>
        <v>-1.3216735471842436</v>
      </c>
      <c r="X394">
        <f t="shared" ref="X394:X457" si="352">20*LOG(C394*J394*O394*Q394*F394*M394*S394*U394)</f>
        <v>-46.248670422752141</v>
      </c>
      <c r="Y394">
        <f t="shared" si="336"/>
        <v>-199.17126718005747</v>
      </c>
      <c r="Z394">
        <f t="shared" ref="Z394:Z457" si="353">Y394+180</f>
        <v>-19.17126718005747</v>
      </c>
      <c r="AC394">
        <v>1</v>
      </c>
      <c r="AD394">
        <f t="shared" si="337"/>
        <v>279.91590511499999</v>
      </c>
      <c r="AE394">
        <f t="shared" si="338"/>
        <v>-7.4395696060776478E-2</v>
      </c>
      <c r="AF394">
        <f t="shared" si="339"/>
        <v>1.8926839079189999E-2</v>
      </c>
      <c r="AG394">
        <f t="shared" si="315"/>
        <v>886.40361424323009</v>
      </c>
      <c r="AH394">
        <f t="shared" si="316"/>
        <v>-3537.0202912549985</v>
      </c>
      <c r="AJ394">
        <f t="shared" si="340"/>
        <v>18000</v>
      </c>
      <c r="AK394">
        <f t="shared" si="341"/>
        <v>50384.862920700005</v>
      </c>
      <c r="AL394">
        <v>1</v>
      </c>
      <c r="AM394">
        <f t="shared" si="342"/>
        <v>155.48056184115001</v>
      </c>
      <c r="AN394">
        <f t="shared" si="317"/>
        <v>324.79007972548953</v>
      </c>
      <c r="AO394">
        <f t="shared" si="318"/>
        <v>-113.68115545101233</v>
      </c>
      <c r="AQ394">
        <f t="shared" si="343"/>
        <v>3.0864188004880245E-3</v>
      </c>
      <c r="AR394">
        <f t="shared" si="344"/>
        <v>-5.5555538408784439</v>
      </c>
      <c r="AT394">
        <f t="shared" si="313"/>
        <v>-19647.370851566877</v>
      </c>
      <c r="AU394">
        <f t="shared" si="314"/>
        <v>-4935.3797296021485</v>
      </c>
      <c r="AV394">
        <f t="shared" ref="AV394:AV457" si="354">ATAN2(AT394,AU394)</f>
        <v>-2.8954868048150413</v>
      </c>
      <c r="AW394">
        <f t="shared" ref="AW394:AW457" si="355">AG394-AH394*AO394/_Rfb2+AG394*AN394/_Rfb2+AN394-AO394*AR394+AQ394*AN394</f>
        <v>546.53372404191339</v>
      </c>
      <c r="AX394">
        <f t="shared" ref="AX394:AX457" si="356">AH394+AH394*AN394/_Rfb2+AG394*AO394/_Rfb2+AO394+AO394*AQ394+AN394*AR394</f>
        <v>-5828.5725409705319</v>
      </c>
      <c r="AY394">
        <f t="shared" si="312"/>
        <v>-1.4773016796976921</v>
      </c>
      <c r="BA394">
        <f t="shared" si="345"/>
        <v>3.460417279557372</v>
      </c>
      <c r="BB394">
        <f t="shared" ref="BB394:BB457" si="357">20*LOG(BA394)</f>
        <v>10.782569439914859</v>
      </c>
      <c r="BC394">
        <f t="shared" ref="BC394:BC457" si="358">AV394-AY394</f>
        <v>-1.4181851251173492</v>
      </c>
      <c r="BD394">
        <f t="shared" si="346"/>
        <v>-261.25602233030526</v>
      </c>
      <c r="BF394">
        <f t="shared" si="347"/>
        <v>-55.969426981638001</v>
      </c>
      <c r="BG394">
        <f t="shared" si="348"/>
        <v>-223.78705847845256</v>
      </c>
      <c r="BH394">
        <f t="shared" ref="BH394:BH457" si="359">IF(BG394&gt;180,BG394-180,BG394+180)</f>
        <v>-43.787058478452565</v>
      </c>
      <c r="BI394">
        <f t="shared" ref="BI394:BI457" si="360">IF(BH394&gt;180,BH394-360,BH394)</f>
        <v>-43.787058478452565</v>
      </c>
      <c r="BJ394">
        <f t="shared" si="349"/>
        <v>0</v>
      </c>
      <c r="BK394">
        <f t="shared" ref="BK394:BK457" si="361">IF(BJ394&gt;0,BI394,0)</f>
        <v>0</v>
      </c>
      <c r="BM394">
        <f t="shared" ref="BM394:BM457" si="362">20*LOG(J394*F394*C394)</f>
        <v>-66.75199642155286</v>
      </c>
      <c r="BN394">
        <f t="shared" si="350"/>
        <v>-142.53103614814734</v>
      </c>
      <c r="BQ394" s="56">
        <f t="shared" ref="BQ394:BQ457" si="363">20*LOG(BA394*7)</f>
        <v>27.684530240199997</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1.2606679593512289</v>
      </c>
      <c r="D395">
        <f t="shared" si="321"/>
        <v>0.65470058940643117</v>
      </c>
      <c r="F395">
        <f t="shared" si="322"/>
        <v>2.4087125985619796E-5</v>
      </c>
      <c r="G395">
        <f t="shared" si="323"/>
        <v>1.9195952046016976E-3</v>
      </c>
      <c r="H395">
        <f t="shared" si="324"/>
        <v>-3.1396730547953986</v>
      </c>
      <c r="J395">
        <f t="shared" si="325"/>
        <v>15</v>
      </c>
      <c r="M395">
        <f t="shared" si="326"/>
        <v>2.9190621082247205E-3</v>
      </c>
      <c r="N395">
        <f t="shared" si="327"/>
        <v>-1.5707963250000001</v>
      </c>
      <c r="O395">
        <f t="shared" si="328"/>
        <v>281.47276985312209</v>
      </c>
      <c r="P395">
        <f t="shared" si="329"/>
        <v>1.5672435777876095</v>
      </c>
      <c r="Q395">
        <f t="shared" si="330"/>
        <v>156.34754077658604</v>
      </c>
      <c r="R395">
        <f t="shared" si="331"/>
        <v>1.5644002759628219</v>
      </c>
      <c r="S395">
        <f t="shared" si="332"/>
        <v>0.33477612818842961</v>
      </c>
      <c r="T395">
        <f t="shared" si="333"/>
        <v>-1.2294286874927602</v>
      </c>
      <c r="U395">
        <f t="shared" si="334"/>
        <v>0.24527389953928988</v>
      </c>
      <c r="V395">
        <f t="shared" si="335"/>
        <v>-1.3229941146113724</v>
      </c>
      <c r="X395">
        <f t="shared" si="352"/>
        <v>-46.366928933472671</v>
      </c>
      <c r="Y395">
        <f t="shared" si="336"/>
        <v>-199.19151293331436</v>
      </c>
      <c r="Z395">
        <f t="shared" si="353"/>
        <v>-19.191512933314357</v>
      </c>
      <c r="AC395">
        <v>1</v>
      </c>
      <c r="AD395">
        <f t="shared" si="337"/>
        <v>281.47099347675004</v>
      </c>
      <c r="AE395">
        <f t="shared" si="338"/>
        <v>-7.522461106935488E-2</v>
      </c>
      <c r="AF395">
        <f t="shared" si="339"/>
        <v>1.9031988185185499E-2</v>
      </c>
      <c r="AG395">
        <f t="shared" si="315"/>
        <v>877.2237591617569</v>
      </c>
      <c r="AH395">
        <f t="shared" si="316"/>
        <v>-3519.8012657387362</v>
      </c>
      <c r="AJ395">
        <f t="shared" si="340"/>
        <v>18000</v>
      </c>
      <c r="AK395">
        <f t="shared" si="341"/>
        <v>50664.778825814996</v>
      </c>
      <c r="AL395">
        <v>1</v>
      </c>
      <c r="AM395">
        <f t="shared" si="342"/>
        <v>156.34434274026754</v>
      </c>
      <c r="AN395">
        <f t="shared" si="317"/>
        <v>324.7820232579229</v>
      </c>
      <c r="AO395">
        <f t="shared" si="318"/>
        <v>-113.05313429924131</v>
      </c>
      <c r="AQ395">
        <f t="shared" si="343"/>
        <v>3.0524089458780421E-3</v>
      </c>
      <c r="AR395">
        <f t="shared" si="344"/>
        <v>-5.5248601920392568</v>
      </c>
      <c r="AT395">
        <f t="shared" si="313"/>
        <v>-19443.732251319332</v>
      </c>
      <c r="AU395">
        <f t="shared" si="314"/>
        <v>-4857.2824993750774</v>
      </c>
      <c r="AV395">
        <f t="shared" si="354"/>
        <v>-2.8967907042819245</v>
      </c>
      <c r="AW395">
        <f t="shared" si="355"/>
        <v>544.64594086706302</v>
      </c>
      <c r="AX395">
        <f t="shared" si="356"/>
        <v>-5798.5516037152447</v>
      </c>
      <c r="AY395">
        <f t="shared" ref="AY395:AY458" si="364">ATAN2(AW395,AX395)</f>
        <v>-1.4771431701810254</v>
      </c>
      <c r="BA395">
        <f t="shared" si="345"/>
        <v>3.44110579706373</v>
      </c>
      <c r="BB395">
        <f t="shared" si="357"/>
        <v>10.733960504872243</v>
      </c>
      <c r="BC395">
        <f t="shared" si="358"/>
        <v>-1.4196475341008992</v>
      </c>
      <c r="BD395">
        <f t="shared" si="346"/>
        <v>-261.33981219308043</v>
      </c>
      <c r="BF395">
        <f t="shared" si="347"/>
        <v>-56.096500328127547</v>
      </c>
      <c r="BG395">
        <f t="shared" si="348"/>
        <v>-223.71824682877835</v>
      </c>
      <c r="BH395">
        <f t="shared" si="359"/>
        <v>-43.718246828778348</v>
      </c>
      <c r="BI395">
        <f t="shared" si="360"/>
        <v>-43.718246828778348</v>
      </c>
      <c r="BJ395">
        <f t="shared" si="349"/>
        <v>0</v>
      </c>
      <c r="BK395">
        <f t="shared" si="361"/>
        <v>0</v>
      </c>
      <c r="BM395">
        <f t="shared" si="362"/>
        <v>-66.83046083299979</v>
      </c>
      <c r="BN395">
        <f t="shared" si="350"/>
        <v>-142.37843463569794</v>
      </c>
      <c r="BQ395" s="56">
        <f t="shared" si="363"/>
        <v>27.635921305157378</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1.2632549676250981</v>
      </c>
      <c r="D396">
        <f t="shared" si="321"/>
        <v>0.65736371975762753</v>
      </c>
      <c r="F396">
        <f t="shared" si="322"/>
        <v>2.382315351847666E-5</v>
      </c>
      <c r="G396">
        <f t="shared" si="323"/>
        <v>1.9090474881177264E-3</v>
      </c>
      <c r="H396">
        <f t="shared" si="324"/>
        <v>-3.1396836025118824</v>
      </c>
      <c r="J396">
        <f t="shared" si="325"/>
        <v>15</v>
      </c>
      <c r="M396">
        <f t="shared" si="326"/>
        <v>2.9030233054322765E-3</v>
      </c>
      <c r="N396">
        <f t="shared" si="327"/>
        <v>-1.5707963250000001</v>
      </c>
      <c r="O396">
        <f t="shared" si="328"/>
        <v>283.02784845462344</v>
      </c>
      <c r="P396">
        <f t="shared" si="329"/>
        <v>1.5672630982236428</v>
      </c>
      <c r="Q396">
        <f t="shared" si="330"/>
        <v>157.21130410443189</v>
      </c>
      <c r="R396">
        <f t="shared" si="331"/>
        <v>1.5644354181486964</v>
      </c>
      <c r="S396">
        <f t="shared" si="332"/>
        <v>0.33314134562228409</v>
      </c>
      <c r="T396">
        <f t="shared" si="333"/>
        <v>-1.231163043730946</v>
      </c>
      <c r="U396">
        <f t="shared" si="334"/>
        <v>0.24400668775045775</v>
      </c>
      <c r="V396">
        <f t="shared" si="335"/>
        <v>-1.3243010388297531</v>
      </c>
      <c r="X396">
        <f t="shared" si="352"/>
        <v>-46.48449497962396</v>
      </c>
      <c r="Y396">
        <f t="shared" si="336"/>
        <v>-199.21065174050193</v>
      </c>
      <c r="Z396">
        <f t="shared" si="353"/>
        <v>-19.21065174050193</v>
      </c>
      <c r="AC396">
        <v>1</v>
      </c>
      <c r="AD396">
        <f t="shared" si="337"/>
        <v>283.02608183849998</v>
      </c>
      <c r="AE396">
        <f t="shared" si="338"/>
        <v>-7.6058118404850619E-2</v>
      </c>
      <c r="AF396">
        <f t="shared" si="339"/>
        <v>1.9137137291180998E-2</v>
      </c>
      <c r="AG396">
        <f t="shared" si="315"/>
        <v>868.18279175453972</v>
      </c>
      <c r="AH396">
        <f t="shared" si="316"/>
        <v>-3502.7365144739383</v>
      </c>
      <c r="AJ396">
        <f t="shared" si="340"/>
        <v>18000</v>
      </c>
      <c r="AK396">
        <f t="shared" si="341"/>
        <v>50944.694730930001</v>
      </c>
      <c r="AL396">
        <v>1</v>
      </c>
      <c r="AM396">
        <f t="shared" si="342"/>
        <v>157.20812363938501</v>
      </c>
      <c r="AN396">
        <f t="shared" si="317"/>
        <v>324.77409921693902</v>
      </c>
      <c r="AO396">
        <f t="shared" si="318"/>
        <v>-112.43201363644368</v>
      </c>
      <c r="AQ396">
        <f t="shared" si="343"/>
        <v>3.0189581515039999E-3</v>
      </c>
      <c r="AR396">
        <f t="shared" si="344"/>
        <v>-5.4945038357372793</v>
      </c>
      <c r="AT396">
        <f t="shared" si="313"/>
        <v>-19243.178206837922</v>
      </c>
      <c r="AU396">
        <f t="shared" si="314"/>
        <v>-4780.8082943693598</v>
      </c>
      <c r="AV396">
        <f t="shared" si="354"/>
        <v>-2.8980811437017451</v>
      </c>
      <c r="AW396">
        <f t="shared" si="355"/>
        <v>542.77766573715394</v>
      </c>
      <c r="AX396">
        <f t="shared" si="356"/>
        <v>-5768.8278113406777</v>
      </c>
      <c r="AY396">
        <f t="shared" si="364"/>
        <v>-1.4769844675528858</v>
      </c>
      <c r="BA396">
        <f t="shared" si="345"/>
        <v>3.4220082124057529</v>
      </c>
      <c r="BB396">
        <f t="shared" si="357"/>
        <v>10.685620949211049</v>
      </c>
      <c r="BC396">
        <f t="shared" si="358"/>
        <v>-1.4210966761488593</v>
      </c>
      <c r="BD396">
        <f t="shared" si="346"/>
        <v>-261.42284191643836</v>
      </c>
      <c r="BF396">
        <f t="shared" si="347"/>
        <v>-56.222748587378383</v>
      </c>
      <c r="BG396">
        <f t="shared" si="348"/>
        <v>-223.6492947621839</v>
      </c>
      <c r="BH396">
        <f t="shared" si="359"/>
        <v>-43.649294762183899</v>
      </c>
      <c r="BI396">
        <f t="shared" si="360"/>
        <v>-43.649294762183899</v>
      </c>
      <c r="BJ396">
        <f t="shared" si="349"/>
        <v>0</v>
      </c>
      <c r="BK396">
        <f t="shared" si="361"/>
        <v>0</v>
      </c>
      <c r="BM396">
        <f t="shared" si="362"/>
        <v>-66.908369536589433</v>
      </c>
      <c r="BN396">
        <f t="shared" si="350"/>
        <v>-142.22645284574557</v>
      </c>
      <c r="BQ396" s="56">
        <f t="shared" si="363"/>
        <v>27.587581749496188</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1.2658508985785581</v>
      </c>
      <c r="D397">
        <f t="shared" si="321"/>
        <v>0.66001594607959657</v>
      </c>
      <c r="F397">
        <f t="shared" si="322"/>
        <v>2.3563496763185279E-5</v>
      </c>
      <c r="G397">
        <f t="shared" si="323"/>
        <v>1.8986150551924027E-3</v>
      </c>
      <c r="H397">
        <f t="shared" si="324"/>
        <v>-3.1396940349448079</v>
      </c>
      <c r="J397">
        <f t="shared" si="325"/>
        <v>15</v>
      </c>
      <c r="M397">
        <f t="shared" si="326"/>
        <v>2.8871597901020457E-3</v>
      </c>
      <c r="N397">
        <f t="shared" si="327"/>
        <v>-1.5707963250000001</v>
      </c>
      <c r="O397">
        <f t="shared" si="328"/>
        <v>284.58292716279317</v>
      </c>
      <c r="P397">
        <f t="shared" si="329"/>
        <v>1.567282405324226</v>
      </c>
      <c r="Q397">
        <f t="shared" si="330"/>
        <v>158.07506762430768</v>
      </c>
      <c r="R397">
        <f t="shared" si="331"/>
        <v>1.5644701762824207</v>
      </c>
      <c r="S397">
        <f t="shared" si="332"/>
        <v>0.33152146872576072</v>
      </c>
      <c r="T397">
        <f t="shared" si="333"/>
        <v>-1.2328805387175534</v>
      </c>
      <c r="U397">
        <f t="shared" si="334"/>
        <v>0.24275209454006316</v>
      </c>
      <c r="V397">
        <f t="shared" si="335"/>
        <v>-1.3255945257852153</v>
      </c>
      <c r="X397">
        <f t="shared" si="352"/>
        <v>-46.60137530026163</v>
      </c>
      <c r="Y397">
        <f t="shared" si="336"/>
        <v>-199.22870694806343</v>
      </c>
      <c r="Z397">
        <f t="shared" si="353"/>
        <v>-19.228706948063433</v>
      </c>
      <c r="AC397">
        <v>1</v>
      </c>
      <c r="AD397">
        <f t="shared" si="337"/>
        <v>284.58117020024997</v>
      </c>
      <c r="AE397">
        <f t="shared" si="338"/>
        <v>-7.6896218067263683E-2</v>
      </c>
      <c r="AF397">
        <f t="shared" si="339"/>
        <v>1.9242286397176501E-2</v>
      </c>
      <c r="AG397">
        <f t="shared" si="315"/>
        <v>859.27798615244853</v>
      </c>
      <c r="AH397">
        <f t="shared" si="316"/>
        <v>-3485.8241904880952</v>
      </c>
      <c r="AJ397">
        <f t="shared" si="340"/>
        <v>18000</v>
      </c>
      <c r="AK397">
        <f t="shared" si="341"/>
        <v>51224.610636044999</v>
      </c>
      <c r="AL397">
        <v>1</v>
      </c>
      <c r="AM397">
        <f t="shared" si="342"/>
        <v>158.07190453850251</v>
      </c>
      <c r="AN397">
        <f t="shared" si="317"/>
        <v>324.76630471608439</v>
      </c>
      <c r="AO397">
        <f t="shared" si="318"/>
        <v>-111.81768035810977</v>
      </c>
      <c r="AQ397">
        <f t="shared" si="343"/>
        <v>2.9860542309253094E-3</v>
      </c>
      <c r="AR397">
        <f t="shared" si="344"/>
        <v>-5.4644792425933169</v>
      </c>
      <c r="AT397">
        <f t="shared" si="313"/>
        <v>-19045.648081585758</v>
      </c>
      <c r="AU397">
        <f t="shared" si="314"/>
        <v>-4705.9155790197119</v>
      </c>
      <c r="AV397">
        <f t="shared" si="354"/>
        <v>-2.8993583260177416</v>
      </c>
      <c r="AW397">
        <f t="shared" si="355"/>
        <v>540.92876274435559</v>
      </c>
      <c r="AX397">
        <f t="shared" si="356"/>
        <v>-5739.3969302799796</v>
      </c>
      <c r="AY397">
        <f t="shared" si="364"/>
        <v>-1.4768255479763228</v>
      </c>
      <c r="BA397">
        <f t="shared" si="345"/>
        <v>3.403120983906494</v>
      </c>
      <c r="BB397">
        <f t="shared" si="357"/>
        <v>10.637547778325299</v>
      </c>
      <c r="BC397">
        <f t="shared" si="358"/>
        <v>-1.4225327780414188</v>
      </c>
      <c r="BD397">
        <f t="shared" si="346"/>
        <v>-261.50512449392681</v>
      </c>
      <c r="BF397">
        <f t="shared" si="347"/>
        <v>-56.348181174017668</v>
      </c>
      <c r="BG397">
        <f t="shared" si="348"/>
        <v>-223.58021369931373</v>
      </c>
      <c r="BH397">
        <f t="shared" si="359"/>
        <v>-43.580213699313731</v>
      </c>
      <c r="BI397">
        <f t="shared" si="360"/>
        <v>-43.580213699313731</v>
      </c>
      <c r="BJ397">
        <f t="shared" si="349"/>
        <v>0</v>
      </c>
      <c r="BK397">
        <f t="shared" si="361"/>
        <v>0</v>
      </c>
      <c r="BM397">
        <f t="shared" si="362"/>
        <v>-66.985728952342967</v>
      </c>
      <c r="BN397">
        <f t="shared" si="350"/>
        <v>-142.07508920538697</v>
      </c>
      <c r="BQ397" s="56">
        <f t="shared" si="363"/>
        <v>27.539508578610437</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1.2684556974300516</v>
      </c>
      <c r="D398">
        <f t="shared" si="321"/>
        <v>0.66265729811982743</v>
      </c>
      <c r="F398">
        <f t="shared" si="322"/>
        <v>2.3308062151873794E-5</v>
      </c>
      <c r="G398">
        <f t="shared" si="323"/>
        <v>1.8882960260306601E-3</v>
      </c>
      <c r="H398">
        <f t="shared" si="324"/>
        <v>-3.1397043539739697</v>
      </c>
      <c r="J398">
        <f t="shared" si="325"/>
        <v>15</v>
      </c>
      <c r="M398">
        <f t="shared" si="326"/>
        <v>2.8714687042862737E-3</v>
      </c>
      <c r="N398">
        <f t="shared" si="327"/>
        <v>-1.5707963250000001</v>
      </c>
      <c r="O398">
        <f t="shared" si="328"/>
        <v>286.13800597589216</v>
      </c>
      <c r="P398">
        <f t="shared" si="329"/>
        <v>1.5673015025675974</v>
      </c>
      <c r="Q398">
        <f t="shared" si="330"/>
        <v>158.93883133308265</v>
      </c>
      <c r="R398">
        <f t="shared" si="331"/>
        <v>1.5645045566253812</v>
      </c>
      <c r="S398">
        <f t="shared" si="332"/>
        <v>0.32991630958173745</v>
      </c>
      <c r="T398">
        <f t="shared" si="333"/>
        <v>-1.2345814071620893</v>
      </c>
      <c r="U398">
        <f t="shared" si="334"/>
        <v>0.24150993876245122</v>
      </c>
      <c r="V398">
        <f t="shared" si="335"/>
        <v>-1.3268747773902436</v>
      </c>
      <c r="X398">
        <f t="shared" si="352"/>
        <v>-46.717576550020411</v>
      </c>
      <c r="Y398">
        <f t="shared" si="336"/>
        <v>-199.24570141785549</v>
      </c>
      <c r="Z398">
        <f t="shared" si="353"/>
        <v>-19.245701417855486</v>
      </c>
      <c r="AC398">
        <v>1</v>
      </c>
      <c r="AD398">
        <f t="shared" si="337"/>
        <v>286.13625856200002</v>
      </c>
      <c r="AE398">
        <f t="shared" si="338"/>
        <v>-7.7738910056594099E-2</v>
      </c>
      <c r="AF398">
        <f t="shared" si="339"/>
        <v>1.9347435503172E-2</v>
      </c>
      <c r="AG398">
        <f t="shared" si="315"/>
        <v>850.50668143007124</v>
      </c>
      <c r="AH398">
        <f t="shared" si="316"/>
        <v>-3469.0624707972679</v>
      </c>
      <c r="AJ398">
        <f t="shared" si="340"/>
        <v>18000</v>
      </c>
      <c r="AK398">
        <f t="shared" si="341"/>
        <v>51504.526541159998</v>
      </c>
      <c r="AL398">
        <v>1</v>
      </c>
      <c r="AM398">
        <f t="shared" si="342"/>
        <v>158.93568543762001</v>
      </c>
      <c r="AN398">
        <f t="shared" si="317"/>
        <v>324.75863694712206</v>
      </c>
      <c r="AO398">
        <f t="shared" si="318"/>
        <v>-111.21002381803146</v>
      </c>
      <c r="AQ398">
        <f t="shared" si="343"/>
        <v>2.9536853279521127E-3</v>
      </c>
      <c r="AR398">
        <f t="shared" si="344"/>
        <v>-5.4347810034318869</v>
      </c>
      <c r="AT398">
        <f t="shared" si="313"/>
        <v>-18851.082686901213</v>
      </c>
      <c r="AU398">
        <f t="shared" si="314"/>
        <v>-4632.5640744497896</v>
      </c>
      <c r="AV398">
        <f t="shared" si="354"/>
        <v>-2.9006224502050784</v>
      </c>
      <c r="AW398">
        <f t="shared" si="355"/>
        <v>539.09909110108856</v>
      </c>
      <c r="AX398">
        <f t="shared" si="356"/>
        <v>-5710.2548039462772</v>
      </c>
      <c r="AY398">
        <f t="shared" si="364"/>
        <v>-1.4766663888286899</v>
      </c>
      <c r="BA398">
        <f t="shared" si="345"/>
        <v>3.384440647578443</v>
      </c>
      <c r="BB398">
        <f t="shared" si="357"/>
        <v>10.589738046873924</v>
      </c>
      <c r="BC398">
        <f t="shared" si="358"/>
        <v>-1.4239560613763884</v>
      </c>
      <c r="BD398">
        <f t="shared" si="346"/>
        <v>-261.586672622165</v>
      </c>
      <c r="BF398">
        <f t="shared" si="347"/>
        <v>-56.4728073526081</v>
      </c>
      <c r="BG398">
        <f t="shared" si="348"/>
        <v>-223.51101474008587</v>
      </c>
      <c r="BH398">
        <f t="shared" si="359"/>
        <v>-43.511014740085869</v>
      </c>
      <c r="BI398">
        <f t="shared" si="360"/>
        <v>-43.511014740085869</v>
      </c>
      <c r="BJ398">
        <f t="shared" si="349"/>
        <v>0</v>
      </c>
      <c r="BK398">
        <f t="shared" si="361"/>
        <v>0</v>
      </c>
      <c r="BM398">
        <f t="shared" si="362"/>
        <v>-67.062545399482019</v>
      </c>
      <c r="BN398">
        <f t="shared" si="350"/>
        <v>-141.92434211792084</v>
      </c>
      <c r="BQ398" s="56">
        <f t="shared" si="363"/>
        <v>27.491698847159061</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1.271069309660702</v>
      </c>
      <c r="D399">
        <f t="shared" si="321"/>
        <v>0.66528780598931814</v>
      </c>
      <c r="F399">
        <f t="shared" si="322"/>
        <v>2.3056758638789305E-5</v>
      </c>
      <c r="G399">
        <f t="shared" si="323"/>
        <v>1.8780885614862563E-3</v>
      </c>
      <c r="H399">
        <f t="shared" si="324"/>
        <v>-3.139714561438514</v>
      </c>
      <c r="J399">
        <f t="shared" si="325"/>
        <v>15</v>
      </c>
      <c r="M399">
        <f t="shared" si="326"/>
        <v>2.8559472518306719E-3</v>
      </c>
      <c r="N399">
        <f t="shared" si="327"/>
        <v>-1.5707963250000001</v>
      </c>
      <c r="O399">
        <f t="shared" si="328"/>
        <v>287.69308489221885</v>
      </c>
      <c r="P399">
        <f t="shared" si="329"/>
        <v>1.5673203933567919</v>
      </c>
      <c r="Q399">
        <f t="shared" si="330"/>
        <v>159.80259522769367</v>
      </c>
      <c r="R399">
        <f t="shared" si="331"/>
        <v>1.5645385653035926</v>
      </c>
      <c r="S399">
        <f t="shared" si="332"/>
        <v>0.32832568310215571</v>
      </c>
      <c r="T399">
        <f t="shared" si="333"/>
        <v>-1.2362658796365251</v>
      </c>
      <c r="U399">
        <f t="shared" si="334"/>
        <v>0.24028004258722932</v>
      </c>
      <c r="V399">
        <f t="shared" si="335"/>
        <v>-1.3281419916198822</v>
      </c>
      <c r="X399">
        <f t="shared" si="352"/>
        <v>-46.833105300360586</v>
      </c>
      <c r="Y399">
        <f t="shared" si="336"/>
        <v>-199.26165753798134</v>
      </c>
      <c r="Z399">
        <f t="shared" si="353"/>
        <v>-19.261657537981336</v>
      </c>
      <c r="AC399">
        <v>1</v>
      </c>
      <c r="AD399">
        <f t="shared" si="337"/>
        <v>287.69134692374996</v>
      </c>
      <c r="AE399">
        <f t="shared" si="338"/>
        <v>-7.8586194372841825E-2</v>
      </c>
      <c r="AF399">
        <f t="shared" si="339"/>
        <v>1.94525846091675E-2</v>
      </c>
      <c r="AG399">
        <f t="shared" si="315"/>
        <v>841.86627980780554</v>
      </c>
      <c r="AH399">
        <f t="shared" si="316"/>
        <v>-3452.4495562027846</v>
      </c>
      <c r="AJ399">
        <f t="shared" si="340"/>
        <v>18000</v>
      </c>
      <c r="AK399">
        <f t="shared" si="341"/>
        <v>51784.442446275003</v>
      </c>
      <c r="AL399">
        <v>1</v>
      </c>
      <c r="AM399">
        <f t="shared" si="342"/>
        <v>159.79946633673751</v>
      </c>
      <c r="AN399">
        <f t="shared" si="317"/>
        <v>324.75109317750167</v>
      </c>
      <c r="AO399">
        <f t="shared" si="318"/>
        <v>-110.60893576187746</v>
      </c>
      <c r="AQ399">
        <f t="shared" si="343"/>
        <v>2.9218399059635046E-3</v>
      </c>
      <c r="AR399">
        <f t="shared" si="344"/>
        <v>-5.405403826032483</v>
      </c>
      <c r="AT399">
        <f t="shared" si="313"/>
        <v>-18659.42424179085</v>
      </c>
      <c r="AU399">
        <f t="shared" si="314"/>
        <v>-4560.7147147674841</v>
      </c>
      <c r="AV399">
        <f t="shared" si="354"/>
        <v>-2.9018737113649888</v>
      </c>
      <c r="AW399">
        <f t="shared" si="355"/>
        <v>537.28850558815066</v>
      </c>
      <c r="AX399">
        <f t="shared" si="356"/>
        <v>-5681.3973510645028</v>
      </c>
      <c r="AY399">
        <f t="shared" si="364"/>
        <v>-1.4765069686478234</v>
      </c>
      <c r="BA399">
        <f t="shared" si="345"/>
        <v>3.3659638150109568</v>
      </c>
      <c r="BB399">
        <f t="shared" si="357"/>
        <v>10.542188857718628</v>
      </c>
      <c r="BC399">
        <f t="shared" si="358"/>
        <v>-1.4253667427171655</v>
      </c>
      <c r="BD399">
        <f t="shared" si="346"/>
        <v>-261.66749870932176</v>
      </c>
      <c r="BF399">
        <f t="shared" si="347"/>
        <v>-56.596636240783937</v>
      </c>
      <c r="BG399">
        <f t="shared" si="348"/>
        <v>-223.44170867281122</v>
      </c>
      <c r="BH399">
        <f t="shared" si="359"/>
        <v>-43.441708672811217</v>
      </c>
      <c r="BI399">
        <f t="shared" si="360"/>
        <v>-43.441708672811217</v>
      </c>
      <c r="BJ399">
        <f t="shared" si="349"/>
        <v>0</v>
      </c>
      <c r="BK399">
        <f t="shared" si="361"/>
        <v>0</v>
      </c>
      <c r="BM399">
        <f t="shared" si="362"/>
        <v>-67.138825098502565</v>
      </c>
      <c r="BN399">
        <f t="shared" si="350"/>
        <v>-141.77420996348945</v>
      </c>
      <c r="BQ399" s="56">
        <f t="shared" si="363"/>
        <v>27.444149658003766</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1.2736916810154129</v>
      </c>
      <c r="D400">
        <f t="shared" si="321"/>
        <v>0.66790750015263167</v>
      </c>
      <c r="F400">
        <f t="shared" si="322"/>
        <v>2.2809497619154577E-5</v>
      </c>
      <c r="G400">
        <f t="shared" si="323"/>
        <v>1.8679908619689165E-3</v>
      </c>
      <c r="H400">
        <f t="shared" si="324"/>
        <v>-3.1397246591380314</v>
      </c>
      <c r="J400">
        <f t="shared" si="325"/>
        <v>15</v>
      </c>
      <c r="M400">
        <f t="shared" si="326"/>
        <v>2.8405926967133032E-3</v>
      </c>
      <c r="N400">
        <f t="shared" si="327"/>
        <v>-1.5707963250000001</v>
      </c>
      <c r="O400">
        <f t="shared" si="328"/>
        <v>289.24816391010836</v>
      </c>
      <c r="P400">
        <f t="shared" si="329"/>
        <v>1.5673390810216619</v>
      </c>
      <c r="Q400">
        <f t="shared" si="330"/>
        <v>160.66635930514352</v>
      </c>
      <c r="R400">
        <f t="shared" si="331"/>
        <v>1.5645722083113351</v>
      </c>
      <c r="S400">
        <f t="shared" si="332"/>
        <v>0.32674940698374272</v>
      </c>
      <c r="T400">
        <f t="shared" si="333"/>
        <v>-1.2379341826610923</v>
      </c>
      <c r="U400">
        <f t="shared" si="334"/>
        <v>0.23906223142741354</v>
      </c>
      <c r="V400">
        <f t="shared" si="335"/>
        <v>-1.3293963626049903</v>
      </c>
      <c r="X400">
        <f t="shared" si="352"/>
        <v>-46.947968040793818</v>
      </c>
      <c r="Y400">
        <f t="shared" si="336"/>
        <v>-199.27659723335782</v>
      </c>
      <c r="Z400">
        <f t="shared" si="353"/>
        <v>-19.276597233357819</v>
      </c>
      <c r="AC400">
        <v>1</v>
      </c>
      <c r="AD400">
        <f t="shared" si="337"/>
        <v>289.24643528550001</v>
      </c>
      <c r="AE400">
        <f t="shared" si="338"/>
        <v>-7.9438071016006889E-2</v>
      </c>
      <c r="AF400">
        <f t="shared" si="339"/>
        <v>1.9557733715162999E-2</v>
      </c>
      <c r="AG400">
        <f t="shared" si="315"/>
        <v>833.35424490992114</v>
      </c>
      <c r="AH400">
        <f t="shared" si="316"/>
        <v>-3435.983671080729</v>
      </c>
      <c r="AJ400">
        <f t="shared" si="340"/>
        <v>18000</v>
      </c>
      <c r="AK400">
        <f t="shared" si="341"/>
        <v>52064.358351390001</v>
      </c>
      <c r="AL400">
        <v>1</v>
      </c>
      <c r="AM400">
        <f t="shared" si="342"/>
        <v>160.66324723585501</v>
      </c>
      <c r="AN400">
        <f t="shared" si="317"/>
        <v>324.74367074792463</v>
      </c>
      <c r="AO400">
        <f t="shared" si="318"/>
        <v>-110.01431026291066</v>
      </c>
      <c r="AQ400">
        <f t="shared" si="343"/>
        <v>2.8905067376266799E-3</v>
      </c>
      <c r="AR400">
        <f t="shared" si="344"/>
        <v>-5.3763425319856246</v>
      </c>
      <c r="AT400">
        <f t="shared" si="313"/>
        <v>-18470.616333979688</v>
      </c>
      <c r="AU400">
        <f t="shared" si="314"/>
        <v>-4490.3296050716071</v>
      </c>
      <c r="AV400">
        <f t="shared" si="354"/>
        <v>-2.9031123008163209</v>
      </c>
      <c r="AW400">
        <f t="shared" si="355"/>
        <v>535.49685697498558</v>
      </c>
      <c r="AX400">
        <f t="shared" si="356"/>
        <v>-5652.8205640443803</v>
      </c>
      <c r="AY400">
        <f t="shared" si="364"/>
        <v>-1.4763472670806854</v>
      </c>
      <c r="BA400">
        <f t="shared" si="345"/>
        <v>3.3476871713259002</v>
      </c>
      <c r="BB400">
        <f t="shared" si="357"/>
        <v>10.49489736088959</v>
      </c>
      <c r="BC400">
        <f t="shared" si="358"/>
        <v>-1.4267650337356355</v>
      </c>
      <c r="BD400">
        <f t="shared" si="346"/>
        <v>-261.74761488330273</v>
      </c>
      <c r="BF400">
        <f t="shared" si="347"/>
        <v>-56.719676812304613</v>
      </c>
      <c r="BG400">
        <f t="shared" si="348"/>
        <v>-223.37230598301349</v>
      </c>
      <c r="BH400">
        <f t="shared" si="359"/>
        <v>-43.37230598301349</v>
      </c>
      <c r="BI400">
        <f t="shared" si="360"/>
        <v>-43.37230598301349</v>
      </c>
      <c r="BJ400">
        <f t="shared" si="349"/>
        <v>0</v>
      </c>
      <c r="BK400">
        <f t="shared" si="361"/>
        <v>0</v>
      </c>
      <c r="BM400">
        <f t="shared" si="362"/>
        <v>-67.214574173194194</v>
      </c>
      <c r="BN400">
        <f t="shared" si="350"/>
        <v>-141.62469109971082</v>
      </c>
      <c r="BQ400" s="56">
        <f t="shared" si="363"/>
        <v>27.396858161174727</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1.2763227575039016</v>
      </c>
      <c r="D401">
        <f t="shared" si="321"/>
        <v>0.67051641141807705</v>
      </c>
      <c r="F401">
        <f t="shared" si="322"/>
        <v>2.2566192851054161E-5</v>
      </c>
      <c r="G401">
        <f t="shared" si="323"/>
        <v>1.8580011663865438E-3</v>
      </c>
      <c r="H401">
        <f t="shared" si="324"/>
        <v>-3.1397346488336138</v>
      </c>
      <c r="J401">
        <f t="shared" si="325"/>
        <v>15</v>
      </c>
      <c r="M401">
        <f t="shared" si="326"/>
        <v>2.8254023614367615E-3</v>
      </c>
      <c r="N401">
        <f t="shared" si="327"/>
        <v>-1.5707963250000001</v>
      </c>
      <c r="O401">
        <f t="shared" si="328"/>
        <v>290.80324302793139</v>
      </c>
      <c r="P401">
        <f t="shared" si="329"/>
        <v>1.5673575688208343</v>
      </c>
      <c r="Q401">
        <f t="shared" si="330"/>
        <v>161.53012356249903</v>
      </c>
      <c r="R401">
        <f t="shared" si="331"/>
        <v>1.5646054915146779</v>
      </c>
      <c r="S401">
        <f t="shared" si="332"/>
        <v>0.32518730166424836</v>
      </c>
      <c r="T401">
        <f t="shared" si="333"/>
        <v>-1.2395865387881044</v>
      </c>
      <c r="U401">
        <f t="shared" si="334"/>
        <v>0.23785633386931457</v>
      </c>
      <c r="V401">
        <f t="shared" si="335"/>
        <v>-1.3306380807229277</v>
      </c>
      <c r="X401">
        <f t="shared" si="352"/>
        <v>-47.062171180089067</v>
      </c>
      <c r="Y401">
        <f t="shared" si="336"/>
        <v>-199.29054197602292</v>
      </c>
      <c r="Z401">
        <f t="shared" si="353"/>
        <v>-19.290541976022922</v>
      </c>
      <c r="AC401">
        <v>1</v>
      </c>
      <c r="AD401">
        <f t="shared" si="337"/>
        <v>290.80152364725001</v>
      </c>
      <c r="AE401">
        <f t="shared" si="338"/>
        <v>-8.029453998608925E-2</v>
      </c>
      <c r="AF401">
        <f t="shared" si="339"/>
        <v>1.9662882821158498E-2</v>
      </c>
      <c r="AG401">
        <f t="shared" si="315"/>
        <v>824.96810007668921</v>
      </c>
      <c r="AH401">
        <f t="shared" si="316"/>
        <v>-3419.6630631649223</v>
      </c>
      <c r="AJ401">
        <f t="shared" si="340"/>
        <v>18000</v>
      </c>
      <c r="AK401">
        <f t="shared" si="341"/>
        <v>52344.274256505007</v>
      </c>
      <c r="AL401">
        <v>1</v>
      </c>
      <c r="AM401">
        <f t="shared" si="342"/>
        <v>161.52702813497251</v>
      </c>
      <c r="AN401">
        <f t="shared" si="317"/>
        <v>324.73636707000082</v>
      </c>
      <c r="AO401">
        <f t="shared" si="318"/>
        <v>-109.42604365976752</v>
      </c>
      <c r="AQ401">
        <f t="shared" si="343"/>
        <v>2.8596748949998871E-3</v>
      </c>
      <c r="AR401">
        <f t="shared" si="344"/>
        <v>-5.3475920536497892</v>
      </c>
      <c r="AT401">
        <f t="shared" si="313"/>
        <v>-18284.60388217547</v>
      </c>
      <c r="AU401">
        <f t="shared" si="314"/>
        <v>-4421.3719810957582</v>
      </c>
      <c r="AV401">
        <f t="shared" si="354"/>
        <v>-2.9043384061845723</v>
      </c>
      <c r="AW401">
        <f t="shared" si="355"/>
        <v>533.72399241374785</v>
      </c>
      <c r="AX401">
        <f t="shared" si="356"/>
        <v>-5624.5205073934058</v>
      </c>
      <c r="AY401">
        <f t="shared" si="364"/>
        <v>-1.4761872648343544</v>
      </c>
      <c r="BA401">
        <f t="shared" si="345"/>
        <v>3.3296074731989727</v>
      </c>
      <c r="BB401">
        <f t="shared" si="357"/>
        <v>10.44786075257829</v>
      </c>
      <c r="BC401">
        <f t="shared" si="358"/>
        <v>-1.4281511413502179</v>
      </c>
      <c r="BD401">
        <f t="shared" si="346"/>
        <v>-261.82703299965999</v>
      </c>
      <c r="BF401">
        <f t="shared" si="347"/>
        <v>-56.841937900028427</v>
      </c>
      <c r="BG401">
        <f t="shared" si="348"/>
        <v>-223.30281686196196</v>
      </c>
      <c r="BH401">
        <f t="shared" si="359"/>
        <v>-43.302816861961958</v>
      </c>
      <c r="BI401">
        <f t="shared" si="360"/>
        <v>-43.302816861961958</v>
      </c>
      <c r="BJ401">
        <f t="shared" si="349"/>
        <v>0</v>
      </c>
      <c r="BK401">
        <f t="shared" si="361"/>
        <v>0</v>
      </c>
      <c r="BM401">
        <f t="shared" si="362"/>
        <v>-67.289798652606706</v>
      </c>
      <c r="BN401">
        <f t="shared" si="350"/>
        <v>-141.47578386230199</v>
      </c>
      <c r="BQ401" s="56">
        <f t="shared" si="363"/>
        <v>27.349821552863428</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1.2789624854016701</v>
      </c>
      <c r="D402">
        <f t="shared" si="321"/>
        <v>0.67311457092801419</v>
      </c>
      <c r="F402">
        <f t="shared" si="322"/>
        <v>2.2326760380221504E-5</v>
      </c>
      <c r="G402">
        <f t="shared" si="323"/>
        <v>1.8481177511211978E-3</v>
      </c>
      <c r="H402">
        <f t="shared" si="324"/>
        <v>-3.1397445322488791</v>
      </c>
      <c r="J402">
        <f t="shared" si="325"/>
        <v>15</v>
      </c>
      <c r="M402">
        <f t="shared" si="326"/>
        <v>2.810373625471672E-3</v>
      </c>
      <c r="N402">
        <f t="shared" si="327"/>
        <v>-1.5707963250000001</v>
      </c>
      <c r="O402">
        <f t="shared" si="328"/>
        <v>292.35832224409307</v>
      </c>
      <c r="P402">
        <f t="shared" si="329"/>
        <v>1.5673758599436058</v>
      </c>
      <c r="Q402">
        <f t="shared" si="330"/>
        <v>162.3938879968895</v>
      </c>
      <c r="R402">
        <f t="shared" si="331"/>
        <v>1.5646384206548878</v>
      </c>
      <c r="S402">
        <f t="shared" si="332"/>
        <v>0.32363919027920141</v>
      </c>
      <c r="T402">
        <f t="shared" si="333"/>
        <v>-1.2412231666838516</v>
      </c>
      <c r="U402">
        <f t="shared" si="334"/>
        <v>0.23666218160412059</v>
      </c>
      <c r="V402">
        <f t="shared" si="335"/>
        <v>-1.3318673326857537</v>
      </c>
      <c r="X402">
        <f t="shared" si="352"/>
        <v>-47.175721047458545</v>
      </c>
      <c r="Y402">
        <f t="shared" si="336"/>
        <v>-199.30351279519184</v>
      </c>
      <c r="Z402">
        <f t="shared" si="353"/>
        <v>-19.303512795191835</v>
      </c>
      <c r="AC402">
        <v>1</v>
      </c>
      <c r="AD402">
        <f t="shared" si="337"/>
        <v>292.356612009</v>
      </c>
      <c r="AE402">
        <f t="shared" si="338"/>
        <v>-8.1155601283088991E-2</v>
      </c>
      <c r="AF402">
        <f t="shared" si="339"/>
        <v>1.9768031927154001E-2</v>
      </c>
      <c r="AG402">
        <f t="shared" si="315"/>
        <v>816.70542672874342</v>
      </c>
      <c r="AH402">
        <f t="shared" si="316"/>
        <v>-3403.4860033241189</v>
      </c>
      <c r="AJ402">
        <f t="shared" si="340"/>
        <v>18000</v>
      </c>
      <c r="AK402">
        <f t="shared" si="341"/>
        <v>52624.190161620005</v>
      </c>
      <c r="AL402">
        <v>1</v>
      </c>
      <c r="AM402">
        <f t="shared" si="342"/>
        <v>162.39080903409001</v>
      </c>
      <c r="AN402">
        <f t="shared" si="317"/>
        <v>324.729179623991</v>
      </c>
      <c r="AO402">
        <f t="shared" si="318"/>
        <v>-108.84403449622273</v>
      </c>
      <c r="AQ402">
        <f t="shared" si="343"/>
        <v>2.829333740002903E-3</v>
      </c>
      <c r="AR402">
        <f t="shared" si="344"/>
        <v>-5.3191474312054572</v>
      </c>
      <c r="AT402">
        <f t="shared" si="313"/>
        <v>-18101.333099505726</v>
      </c>
      <c r="AU402">
        <f t="shared" si="314"/>
        <v>-4353.8061704185848</v>
      </c>
      <c r="AV402">
        <f t="shared" si="354"/>
        <v>-2.9055522114884895</v>
      </c>
      <c r="AW402">
        <f t="shared" si="355"/>
        <v>531.96975580871447</v>
      </c>
      <c r="AX402">
        <f t="shared" si="356"/>
        <v>-5596.4933161687777</v>
      </c>
      <c r="AY402">
        <f t="shared" si="364"/>
        <v>-1.4760269436292444</v>
      </c>
      <c r="BA402">
        <f t="shared" si="345"/>
        <v>3.3117215469442809</v>
      </c>
      <c r="BB402">
        <f t="shared" si="357"/>
        <v>10.40107627415653</v>
      </c>
      <c r="BC402">
        <f t="shared" si="358"/>
        <v>-1.4295252678592452</v>
      </c>
      <c r="BD402">
        <f t="shared" si="346"/>
        <v>-261.90576464923424</v>
      </c>
      <c r="BF402">
        <f t="shared" si="347"/>
        <v>-56.963428198808998</v>
      </c>
      <c r="BG402">
        <f t="shared" si="348"/>
        <v>-223.23325121492746</v>
      </c>
      <c r="BH402">
        <f t="shared" si="359"/>
        <v>-43.233251214927463</v>
      </c>
      <c r="BI402">
        <f t="shared" si="360"/>
        <v>-43.233251214927463</v>
      </c>
      <c r="BJ402">
        <f t="shared" si="349"/>
        <v>0</v>
      </c>
      <c r="BK402">
        <f t="shared" si="361"/>
        <v>0</v>
      </c>
      <c r="BM402">
        <f t="shared" si="362"/>
        <v>-67.364504472965521</v>
      </c>
      <c r="BN402">
        <f t="shared" si="350"/>
        <v>-141.32748656569325</v>
      </c>
      <c r="BQ402" s="56">
        <f t="shared" si="363"/>
        <v>27.303037074441669</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1.2816108112509161</v>
      </c>
      <c r="D403">
        <f t="shared" si="321"/>
        <v>0.67570201014928377</v>
      </c>
      <c r="F403">
        <f t="shared" si="322"/>
        <v>2.2091118467604351E-5</v>
      </c>
      <c r="G403">
        <f t="shared" si="323"/>
        <v>1.8383389290375861E-3</v>
      </c>
      <c r="H403">
        <f t="shared" si="324"/>
        <v>-3.1397543110709627</v>
      </c>
      <c r="J403">
        <f t="shared" si="325"/>
        <v>15</v>
      </c>
      <c r="M403">
        <f t="shared" si="326"/>
        <v>2.7955039237495998E-3</v>
      </c>
      <c r="N403">
        <f t="shared" si="327"/>
        <v>-1.5707963250000001</v>
      </c>
      <c r="O403">
        <f t="shared" si="328"/>
        <v>293.91340155703267</v>
      </c>
      <c r="P403">
        <f t="shared" si="329"/>
        <v>1.5673939575117752</v>
      </c>
      <c r="Q403">
        <f t="shared" si="330"/>
        <v>163.25765260550497</v>
      </c>
      <c r="R403">
        <f t="shared" si="331"/>
        <v>1.5646710013517309</v>
      </c>
      <c r="S403">
        <f t="shared" si="332"/>
        <v>0.32210489861919578</v>
      </c>
      <c r="T403">
        <f t="shared" si="333"/>
        <v>-1.2428442812086153</v>
      </c>
      <c r="U403">
        <f t="shared" si="334"/>
        <v>0.23547960936113269</v>
      </c>
      <c r="V403">
        <f t="shared" si="335"/>
        <v>-1.3330843016260141</v>
      </c>
      <c r="X403">
        <f t="shared" si="352"/>
        <v>-47.288623893724264</v>
      </c>
      <c r="Y403">
        <f t="shared" si="336"/>
        <v>-199.31553028706773</v>
      </c>
      <c r="Z403">
        <f t="shared" si="353"/>
        <v>-19.31553028706773</v>
      </c>
      <c r="AC403">
        <v>1</v>
      </c>
      <c r="AD403">
        <f t="shared" si="337"/>
        <v>293.91170037075</v>
      </c>
      <c r="AE403">
        <f t="shared" si="338"/>
        <v>-8.2021254907006055E-2</v>
      </c>
      <c r="AF403">
        <f t="shared" si="339"/>
        <v>1.9873181033149501E-2</v>
      </c>
      <c r="AG403">
        <f t="shared" si="315"/>
        <v>808.56386278190575</v>
      </c>
      <c r="AH403">
        <f t="shared" si="316"/>
        <v>-3387.4507853340569</v>
      </c>
      <c r="AJ403">
        <f t="shared" si="340"/>
        <v>18000</v>
      </c>
      <c r="AK403">
        <f t="shared" si="341"/>
        <v>52904.106066734996</v>
      </c>
      <c r="AL403">
        <v>1</v>
      </c>
      <c r="AM403">
        <f t="shared" si="342"/>
        <v>163.25458993320751</v>
      </c>
      <c r="AN403">
        <f t="shared" si="317"/>
        <v>324.7221059566341</v>
      </c>
      <c r="AO403">
        <f t="shared" si="318"/>
        <v>-108.26818346286538</v>
      </c>
      <c r="AQ403">
        <f t="shared" si="343"/>
        <v>2.7994729152395186E-3</v>
      </c>
      <c r="AR403">
        <f t="shared" si="344"/>
        <v>-5.2910038098026906</v>
      </c>
      <c r="AT403">
        <f t="shared" si="313"/>
        <v>-17920.75145808751</v>
      </c>
      <c r="AU403">
        <f t="shared" si="314"/>
        <v>-4287.5975551730926</v>
      </c>
      <c r="AV403">
        <f t="shared" si="354"/>
        <v>-2.9067538972243048</v>
      </c>
      <c r="AW403">
        <f t="shared" si="355"/>
        <v>530.23398816250506</v>
      </c>
      <c r="AX403">
        <f t="shared" si="356"/>
        <v>-5568.7351944672255</v>
      </c>
      <c r="AY403">
        <f t="shared" si="364"/>
        <v>-1.4758662861544474</v>
      </c>
      <c r="BA403">
        <f t="shared" si="345"/>
        <v>3.2940262866598387</v>
      </c>
      <c r="BB403">
        <f t="shared" si="357"/>
        <v>10.354541211220942</v>
      </c>
      <c r="BC403">
        <f t="shared" si="358"/>
        <v>-1.4308876110698574</v>
      </c>
      <c r="BD403">
        <f t="shared" si="346"/>
        <v>-261.98382116553978</v>
      </c>
      <c r="BF403">
        <f t="shared" si="347"/>
        <v>-57.084156268316733</v>
      </c>
      <c r="BG403">
        <f t="shared" si="348"/>
        <v>-223.16361866917293</v>
      </c>
      <c r="BH403">
        <f t="shared" si="359"/>
        <v>-43.163618669172934</v>
      </c>
      <c r="BI403">
        <f t="shared" si="360"/>
        <v>-43.163618669172934</v>
      </c>
      <c r="BJ403">
        <f t="shared" si="349"/>
        <v>0</v>
      </c>
      <c r="BK403">
        <f t="shared" si="361"/>
        <v>0</v>
      </c>
      <c r="BM403">
        <f t="shared" si="362"/>
        <v>-67.43869747953768</v>
      </c>
      <c r="BN403">
        <f t="shared" si="350"/>
        <v>-141.17979750363313</v>
      </c>
      <c r="BQ403" s="56">
        <f t="shared" si="363"/>
        <v>27.256502011506079</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1.284267681861381</v>
      </c>
      <c r="D404">
        <f t="shared" si="321"/>
        <v>0.6782787608637616</v>
      </c>
      <c r="F404">
        <f t="shared" si="322"/>
        <v>2.1859187519591992E-5</v>
      </c>
      <c r="G404">
        <f t="shared" si="323"/>
        <v>1.8286630485228686E-3</v>
      </c>
      <c r="H404">
        <f t="shared" si="324"/>
        <v>-3.1397639869514773</v>
      </c>
      <c r="J404">
        <f t="shared" si="325"/>
        <v>15</v>
      </c>
      <c r="M404">
        <f t="shared" si="326"/>
        <v>2.780790745203549E-3</v>
      </c>
      <c r="N404">
        <f t="shared" si="327"/>
        <v>-1.5707963250000001</v>
      </c>
      <c r="O404">
        <f t="shared" si="328"/>
        <v>295.46848096522206</v>
      </c>
      <c r="P404">
        <f t="shared" si="329"/>
        <v>1.5674118645814206</v>
      </c>
      <c r="Q404">
        <f t="shared" si="330"/>
        <v>164.12141738559458</v>
      </c>
      <c r="R404">
        <f t="shared" si="331"/>
        <v>1.5647032391066704</v>
      </c>
      <c r="S404">
        <f t="shared" si="332"/>
        <v>0.32058425508771204</v>
      </c>
      <c r="T404">
        <f t="shared" si="333"/>
        <v>-1.2444500934948464</v>
      </c>
      <c r="U404">
        <f t="shared" si="334"/>
        <v>0.23430845484261167</v>
      </c>
      <c r="V404">
        <f t="shared" si="335"/>
        <v>-1.3342891671801893</v>
      </c>
      <c r="X404">
        <f t="shared" si="352"/>
        <v>-47.400885892465482</v>
      </c>
      <c r="Y404">
        <f t="shared" si="336"/>
        <v>-199.32661462441314</v>
      </c>
      <c r="Z404">
        <f t="shared" si="353"/>
        <v>-19.326614624413139</v>
      </c>
      <c r="AC404">
        <v>1</v>
      </c>
      <c r="AD404">
        <f t="shared" si="337"/>
        <v>295.46678873249999</v>
      </c>
      <c r="AE404">
        <f t="shared" si="338"/>
        <v>-8.2891500857840444E-2</v>
      </c>
      <c r="AF404">
        <f t="shared" si="339"/>
        <v>1.9978330139145E-2</v>
      </c>
      <c r="AG404">
        <f t="shared" si="315"/>
        <v>800.5411011107617</v>
      </c>
      <c r="AH404">
        <f t="shared" si="316"/>
        <v>-3371.5557256449415</v>
      </c>
      <c r="AJ404">
        <f t="shared" si="340"/>
        <v>18000</v>
      </c>
      <c r="AK404">
        <f t="shared" si="341"/>
        <v>53184.021971850001</v>
      </c>
      <c r="AL404">
        <v>1</v>
      </c>
      <c r="AM404">
        <f t="shared" si="342"/>
        <v>164.11837083232501</v>
      </c>
      <c r="AN404">
        <f t="shared" si="317"/>
        <v>324.7151436790536</v>
      </c>
      <c r="AO404">
        <f t="shared" si="318"/>
        <v>-107.69839334061678</v>
      </c>
      <c r="AQ404">
        <f t="shared" si="343"/>
        <v>2.770082335157248E-3</v>
      </c>
      <c r="AR404">
        <f t="shared" si="344"/>
        <v>-5.2631564367987709</v>
      </c>
      <c r="AT404">
        <f t="shared" si="313"/>
        <v>-17742.807654691169</v>
      </c>
      <c r="AU404">
        <f t="shared" si="314"/>
        <v>-4222.7125361906892</v>
      </c>
      <c r="AV404">
        <f t="shared" si="354"/>
        <v>-2.9079436404476859</v>
      </c>
      <c r="AW404">
        <f t="shared" si="355"/>
        <v>528.51652790047297</v>
      </c>
      <c r="AX404">
        <f t="shared" si="356"/>
        <v>-5541.2424139516888</v>
      </c>
      <c r="AY404">
        <f t="shared" si="364"/>
        <v>-1.4757052760250948</v>
      </c>
      <c r="BA404">
        <f t="shared" si="345"/>
        <v>3.2765186524317422</v>
      </c>
      <c r="BB404">
        <f t="shared" si="357"/>
        <v>10.308252892662146</v>
      </c>
      <c r="BC404">
        <f t="shared" si="358"/>
        <v>-1.4322383644225911</v>
      </c>
      <c r="BD404">
        <f t="shared" si="346"/>
        <v>-262.06121363190306</v>
      </c>
      <c r="BF404">
        <f t="shared" si="347"/>
        <v>-57.204130535787776</v>
      </c>
      <c r="BG404">
        <f t="shared" si="348"/>
        <v>-223.09392858168775</v>
      </c>
      <c r="BH404">
        <f t="shared" si="359"/>
        <v>-43.093928581687749</v>
      </c>
      <c r="BI404">
        <f t="shared" si="360"/>
        <v>-43.093928581687749</v>
      </c>
      <c r="BJ404">
        <f t="shared" si="349"/>
        <v>0</v>
      </c>
      <c r="BK404">
        <f t="shared" si="361"/>
        <v>0</v>
      </c>
      <c r="BM404">
        <f t="shared" si="362"/>
        <v>-67.512383428449922</v>
      </c>
      <c r="BN404">
        <f t="shared" si="350"/>
        <v>-141.03271494978472</v>
      </c>
      <c r="BQ404" s="56">
        <f t="shared" si="363"/>
        <v>27.210213692947281</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1.28693304431114</v>
      </c>
      <c r="D405">
        <f t="shared" si="321"/>
        <v>0.6808448551590377</v>
      </c>
      <c r="F405">
        <f t="shared" si="322"/>
        <v>2.1630890020792984E-5</v>
      </c>
      <c r="G405">
        <f t="shared" si="323"/>
        <v>1.8190884925566322E-3</v>
      </c>
      <c r="H405">
        <f t="shared" si="324"/>
        <v>-3.1397735615074436</v>
      </c>
      <c r="J405">
        <f t="shared" si="325"/>
        <v>15</v>
      </c>
      <c r="M405">
        <f t="shared" si="326"/>
        <v>2.7662316313543161E-3</v>
      </c>
      <c r="N405">
        <f t="shared" si="327"/>
        <v>-1.5707963250000001</v>
      </c>
      <c r="O405">
        <f t="shared" si="328"/>
        <v>297.02356046716523</v>
      </c>
      <c r="P405">
        <f t="shared" si="329"/>
        <v>1.56742958414462</v>
      </c>
      <c r="Q405">
        <f t="shared" si="330"/>
        <v>164.98518233446518</v>
      </c>
      <c r="R405">
        <f t="shared" si="331"/>
        <v>1.5647351393059623</v>
      </c>
      <c r="S405">
        <f t="shared" si="332"/>
        <v>0.31907709065947909</v>
      </c>
      <c r="T405">
        <f t="shared" si="333"/>
        <v>-1.2460408110235515</v>
      </c>
      <c r="U405">
        <f t="shared" si="334"/>
        <v>0.23314855866019435</v>
      </c>
      <c r="V405">
        <f t="shared" si="335"/>
        <v>-1.3354821055698802</v>
      </c>
      <c r="X405">
        <f t="shared" si="352"/>
        <v>-47.512513141147316</v>
      </c>
      <c r="Y405">
        <f t="shared" si="336"/>
        <v>-199.3367855658899</v>
      </c>
      <c r="Z405">
        <f t="shared" si="353"/>
        <v>-19.336785565889897</v>
      </c>
      <c r="AC405">
        <v>1</v>
      </c>
      <c r="AD405">
        <f t="shared" si="337"/>
        <v>297.02187709424999</v>
      </c>
      <c r="AE405">
        <f t="shared" si="338"/>
        <v>-8.3766339135592172E-2</v>
      </c>
      <c r="AF405">
        <f t="shared" si="339"/>
        <v>2.0083479245140499E-2</v>
      </c>
      <c r="AG405">
        <f t="shared" si="315"/>
        <v>792.63488805934651</v>
      </c>
      <c r="AH405">
        <f t="shared" si="316"/>
        <v>-3355.7991631449445</v>
      </c>
      <c r="AJ405">
        <f t="shared" si="340"/>
        <v>18000</v>
      </c>
      <c r="AK405">
        <f t="shared" si="341"/>
        <v>53463.937876964999</v>
      </c>
      <c r="AL405">
        <v>1</v>
      </c>
      <c r="AM405">
        <f t="shared" si="342"/>
        <v>164.98215173144251</v>
      </c>
      <c r="AN405">
        <f t="shared" si="317"/>
        <v>324.70829046473989</v>
      </c>
      <c r="AO405">
        <f t="shared" si="318"/>
        <v>-107.13456894602182</v>
      </c>
      <c r="AQ405">
        <f t="shared" si="343"/>
        <v>2.7411521775301726E-3</v>
      </c>
      <c r="AR405">
        <f t="shared" si="344"/>
        <v>-5.2356006590826292</v>
      </c>
      <c r="AT405">
        <f t="shared" si="313"/>
        <v>-17567.451577461215</v>
      </c>
      <c r="AU405">
        <f t="shared" si="314"/>
        <v>-4159.1184985188092</v>
      </c>
      <c r="AV405">
        <f t="shared" si="354"/>
        <v>-2.909121614853468</v>
      </c>
      <c r="AW405">
        <f t="shared" si="355"/>
        <v>526.81721117455561</v>
      </c>
      <c r="AX405">
        <f t="shared" si="356"/>
        <v>-5514.0113124138697</v>
      </c>
      <c r="AY405">
        <f t="shared" si="364"/>
        <v>-1.4755438977416422</v>
      </c>
      <c r="BA405">
        <f t="shared" si="345"/>
        <v>3.2591956685949062</v>
      </c>
      <c r="BB405">
        <f t="shared" si="357"/>
        <v>10.262208689757879</v>
      </c>
      <c r="BC405">
        <f t="shared" si="358"/>
        <v>-1.4335777171118258</v>
      </c>
      <c r="BD405">
        <f t="shared" si="346"/>
        <v>-262.13795288836337</v>
      </c>
      <c r="BF405">
        <f t="shared" si="347"/>
        <v>-57.323359298702542</v>
      </c>
      <c r="BG405">
        <f t="shared" si="348"/>
        <v>-223.02419004667635</v>
      </c>
      <c r="BH405">
        <f t="shared" si="359"/>
        <v>-43.024190046676352</v>
      </c>
      <c r="BI405">
        <f t="shared" si="360"/>
        <v>-43.024190046676352</v>
      </c>
      <c r="BJ405">
        <f t="shared" si="349"/>
        <v>0</v>
      </c>
      <c r="BK405">
        <f t="shared" si="361"/>
        <v>0</v>
      </c>
      <c r="BM405">
        <f t="shared" si="362"/>
        <v>-67.585567988460426</v>
      </c>
      <c r="BN405">
        <f t="shared" si="350"/>
        <v>-140.88623715831301</v>
      </c>
      <c r="BQ405" s="56">
        <f t="shared" si="363"/>
        <v>27.164169490043015</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1.2896068459473344</v>
      </c>
      <c r="D406">
        <f t="shared" si="321"/>
        <v>0.68340032541921991</v>
      </c>
      <c r="F406">
        <f t="shared" si="322"/>
        <v>2.1406150469257434E-5</v>
      </c>
      <c r="G406">
        <f t="shared" si="323"/>
        <v>1.8096136778099324E-3</v>
      </c>
      <c r="H406">
        <f t="shared" si="324"/>
        <v>-3.1397830363221901</v>
      </c>
      <c r="J406">
        <f t="shared" si="325"/>
        <v>15</v>
      </c>
      <c r="M406">
        <f t="shared" si="326"/>
        <v>2.7518241749410126E-3</v>
      </c>
      <c r="N406">
        <f t="shared" si="327"/>
        <v>-1.5707963250000001</v>
      </c>
      <c r="O406">
        <f t="shared" si="328"/>
        <v>298.57864006139721</v>
      </c>
      <c r="P406">
        <f t="shared" si="329"/>
        <v>1.5674471191311172</v>
      </c>
      <c r="Q406">
        <f t="shared" si="330"/>
        <v>165.84894744947962</v>
      </c>
      <c r="R406">
        <f t="shared" si="331"/>
        <v>1.564766707223656</v>
      </c>
      <c r="S406">
        <f t="shared" si="332"/>
        <v>0.31758323883938055</v>
      </c>
      <c r="T406">
        <f t="shared" si="333"/>
        <v>-1.2476166376989333</v>
      </c>
      <c r="U406">
        <f t="shared" si="334"/>
        <v>0.23199976427283989</v>
      </c>
      <c r="V406">
        <f t="shared" si="335"/>
        <v>-1.3366632896807948</v>
      </c>
      <c r="X406">
        <f t="shared" si="352"/>
        <v>-47.623511662230854</v>
      </c>
      <c r="Y406">
        <f t="shared" si="336"/>
        <v>-199.34606246517242</v>
      </c>
      <c r="Z406">
        <f t="shared" si="353"/>
        <v>-19.346062465172423</v>
      </c>
      <c r="AC406">
        <v>1</v>
      </c>
      <c r="AD406">
        <f t="shared" si="337"/>
        <v>298.57696545599998</v>
      </c>
      <c r="AE406">
        <f t="shared" si="338"/>
        <v>-8.4645769740261223E-2</v>
      </c>
      <c r="AF406">
        <f t="shared" si="339"/>
        <v>2.0188628351135999E-2</v>
      </c>
      <c r="AG406">
        <f t="shared" si="315"/>
        <v>784.84302199735907</v>
      </c>
      <c r="AH406">
        <f t="shared" si="316"/>
        <v>-3340.1794589202386</v>
      </c>
      <c r="AJ406">
        <f t="shared" si="340"/>
        <v>18000</v>
      </c>
      <c r="AK406">
        <f t="shared" si="341"/>
        <v>53743.853782080005</v>
      </c>
      <c r="AL406">
        <v>1</v>
      </c>
      <c r="AM406">
        <f t="shared" si="342"/>
        <v>165.84593263056001</v>
      </c>
      <c r="AN406">
        <f t="shared" si="317"/>
        <v>324.70154404760711</v>
      </c>
      <c r="AO406">
        <f t="shared" si="318"/>
        <v>-106.57661707824973</v>
      </c>
      <c r="AQ406">
        <f t="shared" si="343"/>
        <v>2.7126728752514986E-3</v>
      </c>
      <c r="AR406">
        <f t="shared" si="344"/>
        <v>-5.2083319204828777</v>
      </c>
      <c r="AT406">
        <f t="shared" ref="AT406:AT469" si="365">-AR406*AH406+AG406*AQ406</f>
        <v>-17394.634273658405</v>
      </c>
      <c r="AU406">
        <f t="shared" ref="AU406:AU469" si="366">AQ406*AH406+AG406*AR406</f>
        <v>-4096.7837782537754</v>
      </c>
      <c r="AV406">
        <f t="shared" si="354"/>
        <v>-2.9102879908532326</v>
      </c>
      <c r="AW406">
        <f t="shared" si="355"/>
        <v>525.13587214780591</v>
      </c>
      <c r="AX406">
        <f t="shared" si="356"/>
        <v>-5487.0382923717125</v>
      </c>
      <c r="AY406">
        <f t="shared" si="364"/>
        <v>-1.4753821366509809</v>
      </c>
      <c r="BA406">
        <f t="shared" si="345"/>
        <v>3.2420544220482861</v>
      </c>
      <c r="BB406">
        <f t="shared" si="357"/>
        <v>10.216406015289341</v>
      </c>
      <c r="BC406">
        <f t="shared" si="358"/>
        <v>-1.4349058542022517</v>
      </c>
      <c r="BD406">
        <f t="shared" si="346"/>
        <v>-262.2140495383465</v>
      </c>
      <c r="BF406">
        <f t="shared" si="347"/>
        <v>-57.441850727396194</v>
      </c>
      <c r="BG406">
        <f t="shared" si="348"/>
        <v>-222.95441190280982</v>
      </c>
      <c r="BH406">
        <f t="shared" si="359"/>
        <v>-42.954411902809824</v>
      </c>
      <c r="BI406">
        <f t="shared" si="360"/>
        <v>-42.954411902809824</v>
      </c>
      <c r="BJ406">
        <f t="shared" si="349"/>
        <v>0</v>
      </c>
      <c r="BK406">
        <f t="shared" si="361"/>
        <v>0</v>
      </c>
      <c r="BM406">
        <f t="shared" si="362"/>
        <v>-67.658256742685538</v>
      </c>
      <c r="BN406">
        <f t="shared" si="350"/>
        <v>-140.74036236446335</v>
      </c>
      <c r="BQ406" s="56">
        <f t="shared" si="363"/>
        <v>27.118366815574475</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1.2922890343868454</v>
      </c>
      <c r="D407">
        <f t="shared" si="321"/>
        <v>0.68594520431586248</v>
      </c>
      <c r="F407">
        <f t="shared" si="322"/>
        <v>2.1184895314042721E-5</v>
      </c>
      <c r="G407">
        <f t="shared" si="323"/>
        <v>1.8002370537723491E-3</v>
      </c>
      <c r="H407">
        <f t="shared" si="324"/>
        <v>-3.1397924129462278</v>
      </c>
      <c r="J407">
        <f t="shared" si="325"/>
        <v>15</v>
      </c>
      <c r="M407">
        <f t="shared" si="326"/>
        <v>2.7375660185941673E-3</v>
      </c>
      <c r="N407">
        <f t="shared" si="327"/>
        <v>-1.5707963250000001</v>
      </c>
      <c r="O407">
        <f t="shared" si="328"/>
        <v>300.13371974648362</v>
      </c>
      <c r="P407">
        <f t="shared" si="329"/>
        <v>1.5674644724099378</v>
      </c>
      <c r="Q407">
        <f t="shared" si="330"/>
        <v>166.71271272805546</v>
      </c>
      <c r="R407">
        <f t="shared" si="331"/>
        <v>1.5647979480245002</v>
      </c>
      <c r="S407">
        <f t="shared" si="332"/>
        <v>0.31610253562191004</v>
      </c>
      <c r="T407">
        <f t="shared" si="333"/>
        <v>-1.2491777739213223</v>
      </c>
      <c r="U407">
        <f t="shared" si="334"/>
        <v>0.23086191792626687</v>
      </c>
      <c r="V407">
        <f t="shared" si="335"/>
        <v>-1.3378328891396083</v>
      </c>
      <c r="X407">
        <f t="shared" si="352"/>
        <v>-47.733887404265133</v>
      </c>
      <c r="Y407">
        <f t="shared" si="336"/>
        <v>-199.35446427984041</v>
      </c>
      <c r="Z407">
        <f t="shared" si="353"/>
        <v>-19.354464279840414</v>
      </c>
      <c r="AC407">
        <v>1</v>
      </c>
      <c r="AD407">
        <f t="shared" si="337"/>
        <v>300.13205381775003</v>
      </c>
      <c r="AE407">
        <f t="shared" si="338"/>
        <v>-8.5529792671847613E-2</v>
      </c>
      <c r="AF407">
        <f t="shared" si="339"/>
        <v>2.0293777457131502E-2</v>
      </c>
      <c r="AG407">
        <f t="shared" si="315"/>
        <v>777.16335192036786</v>
      </c>
      <c r="AH407">
        <f t="shared" si="316"/>
        <v>-3324.6949960120483</v>
      </c>
      <c r="AJ407">
        <f t="shared" si="340"/>
        <v>18000</v>
      </c>
      <c r="AK407">
        <f t="shared" si="341"/>
        <v>54023.769687195003</v>
      </c>
      <c r="AL407">
        <v>1</v>
      </c>
      <c r="AM407">
        <f t="shared" si="342"/>
        <v>166.70971352967751</v>
      </c>
      <c r="AN407">
        <f t="shared" si="317"/>
        <v>324.69490222011933</v>
      </c>
      <c r="AO407">
        <f t="shared" si="318"/>
        <v>-106.0244464677419</v>
      </c>
      <c r="AQ407">
        <f t="shared" si="343"/>
        <v>2.6846351084230157E-3</v>
      </c>
      <c r="AR407">
        <f t="shared" si="344"/>
        <v>-5.1813457592564207</v>
      </c>
      <c r="AT407">
        <f t="shared" si="365"/>
        <v>-17224.307918388524</v>
      </c>
      <c r="AU407">
        <f t="shared" si="366"/>
        <v>-4035.6776306331953</v>
      </c>
      <c r="AV407">
        <f t="shared" si="354"/>
        <v>-2.9114429356508045</v>
      </c>
      <c r="AW407">
        <f t="shared" si="355"/>
        <v>523.47234326072783</v>
      </c>
      <c r="AX407">
        <f t="shared" si="356"/>
        <v>-5460.3198197008387</v>
      </c>
      <c r="AY407">
        <f t="shared" si="364"/>
        <v>-1.475219978909295</v>
      </c>
      <c r="BA407">
        <f t="shared" si="345"/>
        <v>3.2250920606226217</v>
      </c>
      <c r="BB407">
        <f t="shared" si="357"/>
        <v>10.170842322680073</v>
      </c>
      <c r="BC407">
        <f t="shared" si="358"/>
        <v>-1.4362229567415095</v>
      </c>
      <c r="BD407">
        <f t="shared" si="346"/>
        <v>-262.2895139551182</v>
      </c>
      <c r="BF407">
        <f t="shared" si="347"/>
        <v>-57.559612867603008</v>
      </c>
      <c r="BG407">
        <f t="shared" si="348"/>
        <v>-222.88460274024939</v>
      </c>
      <c r="BH407">
        <f t="shared" si="359"/>
        <v>-42.884602740249392</v>
      </c>
      <c r="BI407">
        <f t="shared" si="360"/>
        <v>-42.884602740249392</v>
      </c>
      <c r="BJ407">
        <f t="shared" si="349"/>
        <v>0</v>
      </c>
      <c r="BK407">
        <f t="shared" si="361"/>
        <v>0</v>
      </c>
      <c r="BM407">
        <f t="shared" si="362"/>
        <v>-67.730455190283081</v>
      </c>
      <c r="BN407">
        <f t="shared" si="350"/>
        <v>-140.59508878513122</v>
      </c>
      <c r="BQ407" s="56">
        <f t="shared" si="363"/>
        <v>27.072803122965212</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1.2949795575169125</v>
      </c>
      <c r="D408">
        <f t="shared" si="321"/>
        <v>0.68847952479901853</v>
      </c>
      <c r="F408">
        <f t="shared" si="322"/>
        <v>2.0967052895026322E-5</v>
      </c>
      <c r="G408">
        <f t="shared" si="323"/>
        <v>1.7909571019060415E-3</v>
      </c>
      <c r="H408">
        <f t="shared" si="324"/>
        <v>-3.1398016928980943</v>
      </c>
      <c r="J408">
        <f t="shared" si="325"/>
        <v>15</v>
      </c>
      <c r="M408">
        <f t="shared" si="326"/>
        <v>2.7234548535498677E-3</v>
      </c>
      <c r="N408">
        <f t="shared" si="327"/>
        <v>-1.5707963250000001</v>
      </c>
      <c r="O408">
        <f t="shared" si="328"/>
        <v>301.6887995210194</v>
      </c>
      <c r="P408">
        <f t="shared" si="329"/>
        <v>1.5674816467909525</v>
      </c>
      <c r="Q408">
        <f t="shared" si="330"/>
        <v>167.57647816766348</v>
      </c>
      <c r="R408">
        <f t="shared" si="331"/>
        <v>1.5648288667667616</v>
      </c>
      <c r="S408">
        <f t="shared" si="332"/>
        <v>0.31463481945117605</v>
      </c>
      <c r="T408">
        <f t="shared" si="333"/>
        <v>-1.2507244166584444</v>
      </c>
      <c r="U408">
        <f t="shared" si="334"/>
        <v>0.22973486859384282</v>
      </c>
      <c r="V408">
        <f t="shared" si="335"/>
        <v>-1.3389910703887569</v>
      </c>
      <c r="X408">
        <f t="shared" si="352"/>
        <v>-47.843646242961249</v>
      </c>
      <c r="Y408">
        <f t="shared" si="336"/>
        <v>-199.3620095800585</v>
      </c>
      <c r="Z408">
        <f t="shared" si="353"/>
        <v>-19.362009580058498</v>
      </c>
      <c r="AC408">
        <v>1</v>
      </c>
      <c r="AD408">
        <f t="shared" si="337"/>
        <v>301.68714217950003</v>
      </c>
      <c r="AE408">
        <f t="shared" si="338"/>
        <v>-8.6418407930351326E-2</v>
      </c>
      <c r="AF408">
        <f t="shared" si="339"/>
        <v>2.0398926563127001E-2</v>
      </c>
      <c r="AG408">
        <f t="shared" si="315"/>
        <v>769.59377609254125</v>
      </c>
      <c r="AH408">
        <f t="shared" si="316"/>
        <v>-3309.3441791711793</v>
      </c>
      <c r="AJ408">
        <f t="shared" si="340"/>
        <v>18000</v>
      </c>
      <c r="AK408">
        <f t="shared" si="341"/>
        <v>54303.685592309994</v>
      </c>
      <c r="AL408">
        <v>1</v>
      </c>
      <c r="AM408">
        <f t="shared" si="342"/>
        <v>167.57349442879502</v>
      </c>
      <c r="AN408">
        <f t="shared" si="317"/>
        <v>324.68836283148511</v>
      </c>
      <c r="AO408">
        <f t="shared" si="318"/>
        <v>-105.47796772644774</v>
      </c>
      <c r="AQ408">
        <f t="shared" si="343"/>
        <v>2.6570297967292494E-3</v>
      </c>
      <c r="AR408">
        <f t="shared" si="344"/>
        <v>-5.1546378056547439</v>
      </c>
      <c r="AT408">
        <f t="shared" si="365"/>
        <v>-17056.425784284773</v>
      </c>
      <c r="AU408">
        <f t="shared" si="366"/>
        <v>-3975.7701993348956</v>
      </c>
      <c r="AV408">
        <f t="shared" si="354"/>
        <v>-2.912586613315725</v>
      </c>
      <c r="AW408">
        <f t="shared" si="355"/>
        <v>521.82645548049436</v>
      </c>
      <c r="AX408">
        <f t="shared" si="356"/>
        <v>-5433.8524222990709</v>
      </c>
      <c r="AY408">
        <f t="shared" si="364"/>
        <v>-1.4750574114465749</v>
      </c>
      <c r="BA408">
        <f t="shared" si="345"/>
        <v>3.208305791498828</v>
      </c>
      <c r="BB408">
        <f t="shared" si="357"/>
        <v>10.125515105156708</v>
      </c>
      <c r="BC408">
        <f t="shared" si="358"/>
        <v>-1.4375292018691501</v>
      </c>
      <c r="BD408">
        <f t="shared" si="346"/>
        <v>-262.36435628802701</v>
      </c>
      <c r="BF408">
        <f t="shared" si="347"/>
        <v>-57.676653642936657</v>
      </c>
      <c r="BG408">
        <f t="shared" si="348"/>
        <v>-222.81477090745057</v>
      </c>
      <c r="BH408">
        <f t="shared" si="359"/>
        <v>-42.814770907450566</v>
      </c>
      <c r="BI408">
        <f t="shared" si="360"/>
        <v>-42.814770907450566</v>
      </c>
      <c r="BJ408">
        <f t="shared" si="349"/>
        <v>0</v>
      </c>
      <c r="BK408">
        <f t="shared" si="361"/>
        <v>0</v>
      </c>
      <c r="BM408">
        <f t="shared" si="362"/>
        <v>-67.802168748093365</v>
      </c>
      <c r="BN408">
        <f t="shared" si="350"/>
        <v>-140.45041461942355</v>
      </c>
      <c r="BQ408" s="56">
        <f t="shared" si="363"/>
        <v>27.027475905441847</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1.2976783634956972</v>
      </c>
      <c r="D409">
        <f t="shared" si="321"/>
        <v>0.69100332008841714</v>
      </c>
      <c r="F409">
        <f t="shared" si="322"/>
        <v>2.075255338487374E-5</v>
      </c>
      <c r="G409">
        <f t="shared" si="323"/>
        <v>1.7817723348258394E-3</v>
      </c>
      <c r="H409">
        <f t="shared" si="324"/>
        <v>-3.1398108776651745</v>
      </c>
      <c r="J409">
        <f t="shared" si="325"/>
        <v>15</v>
      </c>
      <c r="M409">
        <f t="shared" si="326"/>
        <v>2.7094884184034585E-3</v>
      </c>
      <c r="N409">
        <f t="shared" si="327"/>
        <v>-1.5707963250000001</v>
      </c>
      <c r="O409">
        <f t="shared" si="328"/>
        <v>303.24387938362844</v>
      </c>
      <c r="P409">
        <f t="shared" si="329"/>
        <v>1.5674986450263948</v>
      </c>
      <c r="Q409">
        <f t="shared" si="330"/>
        <v>168.44024376582635</v>
      </c>
      <c r="R409">
        <f t="shared" si="331"/>
        <v>1.5648594684049524</v>
      </c>
      <c r="S409">
        <f t="shared" si="332"/>
        <v>0.31317993118145981</v>
      </c>
      <c r="T409">
        <f t="shared" si="333"/>
        <v>-1.2522567595150644</v>
      </c>
      <c r="U409">
        <f t="shared" si="334"/>
        <v>0.22861846791888882</v>
      </c>
      <c r="V409">
        <f t="shared" si="335"/>
        <v>-1.3401379967592306</v>
      </c>
      <c r="X409">
        <f t="shared" si="352"/>
        <v>-47.952793982248856</v>
      </c>
      <c r="Y409">
        <f t="shared" si="336"/>
        <v>-199.36871655704533</v>
      </c>
      <c r="Z409">
        <f t="shared" si="353"/>
        <v>-19.368716557045332</v>
      </c>
      <c r="AC409">
        <v>1</v>
      </c>
      <c r="AD409">
        <f t="shared" si="337"/>
        <v>303.24223054124997</v>
      </c>
      <c r="AE409">
        <f t="shared" si="338"/>
        <v>-8.7311615515772392E-2</v>
      </c>
      <c r="AF409">
        <f t="shared" si="339"/>
        <v>2.0504075669122501E-2</v>
      </c>
      <c r="AG409">
        <f t="shared" si="315"/>
        <v>762.13224073047957</v>
      </c>
      <c r="AH409">
        <f t="shared" si="316"/>
        <v>-3294.1254346104506</v>
      </c>
      <c r="AJ409">
        <f t="shared" si="340"/>
        <v>18000</v>
      </c>
      <c r="AK409">
        <f t="shared" si="341"/>
        <v>54583.601497425007</v>
      </c>
      <c r="AL409">
        <v>1</v>
      </c>
      <c r="AM409">
        <f t="shared" si="342"/>
        <v>168.43727532791252</v>
      </c>
      <c r="AN409">
        <f t="shared" si="317"/>
        <v>324.68192378591573</v>
      </c>
      <c r="AO409">
        <f t="shared" si="318"/>
        <v>-104.93709329959117</v>
      </c>
      <c r="AQ409">
        <f t="shared" si="343"/>
        <v>2.6298480920846569E-3</v>
      </c>
      <c r="AR409">
        <f t="shared" si="344"/>
        <v>-5.128203779565081</v>
      </c>
      <c r="AT409">
        <f t="shared" si="365"/>
        <v>-16890.942212111575</v>
      </c>
      <c r="AU409">
        <f t="shared" si="366"/>
        <v>-3917.0324869317474</v>
      </c>
      <c r="AV409">
        <f t="shared" si="354"/>
        <v>-2.913719184854763</v>
      </c>
      <c r="AW409">
        <f t="shared" si="355"/>
        <v>520.19803853405631</v>
      </c>
      <c r="AX409">
        <f t="shared" si="356"/>
        <v>-5407.6326887831274</v>
      </c>
      <c r="AY409">
        <f t="shared" si="364"/>
        <v>-1.4748944219327116</v>
      </c>
      <c r="BA409">
        <f t="shared" si="345"/>
        <v>3.1916928796751987</v>
      </c>
      <c r="BB409">
        <f t="shared" si="357"/>
        <v>10.080421894930939</v>
      </c>
      <c r="BC409">
        <f t="shared" si="358"/>
        <v>-1.4388247629220514</v>
      </c>
      <c r="BD409">
        <f t="shared" si="346"/>
        <v>-262.4385864685446</v>
      </c>
      <c r="BF409">
        <f t="shared" si="347"/>
        <v>-57.792980857308422</v>
      </c>
      <c r="BG409">
        <f t="shared" si="348"/>
        <v>-222.74492451775552</v>
      </c>
      <c r="BH409">
        <f t="shared" si="359"/>
        <v>-42.744924517755521</v>
      </c>
      <c r="BI409">
        <f t="shared" si="360"/>
        <v>-42.744924517755521</v>
      </c>
      <c r="BJ409">
        <f t="shared" si="349"/>
        <v>0</v>
      </c>
      <c r="BK409">
        <f t="shared" si="361"/>
        <v>0</v>
      </c>
      <c r="BM409">
        <f t="shared" si="362"/>
        <v>-67.873402752239372</v>
      </c>
      <c r="BN409">
        <f t="shared" si="350"/>
        <v>-140.30633804921092</v>
      </c>
      <c r="BQ409" s="56">
        <f t="shared" si="363"/>
        <v>26.982382695216074</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1.3003854007527933</v>
      </c>
      <c r="D410">
        <f t="shared" si="321"/>
        <v>0.69351662366476441</v>
      </c>
      <c r="F410">
        <f t="shared" si="322"/>
        <v>2.0541328733073791E-5</v>
      </c>
      <c r="G410">
        <f t="shared" si="323"/>
        <v>1.7726812955044344E-3</v>
      </c>
      <c r="H410">
        <f t="shared" si="324"/>
        <v>-3.1398199687044959</v>
      </c>
      <c r="J410">
        <f t="shared" si="325"/>
        <v>15</v>
      </c>
      <c r="M410">
        <f t="shared" si="326"/>
        <v>2.6956644979013998E-3</v>
      </c>
      <c r="N410">
        <f t="shared" si="327"/>
        <v>-1.5707963250000001</v>
      </c>
      <c r="O410">
        <f t="shared" si="328"/>
        <v>304.79895933296274</v>
      </c>
      <c r="P410">
        <f t="shared" si="329"/>
        <v>1.5675154698123319</v>
      </c>
      <c r="Q410">
        <f t="shared" si="330"/>
        <v>169.30400952011735</v>
      </c>
      <c r="R410">
        <f t="shared" si="331"/>
        <v>1.564889757792479</v>
      </c>
      <c r="S410">
        <f t="shared" si="332"/>
        <v>0.31173771403832562</v>
      </c>
      <c r="T410">
        <f t="shared" si="333"/>
        <v>-1.253774992801044</v>
      </c>
      <c r="U410">
        <f t="shared" si="334"/>
        <v>0.22751257015836404</v>
      </c>
      <c r="V410">
        <f t="shared" si="335"/>
        <v>-1.3412738285414265</v>
      </c>
      <c r="X410">
        <f t="shared" si="352"/>
        <v>-48.061336355315504</v>
      </c>
      <c r="Y410">
        <f t="shared" si="336"/>
        <v>-199.37460303134154</v>
      </c>
      <c r="Z410">
        <f t="shared" si="353"/>
        <v>-19.374603031341536</v>
      </c>
      <c r="AC410">
        <v>1</v>
      </c>
      <c r="AD410">
        <f t="shared" si="337"/>
        <v>304.79731890300002</v>
      </c>
      <c r="AE410">
        <f t="shared" si="338"/>
        <v>-8.8209415428110768E-2</v>
      </c>
      <c r="AF410">
        <f t="shared" si="339"/>
        <v>2.0609224775118E-2</v>
      </c>
      <c r="AG410">
        <f t="shared" si="315"/>
        <v>754.77673872678122</v>
      </c>
      <c r="AH410">
        <f t="shared" si="316"/>
        <v>-3279.0372097554227</v>
      </c>
      <c r="AJ410">
        <f t="shared" si="340"/>
        <v>18000</v>
      </c>
      <c r="AK410">
        <f t="shared" si="341"/>
        <v>54863.517402539997</v>
      </c>
      <c r="AL410">
        <v>1</v>
      </c>
      <c r="AM410">
        <f t="shared" si="342"/>
        <v>169.30105622703002</v>
      </c>
      <c r="AN410">
        <f t="shared" si="317"/>
        <v>324.6755830409457</v>
      </c>
      <c r="AO410">
        <f t="shared" si="318"/>
        <v>-104.40173741891323</v>
      </c>
      <c r="AQ410">
        <f t="shared" si="343"/>
        <v>2.6030813715427498E-3</v>
      </c>
      <c r="AR410">
        <f t="shared" si="344"/>
        <v>-5.1020394882237898</v>
      </c>
      <c r="AT410">
        <f t="shared" si="365"/>
        <v>-16727.812582259066</v>
      </c>
      <c r="AU410">
        <f t="shared" si="366"/>
        <v>-3859.436326454118</v>
      </c>
      <c r="AV410">
        <f t="shared" si="354"/>
        <v>-2.9148408082815251</v>
      </c>
      <c r="AW410">
        <f t="shared" si="355"/>
        <v>518.5869211260856</v>
      </c>
      <c r="AX410">
        <f t="shared" si="356"/>
        <v>-5381.6572672166585</v>
      </c>
      <c r="AY410">
        <f t="shared" si="364"/>
        <v>-1.4747309987450967</v>
      </c>
      <c r="BA410">
        <f t="shared" si="345"/>
        <v>3.1752506464817039</v>
      </c>
      <c r="BB410">
        <f t="shared" si="357"/>
        <v>10.035560262402099</v>
      </c>
      <c r="BC410">
        <f t="shared" si="358"/>
        <v>-1.4401098095364284</v>
      </c>
      <c r="BD410">
        <f t="shared" si="346"/>
        <v>-262.51221421611012</v>
      </c>
      <c r="BF410">
        <f t="shared" si="347"/>
        <v>-57.908602197285191</v>
      </c>
      <c r="BG410">
        <f t="shared" si="348"/>
        <v>-222.67507145578173</v>
      </c>
      <c r="BH410">
        <f t="shared" si="359"/>
        <v>-42.675071455781733</v>
      </c>
      <c r="BI410">
        <f t="shared" si="360"/>
        <v>-42.675071455781733</v>
      </c>
      <c r="BJ410">
        <f t="shared" si="349"/>
        <v>0</v>
      </c>
      <c r="BK410">
        <f t="shared" si="361"/>
        <v>0</v>
      </c>
      <c r="BM410">
        <f t="shared" si="362"/>
        <v>-67.944162459687291</v>
      </c>
      <c r="BN410">
        <f t="shared" si="350"/>
        <v>-140.16285723967161</v>
      </c>
      <c r="BQ410" s="56">
        <f t="shared" si="363"/>
        <v>26.937521062687235</v>
      </c>
    </row>
    <row r="411" spans="1:81" x14ac:dyDescent="0.25">
      <c r="A411">
        <f t="shared" si="319"/>
        <v>985000</v>
      </c>
      <c r="B411">
        <f t="shared" si="351"/>
        <v>985</v>
      </c>
      <c r="C411">
        <f t="shared" si="320"/>
        <v>1.3031006179896836</v>
      </c>
      <c r="D411">
        <f t="shared" si="321"/>
        <v>0.69601946926116853</v>
      </c>
      <c r="F411">
        <f t="shared" si="322"/>
        <v>2.0333312611957523E-5</v>
      </c>
      <c r="G411">
        <f t="shared" si="323"/>
        <v>1.7636825565017855E-3</v>
      </c>
      <c r="H411">
        <f t="shared" si="324"/>
        <v>-3.1398289674434983</v>
      </c>
      <c r="J411">
        <f t="shared" si="325"/>
        <v>15</v>
      </c>
      <c r="M411">
        <f t="shared" si="326"/>
        <v>2.6819809217699208E-3</v>
      </c>
      <c r="N411">
        <f t="shared" si="327"/>
        <v>-1.5707963250000001</v>
      </c>
      <c r="O411">
        <f t="shared" si="328"/>
        <v>306.35403936770155</v>
      </c>
      <c r="P411">
        <f t="shared" si="329"/>
        <v>1.5675321237900888</v>
      </c>
      <c r="Q411">
        <f t="shared" si="330"/>
        <v>170.16777542815888</v>
      </c>
      <c r="R411">
        <f t="shared" si="331"/>
        <v>1.5649197396842069</v>
      </c>
      <c r="S411">
        <f t="shared" si="332"/>
        <v>0.31030801358028526</v>
      </c>
      <c r="T411">
        <f t="shared" si="333"/>
        <v>-1.2552793035978509</v>
      </c>
      <c r="U411">
        <f t="shared" si="334"/>
        <v>0.22641703212789319</v>
      </c>
      <c r="V411">
        <f t="shared" si="335"/>
        <v>-1.3423987230541161</v>
      </c>
      <c r="X411">
        <f t="shared" si="352"/>
        <v>-48.169279025628917</v>
      </c>
      <c r="Y411">
        <f t="shared" si="336"/>
        <v>-199.37968646087845</v>
      </c>
      <c r="Z411">
        <f t="shared" si="353"/>
        <v>-19.379686460878446</v>
      </c>
      <c r="AC411">
        <v>1</v>
      </c>
      <c r="AD411">
        <f t="shared" si="337"/>
        <v>306.35240726475001</v>
      </c>
      <c r="AE411">
        <f t="shared" si="338"/>
        <v>-8.9111807667366483E-2</v>
      </c>
      <c r="AF411">
        <f t="shared" si="339"/>
        <v>2.0714373881113499E-2</v>
      </c>
      <c r="AG411">
        <f t="shared" si="315"/>
        <v>747.52530841201371</v>
      </c>
      <c r="AH411">
        <f t="shared" si="316"/>
        <v>-3264.0779729937767</v>
      </c>
      <c r="AJ411">
        <f t="shared" si="340"/>
        <v>18000</v>
      </c>
      <c r="AK411">
        <f t="shared" si="341"/>
        <v>55143.433307655003</v>
      </c>
      <c r="AL411">
        <v>1</v>
      </c>
      <c r="AM411">
        <f t="shared" si="342"/>
        <v>170.16483712614749</v>
      </c>
      <c r="AN411">
        <f t="shared" si="317"/>
        <v>324.66933860581383</v>
      </c>
      <c r="AO411">
        <f t="shared" si="318"/>
        <v>-103.87181605733868</v>
      </c>
      <c r="AQ411">
        <f t="shared" si="343"/>
        <v>2.5767212304565359E-3</v>
      </c>
      <c r="AR411">
        <f t="shared" si="344"/>
        <v>-5.0761408239993751</v>
      </c>
      <c r="AT411">
        <f t="shared" si="365"/>
        <v>-16566.99328709835</v>
      </c>
      <c r="AU411">
        <f t="shared" si="366"/>
        <v>-3802.9543540138247</v>
      </c>
      <c r="AV411">
        <f t="shared" si="354"/>
        <v>-2.9159516386842221</v>
      </c>
      <c r="AW411">
        <f t="shared" si="355"/>
        <v>516.99293114264071</v>
      </c>
      <c r="AX411">
        <f t="shared" si="356"/>
        <v>-5355.92286386876</v>
      </c>
      <c r="AY411">
        <f t="shared" si="364"/>
        <v>-1.474567130937656</v>
      </c>
      <c r="BA411">
        <f t="shared" si="345"/>
        <v>3.1589764681396928</v>
      </c>
      <c r="BB411">
        <f t="shared" si="357"/>
        <v>9.9909278153796812</v>
      </c>
      <c r="BC411">
        <f t="shared" si="358"/>
        <v>-1.4413845077465661</v>
      </c>
      <c r="BD411">
        <f t="shared" si="346"/>
        <v>-262.58524904378737</v>
      </c>
      <c r="BF411">
        <f t="shared" si="347"/>
        <v>-58.02352523438902</v>
      </c>
      <c r="BG411">
        <f t="shared" si="348"/>
        <v>-222.60521938361461</v>
      </c>
      <c r="BH411">
        <f t="shared" si="359"/>
        <v>-42.60521938361461</v>
      </c>
      <c r="BI411">
        <f t="shared" si="360"/>
        <v>-42.60521938361461</v>
      </c>
      <c r="BJ411">
        <f t="shared" si="349"/>
        <v>0</v>
      </c>
      <c r="BK411">
        <f t="shared" si="361"/>
        <v>0</v>
      </c>
      <c r="BM411">
        <f t="shared" si="362"/>
        <v>-68.014453049768704</v>
      </c>
      <c r="BN411">
        <f t="shared" si="350"/>
        <v>-140.01997033982727</v>
      </c>
      <c r="BQ411" s="56">
        <f t="shared" si="363"/>
        <v>26.89288861566482</v>
      </c>
    </row>
    <row r="412" spans="1:81" x14ac:dyDescent="0.25">
      <c r="A412">
        <f t="shared" si="319"/>
        <v>990000</v>
      </c>
      <c r="B412">
        <f t="shared" si="351"/>
        <v>990</v>
      </c>
      <c r="C412">
        <f t="shared" si="320"/>
        <v>1.3058239641801446</v>
      </c>
      <c r="D412">
        <f t="shared" si="321"/>
        <v>0.69851189085468735</v>
      </c>
      <c r="F412">
        <f t="shared" si="322"/>
        <v>2.0128440364620868E-5</v>
      </c>
      <c r="G412">
        <f t="shared" si="323"/>
        <v>1.7547747192178732E-3</v>
      </c>
      <c r="H412">
        <f t="shared" si="324"/>
        <v>-3.1398378752807825</v>
      </c>
      <c r="J412">
        <f t="shared" si="325"/>
        <v>15</v>
      </c>
      <c r="M412">
        <f t="shared" si="326"/>
        <v>2.6684355635791632E-3</v>
      </c>
      <c r="N412">
        <f t="shared" si="327"/>
        <v>-1.5707963250000001</v>
      </c>
      <c r="O412">
        <f t="shared" si="328"/>
        <v>307.90911948655099</v>
      </c>
      <c r="P412">
        <f t="shared" si="329"/>
        <v>1.5675486095476314</v>
      </c>
      <c r="Q412">
        <f t="shared" si="330"/>
        <v>171.03154148762152</v>
      </c>
      <c r="R412">
        <f t="shared" si="331"/>
        <v>1.5649494187389494</v>
      </c>
      <c r="S412">
        <f t="shared" si="332"/>
        <v>0.30889067766101458</v>
      </c>
      <c r="T412">
        <f t="shared" si="333"/>
        <v>-1.2567698758235613</v>
      </c>
      <c r="U412">
        <f t="shared" si="334"/>
        <v>0.2253317131481038</v>
      </c>
      <c r="V412">
        <f t="shared" si="335"/>
        <v>-1.3435128347115903</v>
      </c>
      <c r="X412">
        <f t="shared" si="352"/>
        <v>-48.276627587942748</v>
      </c>
      <c r="Y412">
        <f t="shared" si="336"/>
        <v>-199.38398394885465</v>
      </c>
      <c r="Z412">
        <f t="shared" si="353"/>
        <v>-19.383983948854649</v>
      </c>
      <c r="AC412">
        <v>1</v>
      </c>
      <c r="AD412">
        <f t="shared" si="337"/>
        <v>307.90749562650001</v>
      </c>
      <c r="AE412">
        <f t="shared" si="338"/>
        <v>-9.0018792233539535E-2</v>
      </c>
      <c r="AF412">
        <f t="shared" si="339"/>
        <v>2.0819522987109002E-2</v>
      </c>
      <c r="AG412">
        <f t="shared" si="315"/>
        <v>740.37603235383256</v>
      </c>
      <c r="AH412">
        <f t="shared" si="316"/>
        <v>-3249.2462134237189</v>
      </c>
      <c r="AJ412">
        <f t="shared" si="340"/>
        <v>18000</v>
      </c>
      <c r="AK412">
        <f t="shared" si="341"/>
        <v>55423.349212770001</v>
      </c>
      <c r="AL412">
        <v>1</v>
      </c>
      <c r="AM412">
        <f t="shared" si="342"/>
        <v>171.02861802526502</v>
      </c>
      <c r="AN412">
        <f t="shared" si="317"/>
        <v>324.66318853989924</v>
      </c>
      <c r="AO412">
        <f t="shared" si="318"/>
        <v>-103.34724688501565</v>
      </c>
      <c r="AQ412">
        <f t="shared" si="343"/>
        <v>2.5507594758801457E-3</v>
      </c>
      <c r="AR412">
        <f t="shared" si="344"/>
        <v>-5.0505037622426894</v>
      </c>
      <c r="AT412">
        <f t="shared" si="365"/>
        <v>-16408.441704169065</v>
      </c>
      <c r="AU412">
        <f t="shared" si="366"/>
        <v>-3747.5599824457045</v>
      </c>
      <c r="AV412">
        <f t="shared" si="354"/>
        <v>-2.9170518282916436</v>
      </c>
      <c r="AW412">
        <f t="shared" si="355"/>
        <v>515.41589584140502</v>
      </c>
      <c r="AX412">
        <f t="shared" si="356"/>
        <v>-5330.4262420022005</v>
      </c>
      <c r="AY412">
        <f t="shared" si="364"/>
        <v>-1.4744028082112508</v>
      </c>
      <c r="BA412">
        <f t="shared" si="345"/>
        <v>3.1428677743654179</v>
      </c>
      <c r="BB412">
        <f t="shared" si="357"/>
        <v>9.9465221983253347</v>
      </c>
      <c r="BC412">
        <f t="shared" si="358"/>
        <v>-1.4426490200803928</v>
      </c>
      <c r="BD412">
        <f t="shared" si="346"/>
        <v>-262.65770026374065</v>
      </c>
      <c r="BF412">
        <f t="shared" si="347"/>
        <v>-58.137757427340027</v>
      </c>
      <c r="BG412">
        <f t="shared" si="348"/>
        <v>-222.53537574681039</v>
      </c>
      <c r="BH412">
        <f t="shared" si="359"/>
        <v>-42.535375746810388</v>
      </c>
      <c r="BI412">
        <f t="shared" si="360"/>
        <v>-42.535375746810388</v>
      </c>
      <c r="BJ412">
        <f t="shared" si="349"/>
        <v>0</v>
      </c>
      <c r="BK412">
        <f t="shared" si="361"/>
        <v>0</v>
      </c>
      <c r="BM412">
        <f t="shared" si="362"/>
        <v>-68.084279625665374</v>
      </c>
      <c r="BN412">
        <f t="shared" si="350"/>
        <v>-139.87767548306974</v>
      </c>
      <c r="BQ412" s="56">
        <f t="shared" si="363"/>
        <v>26.848482998610471</v>
      </c>
    </row>
    <row r="413" spans="1:81" x14ac:dyDescent="0.25">
      <c r="A413">
        <f t="shared" si="319"/>
        <v>995000</v>
      </c>
      <c r="B413">
        <f t="shared" si="351"/>
        <v>995</v>
      </c>
      <c r="C413">
        <f t="shared" si="320"/>
        <v>1.3085553885706018</v>
      </c>
      <c r="D413">
        <f t="shared" si="321"/>
        <v>0.70099392265799976</v>
      </c>
      <c r="F413">
        <f t="shared" si="322"/>
        <v>1.9926648954674519E-5</v>
      </c>
      <c r="G413">
        <f t="shared" si="323"/>
        <v>1.7459564131679954E-3</v>
      </c>
      <c r="H413">
        <f t="shared" si="324"/>
        <v>-3.1398466935868323</v>
      </c>
      <c r="J413">
        <f t="shared" si="325"/>
        <v>15</v>
      </c>
      <c r="M413">
        <f t="shared" si="326"/>
        <v>2.6550263396415796E-3</v>
      </c>
      <c r="N413">
        <f t="shared" si="327"/>
        <v>-1.5707963250000001</v>
      </c>
      <c r="O413">
        <f t="shared" si="328"/>
        <v>309.4641996882429</v>
      </c>
      <c r="P413">
        <f t="shared" si="329"/>
        <v>1.5675649296209075</v>
      </c>
      <c r="Q413">
        <f t="shared" si="330"/>
        <v>171.89530769622263</v>
      </c>
      <c r="R413">
        <f t="shared" si="331"/>
        <v>1.5649787995218809</v>
      </c>
      <c r="S413">
        <f t="shared" si="332"/>
        <v>0.30748555639212249</v>
      </c>
      <c r="T413">
        <f t="shared" si="333"/>
        <v>-1.2582468902963868</v>
      </c>
      <c r="U413">
        <f t="shared" si="334"/>
        <v>0.22425647499223947</v>
      </c>
      <c r="V413">
        <f t="shared" si="335"/>
        <v>-1.3446163150890298</v>
      </c>
      <c r="X413">
        <f t="shared" si="352"/>
        <v>-48.383387569285752</v>
      </c>
      <c r="Y413">
        <f t="shared" si="336"/>
        <v>-199.38751225142536</v>
      </c>
      <c r="Z413">
        <f t="shared" si="353"/>
        <v>-19.387512251425363</v>
      </c>
      <c r="AC413">
        <v>1</v>
      </c>
      <c r="AD413">
        <f t="shared" si="337"/>
        <v>309.46258398825</v>
      </c>
      <c r="AE413">
        <f t="shared" si="338"/>
        <v>-9.0930369126629926E-2</v>
      </c>
      <c r="AF413">
        <f t="shared" si="339"/>
        <v>2.0924672093104502E-2</v>
      </c>
      <c r="AG413">
        <f t="shared" si="315"/>
        <v>733.32703619200151</v>
      </c>
      <c r="AH413">
        <f t="shared" si="316"/>
        <v>-3234.5404406016937</v>
      </c>
      <c r="AJ413">
        <f t="shared" si="340"/>
        <v>18000</v>
      </c>
      <c r="AK413">
        <f t="shared" si="341"/>
        <v>55703.265117884999</v>
      </c>
      <c r="AL413">
        <v>1</v>
      </c>
      <c r="AM413">
        <f t="shared" si="342"/>
        <v>171.89239892438252</v>
      </c>
      <c r="AN413">
        <f t="shared" si="317"/>
        <v>324.65713095121464</v>
      </c>
      <c r="AO413">
        <f t="shared" si="318"/>
        <v>-102.82794922668091</v>
      </c>
      <c r="AQ413">
        <f t="shared" si="343"/>
        <v>2.5251881202019849E-3</v>
      </c>
      <c r="AR413">
        <f t="shared" si="344"/>
        <v>-5.0251243592019499</v>
      </c>
      <c r="AT413">
        <f t="shared" si="365"/>
        <v>-16252.116170171365</v>
      </c>
      <c r="AU413">
        <f t="shared" si="366"/>
        <v>-3693.2273759247169</v>
      </c>
      <c r="AV413">
        <f t="shared" si="354"/>
        <v>-2.9181415265373993</v>
      </c>
      <c r="AW413">
        <f t="shared" si="355"/>
        <v>513.85564202927048</v>
      </c>
      <c r="AX413">
        <f t="shared" si="356"/>
        <v>-5305.1642206905281</v>
      </c>
      <c r="AY413">
        <f t="shared" si="364"/>
        <v>-1.4742380208853816</v>
      </c>
      <c r="BA413">
        <f t="shared" si="345"/>
        <v>3.1269220470158356</v>
      </c>
      <c r="BB413">
        <f t="shared" si="357"/>
        <v>9.9023410916136534</v>
      </c>
      <c r="BC413">
        <f t="shared" si="358"/>
        <v>-1.4439035056520177</v>
      </c>
      <c r="BD413">
        <f t="shared" si="346"/>
        <v>-262.72957699253698</v>
      </c>
      <c r="BF413">
        <f t="shared" si="347"/>
        <v>-58.251306124244323</v>
      </c>
      <c r="BG413">
        <f t="shared" si="348"/>
        <v>-222.46554778021681</v>
      </c>
      <c r="BH413">
        <f t="shared" si="359"/>
        <v>-42.465547780216809</v>
      </c>
      <c r="BI413">
        <f t="shared" si="360"/>
        <v>-42.465547780216809</v>
      </c>
      <c r="BJ413">
        <f t="shared" si="349"/>
        <v>0</v>
      </c>
      <c r="BK413">
        <f t="shared" si="361"/>
        <v>0</v>
      </c>
      <c r="BM413">
        <f t="shared" si="362"/>
        <v>-68.153647215857973</v>
      </c>
      <c r="BN413">
        <f t="shared" si="350"/>
        <v>-139.73597078767989</v>
      </c>
      <c r="BQ413" s="56">
        <f t="shared" si="363"/>
        <v>26.804301891898792</v>
      </c>
    </row>
    <row r="414" spans="1:81" x14ac:dyDescent="0.25">
      <c r="A414">
        <f t="shared" si="319"/>
        <v>1000000</v>
      </c>
      <c r="B414">
        <f t="shared" si="351"/>
        <v>1000</v>
      </c>
      <c r="C414">
        <f t="shared" si="320"/>
        <v>1.3112948406804361</v>
      </c>
      <c r="D414">
        <f t="shared" si="321"/>
        <v>0.70346559911119999</v>
      </c>
      <c r="F414">
        <f t="shared" si="322"/>
        <v>1.9727876917748373E-5</v>
      </c>
      <c r="G414">
        <f t="shared" si="323"/>
        <v>1.7372262952797975E-3</v>
      </c>
      <c r="H414">
        <f t="shared" si="324"/>
        <v>-3.1398554237047205</v>
      </c>
      <c r="J414">
        <f t="shared" si="325"/>
        <v>15</v>
      </c>
      <c r="M414">
        <f t="shared" si="326"/>
        <v>2.6417512079433721E-3</v>
      </c>
      <c r="N414">
        <f t="shared" si="327"/>
        <v>-1.5707963250000001</v>
      </c>
      <c r="O414">
        <f t="shared" si="328"/>
        <v>311.01927997153484</v>
      </c>
      <c r="P414">
        <f t="shared" si="329"/>
        <v>1.5675810864951465</v>
      </c>
      <c r="Q414">
        <f t="shared" si="330"/>
        <v>172.75907405172521</v>
      </c>
      <c r="R414">
        <f t="shared" si="331"/>
        <v>1.5650078865068768</v>
      </c>
      <c r="S414">
        <f t="shared" si="332"/>
        <v>0.30609250210646965</v>
      </c>
      <c r="T414">
        <f t="shared" si="333"/>
        <v>-1.259710524796765</v>
      </c>
      <c r="U414">
        <f t="shared" si="334"/>
        <v>0.22319118183501557</v>
      </c>
      <c r="V414">
        <f t="shared" si="335"/>
        <v>-1.3457093129861588</v>
      </c>
      <c r="X414">
        <f t="shared" si="352"/>
        <v>-48.489564429935072</v>
      </c>
      <c r="Y414">
        <f t="shared" si="336"/>
        <v>-199.39028778520847</v>
      </c>
      <c r="Z414">
        <f t="shared" si="353"/>
        <v>-19.390287785208471</v>
      </c>
      <c r="AC414">
        <v>1</v>
      </c>
      <c r="AD414">
        <f t="shared" si="337"/>
        <v>311.01767235</v>
      </c>
      <c r="AE414">
        <f t="shared" si="338"/>
        <v>-9.1846538346637641E-2</v>
      </c>
      <c r="AF414">
        <f t="shared" si="339"/>
        <v>2.1029821199100001E-2</v>
      </c>
      <c r="AG414">
        <f t="shared" si="315"/>
        <v>726.37648750814299</v>
      </c>
      <c r="AH414">
        <f t="shared" si="316"/>
        <v>-3219.9591842897153</v>
      </c>
      <c r="AJ414">
        <f t="shared" si="340"/>
        <v>18000</v>
      </c>
      <c r="AK414">
        <f t="shared" si="341"/>
        <v>55983.181023000005</v>
      </c>
      <c r="AL414">
        <v>1</v>
      </c>
      <c r="AM414">
        <f t="shared" si="342"/>
        <v>172.75617982350002</v>
      </c>
      <c r="AN414">
        <f t="shared" si="317"/>
        <v>324.65116399495076</v>
      </c>
      <c r="AO414">
        <f t="shared" si="318"/>
        <v>-102.31384402030331</v>
      </c>
      <c r="AQ414">
        <f t="shared" si="343"/>
        <v>2.4999993750001561E-3</v>
      </c>
      <c r="AR414">
        <f t="shared" si="344"/>
        <v>-4.9999987500003122</v>
      </c>
      <c r="AT414">
        <f t="shared" si="365"/>
        <v>-16097.975955735816</v>
      </c>
      <c r="AU414">
        <f t="shared" si="366"/>
        <v>-3639.9314255185827</v>
      </c>
      <c r="AV414">
        <f t="shared" si="354"/>
        <v>-2.9192208801224719</v>
      </c>
      <c r="AW414">
        <f t="shared" si="355"/>
        <v>512.31199622802546</v>
      </c>
      <c r="AX414">
        <f t="shared" si="356"/>
        <v>-5280.1336736633357</v>
      </c>
      <c r="AY414">
        <f t="shared" si="364"/>
        <v>-1.474072759871133</v>
      </c>
      <c r="BA414">
        <f t="shared" si="345"/>
        <v>3.1111368187751882</v>
      </c>
      <c r="BB414">
        <f t="shared" si="357"/>
        <v>9.8583822108112535</v>
      </c>
      <c r="BC414">
        <f t="shared" si="358"/>
        <v>-1.445148120251339</v>
      </c>
      <c r="BD414">
        <f t="shared" si="346"/>
        <v>-262.80088815627994</v>
      </c>
      <c r="BF414">
        <f t="shared" si="347"/>
        <v>-58.364178564728569</v>
      </c>
      <c r="BG414">
        <f t="shared" si="348"/>
        <v>-222.39574251361796</v>
      </c>
      <c r="BH414">
        <f t="shared" si="359"/>
        <v>-42.395742513617961</v>
      </c>
      <c r="BI414">
        <f t="shared" si="360"/>
        <v>-42.395742513617961</v>
      </c>
      <c r="BJ414">
        <f t="shared" si="349"/>
        <v>0</v>
      </c>
      <c r="BK414">
        <f t="shared" si="361"/>
        <v>0</v>
      </c>
      <c r="BM414">
        <f t="shared" si="362"/>
        <v>-68.222560775539833</v>
      </c>
      <c r="BN414">
        <f t="shared" si="350"/>
        <v>-139.59485435733805</v>
      </c>
      <c r="BQ414" s="56">
        <f t="shared" si="363"/>
        <v>26.760343011096388</v>
      </c>
    </row>
    <row r="415" spans="1:81" x14ac:dyDescent="0.25">
      <c r="A415">
        <f t="shared" si="319"/>
        <v>1005000</v>
      </c>
      <c r="B415">
        <f t="shared" si="351"/>
        <v>1005</v>
      </c>
      <c r="C415">
        <f t="shared" si="320"/>
        <v>1.3140422703022387</v>
      </c>
      <c r="D415">
        <f t="shared" si="321"/>
        <v>0.70592695487371271</v>
      </c>
      <c r="F415">
        <f t="shared" si="322"/>
        <v>1.9532064314680601E-5</v>
      </c>
      <c r="G415">
        <f t="shared" si="323"/>
        <v>1.728583049211299E-3</v>
      </c>
      <c r="H415">
        <f t="shared" si="324"/>
        <v>-3.1398640669507891</v>
      </c>
      <c r="J415">
        <f t="shared" si="325"/>
        <v>15</v>
      </c>
      <c r="M415">
        <f t="shared" si="326"/>
        <v>2.6286081671078325E-3</v>
      </c>
      <c r="N415">
        <f t="shared" si="327"/>
        <v>-1.5707963250000001</v>
      </c>
      <c r="O415">
        <f t="shared" si="328"/>
        <v>312.57436033520872</v>
      </c>
      <c r="P415">
        <f t="shared" si="329"/>
        <v>1.5675970826061212</v>
      </c>
      <c r="Q415">
        <f t="shared" si="330"/>
        <v>173.62284055193675</v>
      </c>
      <c r="R415">
        <f t="shared" si="331"/>
        <v>1.5650366840787857</v>
      </c>
      <c r="S415">
        <f t="shared" si="332"/>
        <v>0.30471136932203585</v>
      </c>
      <c r="T415">
        <f t="shared" si="333"/>
        <v>-1.261160954128048</v>
      </c>
      <c r="U415">
        <f t="shared" si="334"/>
        <v>0.22213570020268705</v>
      </c>
      <c r="V415">
        <f t="shared" si="335"/>
        <v>-1.3467919744892312</v>
      </c>
      <c r="X415">
        <f t="shared" si="352"/>
        <v>-48.5951635643736</v>
      </c>
      <c r="Y415">
        <f t="shared" si="336"/>
        <v>-199.3923266346134</v>
      </c>
      <c r="Z415">
        <f t="shared" si="353"/>
        <v>-19.392326634613397</v>
      </c>
      <c r="AC415">
        <v>1</v>
      </c>
      <c r="AD415">
        <f t="shared" si="337"/>
        <v>312.57276071174999</v>
      </c>
      <c r="AE415">
        <f t="shared" si="338"/>
        <v>-9.2767299893562666E-2</v>
      </c>
      <c r="AF415">
        <f t="shared" si="339"/>
        <v>2.11349703050955E-2</v>
      </c>
      <c r="AG415">
        <f t="shared" si="315"/>
        <v>719.52259472907065</v>
      </c>
      <c r="AH415">
        <f t="shared" si="316"/>
        <v>-3205.5009942025995</v>
      </c>
      <c r="AJ415">
        <f t="shared" si="340"/>
        <v>18000</v>
      </c>
      <c r="AK415">
        <f t="shared" si="341"/>
        <v>56263.096928114996</v>
      </c>
      <c r="AL415">
        <v>1</v>
      </c>
      <c r="AM415">
        <f t="shared" si="342"/>
        <v>173.61996072261752</v>
      </c>
      <c r="AN415">
        <f t="shared" si="317"/>
        <v>324.64528587207133</v>
      </c>
      <c r="AO415">
        <f t="shared" si="318"/>
        <v>-101.80485377696181</v>
      </c>
      <c r="AQ415">
        <f t="shared" si="343"/>
        <v>2.4751856451113476E-3</v>
      </c>
      <c r="AR415">
        <f t="shared" si="344"/>
        <v>-4.9751231466738082</v>
      </c>
      <c r="AT415">
        <f t="shared" si="365"/>
        <v>-15945.98124094545</v>
      </c>
      <c r="AU415">
        <f t="shared" si="366"/>
        <v>-3587.6477256376374</v>
      </c>
      <c r="AV415">
        <f t="shared" si="354"/>
        <v>-2.9202900330761397</v>
      </c>
      <c r="AW415">
        <f t="shared" si="355"/>
        <v>510.78478482883384</v>
      </c>
      <c r="AX415">
        <f t="shared" si="356"/>
        <v>-5255.3315281789119</v>
      </c>
      <c r="AY415">
        <f t="shared" si="364"/>
        <v>-1.4739070166453052</v>
      </c>
      <c r="BA415">
        <f t="shared" si="345"/>
        <v>3.095509671880988</v>
      </c>
      <c r="BB415">
        <f t="shared" si="357"/>
        <v>9.8146433059736644</v>
      </c>
      <c r="BC415">
        <f t="shared" si="358"/>
        <v>-1.4463830164308344</v>
      </c>
      <c r="BD415">
        <f t="shared" si="346"/>
        <v>-262.87164249558271</v>
      </c>
      <c r="BF415">
        <f t="shared" si="347"/>
        <v>-58.476381882022821</v>
      </c>
      <c r="BG415">
        <f t="shared" si="348"/>
        <v>-222.32596677720895</v>
      </c>
      <c r="BH415">
        <f t="shared" si="359"/>
        <v>-42.325966777208947</v>
      </c>
      <c r="BI415">
        <f t="shared" si="360"/>
        <v>-42.325966777208947</v>
      </c>
      <c r="BJ415">
        <f t="shared" si="349"/>
        <v>0</v>
      </c>
      <c r="BK415">
        <f t="shared" si="361"/>
        <v>0</v>
      </c>
      <c r="BM415">
        <f t="shared" si="362"/>
        <v>-68.291025187996482</v>
      </c>
      <c r="BN415">
        <f t="shared" si="350"/>
        <v>-139.4543242816263</v>
      </c>
      <c r="BQ415" s="56">
        <f t="shared" si="363"/>
        <v>26.716604106258799</v>
      </c>
    </row>
    <row r="416" spans="1:81" x14ac:dyDescent="0.25">
      <c r="A416">
        <f t="shared" si="319"/>
        <v>1010000</v>
      </c>
      <c r="B416">
        <f t="shared" si="351"/>
        <v>1010</v>
      </c>
      <c r="C416">
        <f t="shared" si="320"/>
        <v>1.3167976275020217</v>
      </c>
      <c r="D416">
        <f t="shared" si="321"/>
        <v>0.70837802481633116</v>
      </c>
      <c r="F416">
        <f t="shared" si="322"/>
        <v>1.9339152686325045E-5</v>
      </c>
      <c r="G416">
        <f t="shared" si="323"/>
        <v>1.7200253846891712E-3</v>
      </c>
      <c r="H416">
        <f t="shared" si="324"/>
        <v>-3.139872624615311</v>
      </c>
      <c r="J416">
        <f t="shared" si="325"/>
        <v>15</v>
      </c>
      <c r="M416">
        <f t="shared" si="326"/>
        <v>2.615595255389477E-3</v>
      </c>
      <c r="N416">
        <f t="shared" si="327"/>
        <v>-1.5707963250000001</v>
      </c>
      <c r="O416">
        <f t="shared" si="328"/>
        <v>314.12944077807094</v>
      </c>
      <c r="P416">
        <f t="shared" si="329"/>
        <v>1.5676129203413727</v>
      </c>
      <c r="Q416">
        <f t="shared" si="330"/>
        <v>174.48660719470817</v>
      </c>
      <c r="R416">
        <f t="shared" si="331"/>
        <v>1.5650651965356321</v>
      </c>
      <c r="S416">
        <f t="shared" si="332"/>
        <v>0.30334201470633315</v>
      </c>
      <c r="T416">
        <f t="shared" si="333"/>
        <v>-1.2625983501758202</v>
      </c>
      <c r="U416">
        <f t="shared" si="334"/>
        <v>0.2210898989242957</v>
      </c>
      <c r="V416">
        <f t="shared" si="335"/>
        <v>-1.3478644430313982</v>
      </c>
      <c r="X416">
        <f t="shared" si="352"/>
        <v>-48.700190302231761</v>
      </c>
      <c r="Y416">
        <f t="shared" si="336"/>
        <v>-199.39364455899616</v>
      </c>
      <c r="Z416">
        <f t="shared" si="353"/>
        <v>-19.393644558996158</v>
      </c>
      <c r="AC416">
        <v>1</v>
      </c>
      <c r="AD416">
        <f t="shared" si="337"/>
        <v>314.12784907349999</v>
      </c>
      <c r="AE416">
        <f t="shared" si="338"/>
        <v>-9.3692653767405043E-2</v>
      </c>
      <c r="AF416">
        <f t="shared" si="339"/>
        <v>2.1240119411091E-2</v>
      </c>
      <c r="AG416">
        <f t="shared" si="315"/>
        <v>712.76360606260096</v>
      </c>
      <c r="AH416">
        <f t="shared" si="316"/>
        <v>-3191.1644397553223</v>
      </c>
      <c r="AJ416">
        <f t="shared" si="340"/>
        <v>18000</v>
      </c>
      <c r="AK416">
        <f t="shared" si="341"/>
        <v>56543.012833230008</v>
      </c>
      <c r="AL416">
        <v>1</v>
      </c>
      <c r="AM416">
        <f t="shared" si="342"/>
        <v>174.48374162173502</v>
      </c>
      <c r="AN416">
        <f t="shared" si="317"/>
        <v>324.63949482795755</v>
      </c>
      <c r="AO416">
        <f t="shared" si="318"/>
        <v>-101.30090254191491</v>
      </c>
      <c r="AQ416">
        <f t="shared" si="343"/>
        <v>2.4507395229047342E-3</v>
      </c>
      <c r="AR416">
        <f t="shared" si="344"/>
        <v>-4.9504938362675626</v>
      </c>
      <c r="AT416">
        <f t="shared" si="365"/>
        <v>-15796.093091585086</v>
      </c>
      <c r="AU416">
        <f t="shared" si="366"/>
        <v>-3536.3525513453433</v>
      </c>
      <c r="AV416">
        <f t="shared" si="354"/>
        <v>-2.9213491268153091</v>
      </c>
      <c r="AW416">
        <f t="shared" si="355"/>
        <v>509.27383423617067</v>
      </c>
      <c r="AX416">
        <f t="shared" si="356"/>
        <v>-5230.7547639235672</v>
      </c>
      <c r="AY416">
        <f t="shared" si="364"/>
        <v>-1.4737407832256735</v>
      </c>
      <c r="BA416">
        <f t="shared" si="345"/>
        <v>3.0800382368879853</v>
      </c>
      <c r="BB416">
        <f t="shared" si="357"/>
        <v>9.7711221609594006</v>
      </c>
      <c r="BC416">
        <f t="shared" si="358"/>
        <v>-1.4476083435896356</v>
      </c>
      <c r="BD416">
        <f t="shared" si="346"/>
        <v>-262.94184857038499</v>
      </c>
      <c r="BF416">
        <f t="shared" si="347"/>
        <v>-58.58792310499301</v>
      </c>
      <c r="BG416">
        <f t="shared" si="348"/>
        <v>-222.25622720690754</v>
      </c>
      <c r="BH416">
        <f t="shared" si="359"/>
        <v>-42.256227206907539</v>
      </c>
      <c r="BI416">
        <f t="shared" si="360"/>
        <v>-42.256227206907539</v>
      </c>
      <c r="BJ416">
        <f t="shared" si="349"/>
        <v>0</v>
      </c>
      <c r="BK416">
        <f t="shared" si="361"/>
        <v>0</v>
      </c>
      <c r="BM416">
        <f t="shared" si="362"/>
        <v>-68.359045265952417</v>
      </c>
      <c r="BN416">
        <f t="shared" si="350"/>
        <v>-139.31437863652258</v>
      </c>
      <c r="BQ416" s="56">
        <f t="shared" si="363"/>
        <v>26.673082961244535</v>
      </c>
    </row>
    <row r="417" spans="1:69" x14ac:dyDescent="0.25">
      <c r="A417">
        <f t="shared" si="319"/>
        <v>1015000</v>
      </c>
      <c r="B417">
        <f t="shared" si="351"/>
        <v>1015</v>
      </c>
      <c r="C417">
        <f t="shared" si="320"/>
        <v>1.3195608626193804</v>
      </c>
      <c r="D417">
        <f t="shared" si="321"/>
        <v>0.71081884401337536</v>
      </c>
      <c r="F417">
        <f t="shared" si="322"/>
        <v>1.9149085009913126E-5</v>
      </c>
      <c r="G417">
        <f t="shared" si="323"/>
        <v>1.7115520368665824E-3</v>
      </c>
      <c r="H417">
        <f t="shared" si="324"/>
        <v>-3.1398810979631335</v>
      </c>
      <c r="J417">
        <f t="shared" si="325"/>
        <v>15</v>
      </c>
      <c r="M417">
        <f t="shared" si="326"/>
        <v>2.6027105496979033E-3</v>
      </c>
      <c r="N417">
        <f t="shared" si="327"/>
        <v>-1.5707963250000001</v>
      </c>
      <c r="O417">
        <f t="shared" si="328"/>
        <v>315.68452129895115</v>
      </c>
      <c r="P417">
        <f t="shared" si="329"/>
        <v>1.5676286020413972</v>
      </c>
      <c r="Q417">
        <f t="shared" si="330"/>
        <v>175.35037397793275</v>
      </c>
      <c r="R417">
        <f t="shared" si="331"/>
        <v>1.5650934280907549</v>
      </c>
      <c r="S417">
        <f t="shared" si="332"/>
        <v>0.30198429704136087</v>
      </c>
      <c r="T417">
        <f t="shared" si="333"/>
        <v>-1.2640228819658836</v>
      </c>
      <c r="U417">
        <f t="shared" si="334"/>
        <v>0.22005364908406799</v>
      </c>
      <c r="V417">
        <f t="shared" si="335"/>
        <v>-1.3489268594515065</v>
      </c>
      <c r="X417">
        <f t="shared" si="352"/>
        <v>-48.80464990921417</v>
      </c>
      <c r="Y417">
        <f t="shared" si="336"/>
        <v>-199.3942569996461</v>
      </c>
      <c r="Z417">
        <f t="shared" si="353"/>
        <v>-19.394256999646103</v>
      </c>
      <c r="AC417">
        <v>1</v>
      </c>
      <c r="AD417">
        <f t="shared" si="337"/>
        <v>315.68293743525004</v>
      </c>
      <c r="AE417">
        <f t="shared" si="338"/>
        <v>-9.4622599968164731E-2</v>
      </c>
      <c r="AF417">
        <f t="shared" si="339"/>
        <v>2.1345268517086499E-2</v>
      </c>
      <c r="AG417">
        <f t="shared" si="315"/>
        <v>706.09780846478941</v>
      </c>
      <c r="AH417">
        <f t="shared" si="316"/>
        <v>-3176.9481098107831</v>
      </c>
      <c r="AJ417">
        <f t="shared" si="340"/>
        <v>18000</v>
      </c>
      <c r="AK417">
        <f t="shared" si="341"/>
        <v>56822.928738344999</v>
      </c>
      <c r="AL417">
        <v>1</v>
      </c>
      <c r="AM417">
        <f t="shared" si="342"/>
        <v>175.34752252085252</v>
      </c>
      <c r="AN417">
        <f t="shared" si="317"/>
        <v>324.63378915109786</v>
      </c>
      <c r="AO417">
        <f t="shared" si="318"/>
        <v>-100.80191585682044</v>
      </c>
      <c r="AQ417">
        <f t="shared" si="343"/>
        <v>2.4266537827528495E-3</v>
      </c>
      <c r="AR417">
        <f t="shared" si="344"/>
        <v>-4.9261071789882847</v>
      </c>
      <c r="AT417">
        <f t="shared" si="365"/>
        <v>-15648.273436094256</v>
      </c>
      <c r="AU417">
        <f t="shared" si="366"/>
        <v>-3486.022836494576</v>
      </c>
      <c r="AV417">
        <f t="shared" si="354"/>
        <v>-2.9223983002023104</v>
      </c>
      <c r="AW417">
        <f t="shared" si="355"/>
        <v>507.77897100183202</v>
      </c>
      <c r="AX417">
        <f t="shared" si="356"/>
        <v>-5206.4004119369547</v>
      </c>
      <c r="AY417">
        <f t="shared" si="364"/>
        <v>-1.473574052147324</v>
      </c>
      <c r="BA417">
        <f t="shared" si="345"/>
        <v>3.0647201914688673</v>
      </c>
      <c r="BB417">
        <f t="shared" si="357"/>
        <v>9.7278165927608509</v>
      </c>
      <c r="BC417">
        <f t="shared" si="358"/>
        <v>-1.4488242480549864</v>
      </c>
      <c r="BD417">
        <f t="shared" si="346"/>
        <v>-263.0115147646203</v>
      </c>
      <c r="BF417">
        <f t="shared" si="347"/>
        <v>-58.698809160124782</v>
      </c>
      <c r="BG417">
        <f t="shared" si="348"/>
        <v>-222.18653024950703</v>
      </c>
      <c r="BH417">
        <f t="shared" si="359"/>
        <v>-42.18653024950703</v>
      </c>
      <c r="BI417">
        <f t="shared" si="360"/>
        <v>-42.18653024950703</v>
      </c>
      <c r="BJ417">
        <f t="shared" si="349"/>
        <v>0</v>
      </c>
      <c r="BK417">
        <f t="shared" si="361"/>
        <v>0</v>
      </c>
      <c r="BM417">
        <f t="shared" si="362"/>
        <v>-68.426625752885641</v>
      </c>
      <c r="BN417">
        <f t="shared" si="350"/>
        <v>-139.17501548488676</v>
      </c>
      <c r="BQ417" s="56">
        <f t="shared" si="363"/>
        <v>26.629777393045984</v>
      </c>
    </row>
    <row r="418" spans="1:69" x14ac:dyDescent="0.25">
      <c r="A418">
        <f t="shared" si="319"/>
        <v>1020000</v>
      </c>
      <c r="B418">
        <f t="shared" si="351"/>
        <v>1020</v>
      </c>
      <c r="C418">
        <f t="shared" si="320"/>
        <v>1.3223319262676121</v>
      </c>
      <c r="D418">
        <f t="shared" si="321"/>
        <v>0.71324944773497179</v>
      </c>
      <c r="F418">
        <f t="shared" si="322"/>
        <v>1.8961805656909554E-5</v>
      </c>
      <c r="G418">
        <f t="shared" si="323"/>
        <v>1.7031617656999283E-3</v>
      </c>
      <c r="H418">
        <f t="shared" si="324"/>
        <v>-3.1398894882343003</v>
      </c>
      <c r="J418">
        <f t="shared" si="325"/>
        <v>15</v>
      </c>
      <c r="M418">
        <f t="shared" si="326"/>
        <v>2.5899521646503645E-3</v>
      </c>
      <c r="N418">
        <f t="shared" si="327"/>
        <v>-1.5707963250000001</v>
      </c>
      <c r="O418">
        <f t="shared" si="328"/>
        <v>317.23960189670208</v>
      </c>
      <c r="P418">
        <f t="shared" si="329"/>
        <v>1.5676441300007997</v>
      </c>
      <c r="Q418">
        <f t="shared" si="330"/>
        <v>176.2141408995451</v>
      </c>
      <c r="R418">
        <f t="shared" si="331"/>
        <v>1.5651213828748833</v>
      </c>
      <c r="S418">
        <f t="shared" si="332"/>
        <v>0.30063807718910118</v>
      </c>
      <c r="T418">
        <f t="shared" si="333"/>
        <v>-1.265434715720938</v>
      </c>
      <c r="U418">
        <f t="shared" si="334"/>
        <v>0.21902682397493314</v>
      </c>
      <c r="V418">
        <f t="shared" si="335"/>
        <v>-1.3499793620513727</v>
      </c>
      <c r="X418">
        <f t="shared" si="352"/>
        <v>-48.908547588011125</v>
      </c>
      <c r="Y418">
        <f t="shared" si="336"/>
        <v>-199.39417908660818</v>
      </c>
      <c r="Z418">
        <f t="shared" si="353"/>
        <v>-19.394179086608176</v>
      </c>
      <c r="AC418">
        <v>1</v>
      </c>
      <c r="AD418">
        <f t="shared" si="337"/>
        <v>317.23802579699998</v>
      </c>
      <c r="AE418">
        <f t="shared" si="338"/>
        <v>-9.555713849584177E-2</v>
      </c>
      <c r="AF418">
        <f t="shared" si="339"/>
        <v>2.1450417623082002E-2</v>
      </c>
      <c r="AG418">
        <f t="shared" si="315"/>
        <v>699.52352663755175</v>
      </c>
      <c r="AH418">
        <f t="shared" si="316"/>
        <v>-3162.8506124281357</v>
      </c>
      <c r="AJ418">
        <f t="shared" si="340"/>
        <v>18000</v>
      </c>
      <c r="AK418">
        <f t="shared" si="341"/>
        <v>57102.844643459997</v>
      </c>
      <c r="AL418">
        <v>1</v>
      </c>
      <c r="AM418">
        <f t="shared" si="342"/>
        <v>176.21130341997002</v>
      </c>
      <c r="AN418">
        <f t="shared" si="317"/>
        <v>324.6281671718242</v>
      </c>
      <c r="AO418">
        <f t="shared" si="318"/>
        <v>-100.3078207230662</v>
      </c>
      <c r="AQ418">
        <f t="shared" si="343"/>
        <v>2.402921375691711E-3</v>
      </c>
      <c r="AR418">
        <f t="shared" si="344"/>
        <v>-4.90195960641109</v>
      </c>
      <c r="AT418">
        <f t="shared" si="365"/>
        <v>-15502.485043200342</v>
      </c>
      <c r="AU418">
        <f t="shared" si="366"/>
        <v>-3436.6361526562341</v>
      </c>
      <c r="AV418">
        <f t="shared" si="354"/>
        <v>-2.9234376896011982</v>
      </c>
      <c r="AW418">
        <f t="shared" si="355"/>
        <v>506.30002194960275</v>
      </c>
      <c r="AX418">
        <f t="shared" si="356"/>
        <v>-5182.2655535626709</v>
      </c>
      <c r="AY418">
        <f t="shared" si="364"/>
        <v>-1.4734068164400203</v>
      </c>
      <c r="BA418">
        <f t="shared" si="345"/>
        <v>3.0495532592503745</v>
      </c>
      <c r="BB418">
        <f t="shared" si="357"/>
        <v>9.6847244508513892</v>
      </c>
      <c r="BC418">
        <f t="shared" si="358"/>
        <v>-1.450030873161178</v>
      </c>
      <c r="BD418">
        <f t="shared" si="346"/>
        <v>-263.08064929073856</v>
      </c>
      <c r="BF418">
        <f t="shared" si="347"/>
        <v>-58.809046873459863</v>
      </c>
      <c r="BG418">
        <f t="shared" si="348"/>
        <v>-222.11688216767729</v>
      </c>
      <c r="BH418">
        <f t="shared" si="359"/>
        <v>-42.116882167677289</v>
      </c>
      <c r="BI418">
        <f t="shared" si="360"/>
        <v>-42.116882167677289</v>
      </c>
      <c r="BJ418">
        <f t="shared" si="349"/>
        <v>0</v>
      </c>
      <c r="BK418">
        <f t="shared" si="361"/>
        <v>0</v>
      </c>
      <c r="BM418">
        <f t="shared" si="362"/>
        <v>-68.493771324311268</v>
      </c>
      <c r="BN418">
        <f t="shared" si="350"/>
        <v>-139.03623287693873</v>
      </c>
      <c r="BQ418" s="56">
        <f t="shared" si="363"/>
        <v>26.586685251136526</v>
      </c>
    </row>
    <row r="419" spans="1:69" x14ac:dyDescent="0.25">
      <c r="A419">
        <f t="shared" si="319"/>
        <v>1025000</v>
      </c>
      <c r="B419">
        <f t="shared" si="351"/>
        <v>1025</v>
      </c>
      <c r="C419">
        <f t="shared" si="320"/>
        <v>1.3251107693337882</v>
      </c>
      <c r="D419">
        <f t="shared" si="321"/>
        <v>0.71566987143945193</v>
      </c>
      <c r="F419">
        <f t="shared" si="322"/>
        <v>1.8777260352303657E-5</v>
      </c>
      <c r="G419">
        <f t="shared" si="323"/>
        <v>1.6948533553438081E-3</v>
      </c>
      <c r="H419">
        <f t="shared" si="324"/>
        <v>-3.1398977966446564</v>
      </c>
      <c r="J419">
        <f t="shared" si="325"/>
        <v>15</v>
      </c>
      <c r="M419">
        <f t="shared" si="326"/>
        <v>2.5773182516520702E-3</v>
      </c>
      <c r="N419">
        <f t="shared" si="327"/>
        <v>-1.5707963250000001</v>
      </c>
      <c r="O419">
        <f t="shared" si="328"/>
        <v>318.79468257019874</v>
      </c>
      <c r="P419">
        <f t="shared" si="329"/>
        <v>1.5676595064694134</v>
      </c>
      <c r="Q419">
        <f t="shared" si="330"/>
        <v>177.07790795752007</v>
      </c>
      <c r="R419">
        <f t="shared" si="331"/>
        <v>1.5651490649381508</v>
      </c>
      <c r="S419">
        <f t="shared" si="332"/>
        <v>0.29930321805754895</v>
      </c>
      <c r="T419">
        <f t="shared" si="333"/>
        <v>-1.2668340149159907</v>
      </c>
      <c r="U419">
        <f t="shared" si="334"/>
        <v>0.21800929905313329</v>
      </c>
      <c r="V419">
        <f t="shared" si="335"/>
        <v>-1.3510220866515785</v>
      </c>
      <c r="X419">
        <f t="shared" si="352"/>
        <v>-49.011888479195456</v>
      </c>
      <c r="Y419">
        <f t="shared" si="336"/>
        <v>-199.39342564534513</v>
      </c>
      <c r="Z419">
        <f t="shared" si="353"/>
        <v>-19.393425645345133</v>
      </c>
      <c r="AC419">
        <v>1</v>
      </c>
      <c r="AD419">
        <f t="shared" si="337"/>
        <v>318.79311415875003</v>
      </c>
      <c r="AE419">
        <f t="shared" si="338"/>
        <v>-9.6496269350436148E-2</v>
      </c>
      <c r="AF419">
        <f t="shared" si="339"/>
        <v>2.1555566729077501E-2</v>
      </c>
      <c r="AG419">
        <f t="shared" si="315"/>
        <v>693.03912205569827</v>
      </c>
      <c r="AH419">
        <f t="shared" si="316"/>
        <v>-3148.8705746119476</v>
      </c>
      <c r="AJ419">
        <f t="shared" si="340"/>
        <v>18000</v>
      </c>
      <c r="AK419">
        <f t="shared" si="341"/>
        <v>57382.760548575003</v>
      </c>
      <c r="AL419">
        <v>1</v>
      </c>
      <c r="AM419">
        <f t="shared" si="342"/>
        <v>177.07508431908752</v>
      </c>
      <c r="AN419">
        <f t="shared" si="317"/>
        <v>324.62262726108969</v>
      </c>
      <c r="AO419">
        <f t="shared" si="318"/>
        <v>-99.818545566173839</v>
      </c>
      <c r="AQ419">
        <f t="shared" si="343"/>
        <v>2.3795354242628379E-3</v>
      </c>
      <c r="AR419">
        <f t="shared" si="344"/>
        <v>-4.8780476197388172</v>
      </c>
      <c r="AT419">
        <f t="shared" si="365"/>
        <v>-15358.691500210081</v>
      </c>
      <c r="AU419">
        <f t="shared" si="366"/>
        <v>-3388.1706888083863</v>
      </c>
      <c r="AV419">
        <f t="shared" si="354"/>
        <v>-2.9244674289326009</v>
      </c>
      <c r="AW419">
        <f t="shared" si="355"/>
        <v>504.83681429113153</v>
      </c>
      <c r="AX419">
        <f t="shared" si="356"/>
        <v>-5158.3473194235048</v>
      </c>
      <c r="AY419">
        <f t="shared" si="364"/>
        <v>-1.4732390696065472</v>
      </c>
      <c r="BA419">
        <f t="shared" si="345"/>
        <v>3.0345352086836823</v>
      </c>
      <c r="BB419">
        <f t="shared" si="357"/>
        <v>9.641843616548373</v>
      </c>
      <c r="BC419">
        <f t="shared" si="358"/>
        <v>-1.4512283593260538</v>
      </c>
      <c r="BD419">
        <f t="shared" si="346"/>
        <v>-263.14926019408966</v>
      </c>
      <c r="BF419">
        <f t="shared" si="347"/>
        <v>-58.918642972486417</v>
      </c>
      <c r="BG419">
        <f t="shared" si="348"/>
        <v>-222.0472890448182</v>
      </c>
      <c r="BH419">
        <f t="shared" si="359"/>
        <v>-42.0472890448182</v>
      </c>
      <c r="BI419">
        <f t="shared" si="360"/>
        <v>-42.0472890448182</v>
      </c>
      <c r="BJ419">
        <f t="shared" si="349"/>
        <v>0</v>
      </c>
      <c r="BK419">
        <f t="shared" si="361"/>
        <v>0</v>
      </c>
      <c r="BM419">
        <f t="shared" si="362"/>
        <v>-68.560486589034781</v>
      </c>
      <c r="BN419">
        <f t="shared" si="350"/>
        <v>-138.89802885072856</v>
      </c>
      <c r="BQ419" s="56">
        <f t="shared" si="363"/>
        <v>26.54380441683351</v>
      </c>
    </row>
    <row r="420" spans="1:69" x14ac:dyDescent="0.25">
      <c r="A420">
        <f t="shared" si="319"/>
        <v>1030000</v>
      </c>
      <c r="B420">
        <f t="shared" si="351"/>
        <v>1030</v>
      </c>
      <c r="C420">
        <f t="shared" si="320"/>
        <v>1.3278973429787839</v>
      </c>
      <c r="D420">
        <f t="shared" si="321"/>
        <v>0.71808015076587084</v>
      </c>
      <c r="F420">
        <f t="shared" si="322"/>
        <v>1.859539613528069E-5</v>
      </c>
      <c r="G420">
        <f t="shared" si="323"/>
        <v>1.6866256135636252E-3</v>
      </c>
      <c r="H420">
        <f t="shared" si="324"/>
        <v>-3.1399060243864367</v>
      </c>
      <c r="J420">
        <f t="shared" si="325"/>
        <v>15</v>
      </c>
      <c r="M420">
        <f t="shared" si="326"/>
        <v>2.564806998003274E-3</v>
      </c>
      <c r="N420">
        <f t="shared" si="327"/>
        <v>-1.5707963250000001</v>
      </c>
      <c r="O420">
        <f t="shared" si="328"/>
        <v>320.34976331833815</v>
      </c>
      <c r="P420">
        <f t="shared" si="329"/>
        <v>1.5676747336533858</v>
      </c>
      <c r="Q420">
        <f t="shared" si="330"/>
        <v>177.94167514987186</v>
      </c>
      <c r="R420">
        <f t="shared" si="331"/>
        <v>1.5651764782520521</v>
      </c>
      <c r="S420">
        <f t="shared" si="332"/>
        <v>0.29797958456727469</v>
      </c>
      <c r="T420">
        <f t="shared" si="333"/>
        <v>-1.2682209403325237</v>
      </c>
      <c r="U420">
        <f t="shared" si="334"/>
        <v>0.2170009518938974</v>
      </c>
      <c r="V420">
        <f t="shared" si="335"/>
        <v>-1.3520551666458291</v>
      </c>
      <c r="X420">
        <f t="shared" si="352"/>
        <v>-49.114677662104846</v>
      </c>
      <c r="Y420">
        <f t="shared" si="336"/>
        <v>-199.39201120324319</v>
      </c>
      <c r="Z420">
        <f t="shared" si="353"/>
        <v>-19.392011203243186</v>
      </c>
      <c r="AC420">
        <v>1</v>
      </c>
      <c r="AD420">
        <f t="shared" si="337"/>
        <v>320.34820252050002</v>
      </c>
      <c r="AE420">
        <f t="shared" si="338"/>
        <v>-9.7439992531947836E-2</v>
      </c>
      <c r="AF420">
        <f t="shared" si="339"/>
        <v>2.1660715835073001E-2</v>
      </c>
      <c r="AG420">
        <f t="shared" si="315"/>
        <v>686.64299202241148</v>
      </c>
      <c r="AH420">
        <f t="shared" si="316"/>
        <v>-3135.0066420623093</v>
      </c>
      <c r="AJ420">
        <f t="shared" si="340"/>
        <v>18000</v>
      </c>
      <c r="AK420">
        <f t="shared" si="341"/>
        <v>57662.676453690001</v>
      </c>
      <c r="AL420">
        <v>1</v>
      </c>
      <c r="AM420">
        <f t="shared" si="342"/>
        <v>177.938865218205</v>
      </c>
      <c r="AN420">
        <f t="shared" si="317"/>
        <v>324.61716782928875</v>
      </c>
      <c r="AO420">
        <f t="shared" si="318"/>
        <v>-99.334020201238957</v>
      </c>
      <c r="AQ420">
        <f t="shared" si="343"/>
        <v>2.3564892175301118E-3</v>
      </c>
      <c r="AR420">
        <f t="shared" si="344"/>
        <v>-4.8543677881120306</v>
      </c>
      <c r="AT420">
        <f t="shared" si="365"/>
        <v>-15216.857191937543</v>
      </c>
      <c r="AU420">
        <f t="shared" si="366"/>
        <v>-3340.6052317553654</v>
      </c>
      <c r="AV420">
        <f t="shared" si="354"/>
        <v>-2.9254876497271636</v>
      </c>
      <c r="AW420">
        <f t="shared" si="355"/>
        <v>503.38917573353336</v>
      </c>
      <c r="AX420">
        <f t="shared" si="356"/>
        <v>-5134.6428884206689</v>
      </c>
      <c r="AY420">
        <f t="shared" si="364"/>
        <v>-1.4730708056019934</v>
      </c>
      <c r="BA420">
        <f t="shared" si="345"/>
        <v>3.0196638519478203</v>
      </c>
      <c r="BB420">
        <f t="shared" si="357"/>
        <v>9.5991720023914215</v>
      </c>
      <c r="BC420">
        <f t="shared" si="358"/>
        <v>-1.4524168441251701</v>
      </c>
      <c r="BD420">
        <f t="shared" si="346"/>
        <v>-263.21735535717227</v>
      </c>
      <c r="BF420">
        <f t="shared" si="347"/>
        <v>-59.027604087984798</v>
      </c>
      <c r="BG420">
        <f t="shared" si="348"/>
        <v>-221.97775678977106</v>
      </c>
      <c r="BH420">
        <f t="shared" si="359"/>
        <v>-41.977756789771064</v>
      </c>
      <c r="BI420">
        <f t="shared" si="360"/>
        <v>-41.977756789771064</v>
      </c>
      <c r="BJ420">
        <f t="shared" si="349"/>
        <v>0</v>
      </c>
      <c r="BK420">
        <f t="shared" si="361"/>
        <v>0</v>
      </c>
      <c r="BM420">
        <f t="shared" si="362"/>
        <v>-68.626776090376225</v>
      </c>
      <c r="BN420">
        <f t="shared" si="350"/>
        <v>-138.7604014325988</v>
      </c>
      <c r="BQ420" s="56">
        <f t="shared" si="363"/>
        <v>26.501132802676558</v>
      </c>
    </row>
    <row r="421" spans="1:69" x14ac:dyDescent="0.25">
      <c r="A421">
        <f t="shared" si="319"/>
        <v>1035000</v>
      </c>
      <c r="B421">
        <f t="shared" si="351"/>
        <v>1035</v>
      </c>
      <c r="C421">
        <f t="shared" si="320"/>
        <v>1.3306915986372663</v>
      </c>
      <c r="D421">
        <f t="shared" si="321"/>
        <v>0.72048032152664387</v>
      </c>
      <c r="F421">
        <f t="shared" si="322"/>
        <v>1.8416161321219974E-5</v>
      </c>
      <c r="G421">
        <f t="shared" si="323"/>
        <v>1.6784773711652165E-3</v>
      </c>
      <c r="H421">
        <f t="shared" si="324"/>
        <v>-3.1399141726288349</v>
      </c>
      <c r="J421">
        <f t="shared" si="325"/>
        <v>15</v>
      </c>
      <c r="M421">
        <f t="shared" si="326"/>
        <v>2.552416626032243E-3</v>
      </c>
      <c r="N421">
        <f t="shared" si="327"/>
        <v>-1.5707963250000001</v>
      </c>
      <c r="O421">
        <f t="shared" si="328"/>
        <v>321.90484414003845</v>
      </c>
      <c r="P421">
        <f t="shared" si="329"/>
        <v>1.5676898137162345</v>
      </c>
      <c r="Q421">
        <f t="shared" si="330"/>
        <v>178.80544247465303</v>
      </c>
      <c r="R421">
        <f t="shared" si="331"/>
        <v>1.5652036267113418</v>
      </c>
      <c r="S421">
        <f t="shared" si="332"/>
        <v>0.29666704361851337</v>
      </c>
      <c r="T421">
        <f t="shared" si="333"/>
        <v>-1.2695956501114534</v>
      </c>
      <c r="U421">
        <f t="shared" si="334"/>
        <v>0.21600166214815233</v>
      </c>
      <c r="V421">
        <f t="shared" si="335"/>
        <v>-1.3530787330539213</v>
      </c>
      <c r="X421">
        <f t="shared" si="352"/>
        <v>-49.216920155709907</v>
      </c>
      <c r="Y421">
        <f t="shared" si="336"/>
        <v>-199.38994999596719</v>
      </c>
      <c r="Z421">
        <f t="shared" si="353"/>
        <v>-19.389949995967186</v>
      </c>
      <c r="AC421">
        <v>1</v>
      </c>
      <c r="AD421">
        <f t="shared" si="337"/>
        <v>321.90329088224996</v>
      </c>
      <c r="AE421">
        <f t="shared" si="338"/>
        <v>-9.8388308040376876E-2</v>
      </c>
      <c r="AF421">
        <f t="shared" si="339"/>
        <v>2.17658649410685E-2</v>
      </c>
      <c r="AG421">
        <f t="shared" si="315"/>
        <v>680.33356875225604</v>
      </c>
      <c r="AH421">
        <f t="shared" si="316"/>
        <v>-3121.2574789261198</v>
      </c>
      <c r="AJ421">
        <f t="shared" si="340"/>
        <v>18000</v>
      </c>
      <c r="AK421">
        <f t="shared" si="341"/>
        <v>57942.592358805006</v>
      </c>
      <c r="AL421">
        <v>1</v>
      </c>
      <c r="AM421">
        <f t="shared" si="342"/>
        <v>178.80264611732252</v>
      </c>
      <c r="AN421">
        <f t="shared" si="317"/>
        <v>324.61178732511661</v>
      </c>
      <c r="AO421">
        <f t="shared" si="318"/>
        <v>-98.854175799373039</v>
      </c>
      <c r="AQ421">
        <f t="shared" si="343"/>
        <v>2.3337762062647423E-3</v>
      </c>
      <c r="AR421">
        <f t="shared" si="344"/>
        <v>-4.8309167469680165</v>
      </c>
      <c r="AT421">
        <f t="shared" si="365"/>
        <v>-15076.947280248285</v>
      </c>
      <c r="AU421">
        <f t="shared" si="366"/>
        <v>-3293.9191472477341</v>
      </c>
      <c r="AV421">
        <f t="shared" si="354"/>
        <v>-2.9264984811776213</v>
      </c>
      <c r="AW421">
        <f t="shared" si="355"/>
        <v>501.95693457920311</v>
      </c>
      <c r="AX421">
        <f t="shared" si="356"/>
        <v>-5111.1494867564124</v>
      </c>
      <c r="AY421">
        <f t="shared" si="364"/>
        <v>-1.4729020188139259</v>
      </c>
      <c r="BA421">
        <f t="shared" si="345"/>
        <v>3.0049370438850578</v>
      </c>
      <c r="BB421">
        <f t="shared" si="357"/>
        <v>9.5567075515356734</v>
      </c>
      <c r="BC421">
        <f t="shared" si="358"/>
        <v>-1.4535964623636954</v>
      </c>
      <c r="BD421">
        <f t="shared" si="346"/>
        <v>-263.28494250375365</v>
      </c>
      <c r="BF421">
        <f t="shared" si="347"/>
        <v>-59.135936755829917</v>
      </c>
      <c r="BG421">
        <f t="shared" si="348"/>
        <v>-221.90829114139274</v>
      </c>
      <c r="BH421">
        <f t="shared" si="359"/>
        <v>-41.908291141392738</v>
      </c>
      <c r="BI421">
        <f t="shared" si="360"/>
        <v>-41.908291141392738</v>
      </c>
      <c r="BJ421">
        <f t="shared" si="349"/>
        <v>0</v>
      </c>
      <c r="BK421">
        <f t="shared" si="361"/>
        <v>0</v>
      </c>
      <c r="BM421">
        <f t="shared" si="362"/>
        <v>-68.692644307365597</v>
      </c>
      <c r="BN421">
        <f t="shared" si="350"/>
        <v>-138.62334863763905</v>
      </c>
      <c r="BQ421" s="56">
        <f t="shared" si="363"/>
        <v>26.458668351820812</v>
      </c>
    </row>
    <row r="422" spans="1:69" x14ac:dyDescent="0.25">
      <c r="A422">
        <f t="shared" si="319"/>
        <v>1040000</v>
      </c>
      <c r="B422">
        <f t="shared" si="351"/>
        <v>1040</v>
      </c>
      <c r="C422">
        <f t="shared" si="320"/>
        <v>1.3334934880176406</v>
      </c>
      <c r="D422">
        <f t="shared" si="321"/>
        <v>0.72287041970030164</v>
      </c>
      <c r="F422">
        <f t="shared" si="322"/>
        <v>1.8239505464968868E-5</v>
      </c>
      <c r="G422">
        <f t="shared" si="323"/>
        <v>1.6704074814409338E-3</v>
      </c>
      <c r="H422">
        <f t="shared" si="324"/>
        <v>-3.1399222425185593</v>
      </c>
      <c r="J422">
        <f t="shared" si="325"/>
        <v>15</v>
      </c>
      <c r="M422">
        <f t="shared" si="326"/>
        <v>2.5401453922532422E-3</v>
      </c>
      <c r="N422">
        <f t="shared" si="327"/>
        <v>-1.5707963250000001</v>
      </c>
      <c r="O422">
        <f t="shared" si="328"/>
        <v>323.45992503423867</v>
      </c>
      <c r="P422">
        <f t="shared" si="329"/>
        <v>1.5677047487798714</v>
      </c>
      <c r="Q422">
        <f t="shared" si="330"/>
        <v>179.66920992995367</v>
      </c>
      <c r="R422">
        <f t="shared" si="331"/>
        <v>1.5652305141358793</v>
      </c>
      <c r="S422">
        <f t="shared" si="332"/>
        <v>0.29536546405877701</v>
      </c>
      <c r="T422">
        <f t="shared" si="333"/>
        <v>-1.2709582998049056</v>
      </c>
      <c r="U422">
        <f t="shared" si="334"/>
        <v>0.21501131150024386</v>
      </c>
      <c r="V422">
        <f t="shared" si="335"/>
        <v>-1.3540929145733536</v>
      </c>
      <c r="X422">
        <f t="shared" si="352"/>
        <v>-49.318620919468337</v>
      </c>
      <c r="Y422">
        <f t="shared" si="336"/>
        <v>-199.38725597366604</v>
      </c>
      <c r="Z422">
        <f t="shared" si="353"/>
        <v>-19.387255973666043</v>
      </c>
      <c r="AC422">
        <v>1</v>
      </c>
      <c r="AD422">
        <f t="shared" si="337"/>
        <v>323.45837924400001</v>
      </c>
      <c r="AE422">
        <f t="shared" si="338"/>
        <v>-9.9341215875723254E-2</v>
      </c>
      <c r="AF422">
        <f t="shared" si="339"/>
        <v>2.1871014047064E-2</v>
      </c>
      <c r="AG422">
        <f t="shared" si="315"/>
        <v>674.10931848083021</v>
      </c>
      <c r="AH422">
        <f t="shared" si="316"/>
        <v>-3107.6217675496764</v>
      </c>
      <c r="AJ422">
        <f t="shared" si="340"/>
        <v>18000</v>
      </c>
      <c r="AK422">
        <f t="shared" si="341"/>
        <v>58222.508263920005</v>
      </c>
      <c r="AL422">
        <v>1</v>
      </c>
      <c r="AM422">
        <f t="shared" si="342"/>
        <v>179.66642701644</v>
      </c>
      <c r="AN422">
        <f t="shared" si="317"/>
        <v>324.60648423446742</v>
      </c>
      <c r="AO422">
        <f t="shared" si="318"/>
        <v>-98.378944855112991</v>
      </c>
      <c r="AQ422">
        <f t="shared" si="343"/>
        <v>2.3113899982918828E-3</v>
      </c>
      <c r="AR422">
        <f t="shared" si="344"/>
        <v>-4.8076911964471165</v>
      </c>
      <c r="AT422">
        <f t="shared" si="365"/>
        <v>-14938.927684199514</v>
      </c>
      <c r="AU422">
        <f t="shared" si="366"/>
        <v>-3248.0923617752414</v>
      </c>
      <c r="AV422">
        <f t="shared" si="354"/>
        <v>-2.9275000501895474</v>
      </c>
      <c r="AW422">
        <f t="shared" si="355"/>
        <v>500.53991981830615</v>
      </c>
      <c r="AX422">
        <f t="shared" si="356"/>
        <v>-5087.8643869794023</v>
      </c>
      <c r="AY422">
        <f t="shared" si="364"/>
        <v>-1.4727327040434164</v>
      </c>
      <c r="BA422">
        <f t="shared" si="345"/>
        <v>2.9903526809671654</v>
      </c>
      <c r="BB422">
        <f t="shared" si="357"/>
        <v>9.5144482371595434</v>
      </c>
      <c r="BC422">
        <f t="shared" si="358"/>
        <v>-1.454767346146131</v>
      </c>
      <c r="BD422">
        <f t="shared" si="346"/>
        <v>-263.35202920286423</v>
      </c>
      <c r="BF422">
        <f t="shared" si="347"/>
        <v>-59.243647418751344</v>
      </c>
      <c r="BG422">
        <f t="shared" si="348"/>
        <v>-221.83889767299712</v>
      </c>
      <c r="BH422">
        <f t="shared" si="359"/>
        <v>-41.83889767299712</v>
      </c>
      <c r="BI422">
        <f t="shared" si="360"/>
        <v>-41.83889767299712</v>
      </c>
      <c r="BJ422">
        <f t="shared" si="349"/>
        <v>0</v>
      </c>
      <c r="BK422">
        <f t="shared" si="361"/>
        <v>0</v>
      </c>
      <c r="BM422">
        <f t="shared" si="362"/>
        <v>-68.758095655910893</v>
      </c>
      <c r="BN422">
        <f t="shared" si="350"/>
        <v>-138.48686847013295</v>
      </c>
      <c r="BQ422" s="56">
        <f t="shared" si="363"/>
        <v>26.41640903744468</v>
      </c>
    </row>
    <row r="423" spans="1:69" x14ac:dyDescent="0.25">
      <c r="A423">
        <f t="shared" si="319"/>
        <v>1045000</v>
      </c>
      <c r="B423">
        <f t="shared" si="351"/>
        <v>1045</v>
      </c>
      <c r="C423">
        <f t="shared" si="320"/>
        <v>1.3363029631019541</v>
      </c>
      <c r="D423">
        <f t="shared" si="321"/>
        <v>0.72525048142436155</v>
      </c>
      <c r="F423">
        <f t="shared" si="322"/>
        <v>1.8065379325343933E-5</v>
      </c>
      <c r="G423">
        <f t="shared" si="323"/>
        <v>1.6624148196316359E-3</v>
      </c>
      <c r="H423">
        <f t="shared" si="324"/>
        <v>-3.1399302351803686</v>
      </c>
      <c r="J423">
        <f t="shared" si="325"/>
        <v>15</v>
      </c>
      <c r="M423">
        <f t="shared" si="326"/>
        <v>2.527991586548681E-3</v>
      </c>
      <c r="N423">
        <f t="shared" si="327"/>
        <v>-1.5707963250000001</v>
      </c>
      <c r="O423">
        <f t="shared" si="328"/>
        <v>325.01500599989822</v>
      </c>
      <c r="P423">
        <f t="shared" si="329"/>
        <v>1.5677195409255986</v>
      </c>
      <c r="Q423">
        <f t="shared" si="330"/>
        <v>180.53297751390028</v>
      </c>
      <c r="R423">
        <f t="shared" si="331"/>
        <v>1.565257144272421</v>
      </c>
      <c r="S423">
        <f t="shared" si="332"/>
        <v>0.2940747166509845</v>
      </c>
      <c r="T423">
        <f t="shared" si="333"/>
        <v>-1.2723090424268397</v>
      </c>
      <c r="U423">
        <f t="shared" si="334"/>
        <v>0.21402978362664232</v>
      </c>
      <c r="V423">
        <f t="shared" si="335"/>
        <v>-1.3550978376296265</v>
      </c>
      <c r="X423">
        <f t="shared" si="352"/>
        <v>-49.419784854165243</v>
      </c>
      <c r="Y423">
        <f t="shared" si="336"/>
        <v>-199.383942807035</v>
      </c>
      <c r="Z423">
        <f t="shared" si="353"/>
        <v>-19.383942807034998</v>
      </c>
      <c r="AC423">
        <v>1</v>
      </c>
      <c r="AD423">
        <f t="shared" si="337"/>
        <v>325.01346760575001</v>
      </c>
      <c r="AE423">
        <f t="shared" si="338"/>
        <v>-0.10029871603798694</v>
      </c>
      <c r="AF423">
        <f t="shared" si="339"/>
        <v>2.1976163153059499E-2</v>
      </c>
      <c r="AG423">
        <f t="shared" si="315"/>
        <v>667.96874060019798</v>
      </c>
      <c r="AH423">
        <f t="shared" si="316"/>
        <v>-3094.0982082327064</v>
      </c>
      <c r="AJ423">
        <f t="shared" si="340"/>
        <v>18000</v>
      </c>
      <c r="AK423">
        <f t="shared" si="341"/>
        <v>58502.424169034995</v>
      </c>
      <c r="AL423">
        <v>1</v>
      </c>
      <c r="AM423">
        <f t="shared" si="342"/>
        <v>180.53020791555753</v>
      </c>
      <c r="AN423">
        <f t="shared" si="317"/>
        <v>324.60125707936862</v>
      </c>
      <c r="AO423">
        <f t="shared" si="318"/>
        <v>-97.908261154766109</v>
      </c>
      <c r="AQ423">
        <f t="shared" si="343"/>
        <v>2.2893243539927307E-3</v>
      </c>
      <c r="AR423">
        <f t="shared" si="344"/>
        <v>-4.7846878998448066</v>
      </c>
      <c r="AT423">
        <f t="shared" si="365"/>
        <v>-14802.765060756965</v>
      </c>
      <c r="AU423">
        <f t="shared" si="366"/>
        <v>-3203.105345006094</v>
      </c>
      <c r="AV423">
        <f t="shared" si="354"/>
        <v>-2.928492481430812</v>
      </c>
      <c r="AW423">
        <f t="shared" si="355"/>
        <v>499.13796121437076</v>
      </c>
      <c r="AX423">
        <f t="shared" si="356"/>
        <v>-5064.7849070522479</v>
      </c>
      <c r="AY423">
        <f t="shared" si="364"/>
        <v>-1.4725628564868842</v>
      </c>
      <c r="BA423">
        <f t="shared" si="345"/>
        <v>2.9759087002915097</v>
      </c>
      <c r="BB423">
        <f t="shared" si="357"/>
        <v>9.4723920618865769</v>
      </c>
      <c r="BC423">
        <f t="shared" si="358"/>
        <v>-1.4559296249439277</v>
      </c>
      <c r="BD423">
        <f t="shared" si="346"/>
        <v>-263.41862287267162</v>
      </c>
      <c r="BF423">
        <f t="shared" si="347"/>
        <v>-59.350742428052577</v>
      </c>
      <c r="BG423">
        <f t="shared" si="348"/>
        <v>-221.76958179666869</v>
      </c>
      <c r="BH423">
        <f t="shared" si="359"/>
        <v>-41.769581796668689</v>
      </c>
      <c r="BI423">
        <f t="shared" si="360"/>
        <v>-41.769581796668689</v>
      </c>
      <c r="BJ423">
        <f t="shared" si="349"/>
        <v>0</v>
      </c>
      <c r="BK423">
        <f t="shared" si="361"/>
        <v>0</v>
      </c>
      <c r="BM423">
        <f t="shared" si="362"/>
        <v>-68.82313448993915</v>
      </c>
      <c r="BN423">
        <f t="shared" si="350"/>
        <v>-138.3509589239971</v>
      </c>
      <c r="BQ423" s="56">
        <f t="shared" si="363"/>
        <v>26.374352862171712</v>
      </c>
    </row>
    <row r="424" spans="1:69" x14ac:dyDescent="0.25">
      <c r="A424">
        <f t="shared" si="319"/>
        <v>1050000</v>
      </c>
      <c r="B424">
        <f t="shared" si="351"/>
        <v>1050</v>
      </c>
      <c r="C424">
        <f t="shared" si="320"/>
        <v>1.3391199761457639</v>
      </c>
      <c r="D424">
        <f t="shared" si="321"/>
        <v>0.72762054298831624</v>
      </c>
      <c r="F424">
        <f t="shared" si="322"/>
        <v>1.7893734830812609E-5</v>
      </c>
      <c r="G424">
        <f t="shared" si="323"/>
        <v>1.6544982824040454E-3</v>
      </c>
      <c r="H424">
        <f t="shared" si="324"/>
        <v>-3.1399381517175962</v>
      </c>
      <c r="J424">
        <f t="shared" si="325"/>
        <v>15</v>
      </c>
      <c r="M424">
        <f t="shared" si="326"/>
        <v>2.5159535313746396E-3</v>
      </c>
      <c r="N424">
        <f t="shared" si="327"/>
        <v>-1.5707963250000001</v>
      </c>
      <c r="O424">
        <f t="shared" si="328"/>
        <v>326.57008703599627</v>
      </c>
      <c r="P424">
        <f t="shared" si="329"/>
        <v>1.5677341921950747</v>
      </c>
      <c r="Q424">
        <f t="shared" si="330"/>
        <v>181.39674522465512</v>
      </c>
      <c r="R424">
        <f t="shared" si="331"/>
        <v>1.5652835207963594</v>
      </c>
      <c r="S424">
        <f t="shared" si="332"/>
        <v>0.29279467404210474</v>
      </c>
      <c r="T424">
        <f t="shared" si="333"/>
        <v>-1.2736480285025473</v>
      </c>
      <c r="U424">
        <f t="shared" si="334"/>
        <v>0.21305696415560826</v>
      </c>
      <c r="V424">
        <f t="shared" si="335"/>
        <v>-1.3560936264252643</v>
      </c>
      <c r="X424">
        <f t="shared" si="352"/>
        <v>-49.520416802740002</v>
      </c>
      <c r="Y424">
        <f t="shared" si="336"/>
        <v>-199.38002389323714</v>
      </c>
      <c r="Z424">
        <f t="shared" si="353"/>
        <v>-19.380023893237137</v>
      </c>
      <c r="AC424">
        <v>1</v>
      </c>
      <c r="AD424">
        <f t="shared" si="337"/>
        <v>326.5685559675</v>
      </c>
      <c r="AE424">
        <f t="shared" si="338"/>
        <v>-0.10126080852716798</v>
      </c>
      <c r="AF424">
        <f t="shared" si="339"/>
        <v>2.2081312259055002E-2</v>
      </c>
      <c r="AG424">
        <f t="shared" ref="AG424:AG487" si="367">AC424*AE424/(AE424^2+AF424^2)+AD424*AF424/(AE424^2+AF424^2)</f>
        <v>661.91036681927972</v>
      </c>
      <c r="AH424">
        <f t="shared" ref="AH424:AH487" si="368">AD424*AE424/(AE424^2+AF424^2)-AC424*AF424/(AE424^2+AF424^2)</f>
        <v>-3080.6855189839994</v>
      </c>
      <c r="AJ424">
        <f t="shared" si="340"/>
        <v>18000</v>
      </c>
      <c r="AK424">
        <f t="shared" si="341"/>
        <v>58782.340074150001</v>
      </c>
      <c r="AL424">
        <v>1</v>
      </c>
      <c r="AM424">
        <f t="shared" si="342"/>
        <v>181.393988814675</v>
      </c>
      <c r="AN424">
        <f t="shared" ref="AN424:AN487" si="369">AJ424*AL424/(AL424^2+AM424^2)+AK424*AM424/(AL424^2+AM424^2)</f>
        <v>324.59610441695196</v>
      </c>
      <c r="AO424">
        <f t="shared" ref="AO424:AO487" si="370">AK424*AL424/(AL424^2+AM424^2)-AJ424*AM424/(AL424^2+AM424^2)</f>
        <v>-97.442059745659463</v>
      </c>
      <c r="AQ424">
        <f t="shared" si="343"/>
        <v>2.2675731819561946E-3</v>
      </c>
      <c r="AR424">
        <f t="shared" si="344"/>
        <v>-4.7619036821080085</v>
      </c>
      <c r="AT424">
        <f t="shared" si="365"/>
        <v>-14668.426786070069</v>
      </c>
      <c r="AU424">
        <f t="shared" si="366"/>
        <v>-3158.9390928470793</v>
      </c>
      <c r="AV424">
        <f t="shared" si="354"/>
        <v>-2.9294758973797856</v>
      </c>
      <c r="AW424">
        <f t="shared" si="355"/>
        <v>497.75088938339997</v>
      </c>
      <c r="AX424">
        <f t="shared" si="356"/>
        <v>-5041.908409440668</v>
      </c>
      <c r="AY424">
        <f t="shared" si="364"/>
        <v>-1.472392471718714</v>
      </c>
      <c r="BA424">
        <f t="shared" si="345"/>
        <v>2.9616030786059886</v>
      </c>
      <c r="BB424">
        <f t="shared" si="357"/>
        <v>9.4305370572209988</v>
      </c>
      <c r="BC424">
        <f t="shared" si="358"/>
        <v>-1.4570834256610716</v>
      </c>
      <c r="BD424">
        <f t="shared" si="346"/>
        <v>-263.48473078423865</v>
      </c>
      <c r="BF424">
        <f t="shared" si="347"/>
        <v>-59.4572280452904</v>
      </c>
      <c r="BG424">
        <f t="shared" si="348"/>
        <v>-221.70034876745183</v>
      </c>
      <c r="BH424">
        <f t="shared" si="359"/>
        <v>-41.700348767451828</v>
      </c>
      <c r="BI424">
        <f t="shared" si="360"/>
        <v>-41.700348767451828</v>
      </c>
      <c r="BJ424">
        <f t="shared" si="349"/>
        <v>0</v>
      </c>
      <c r="BK424">
        <f t="shared" si="361"/>
        <v>0</v>
      </c>
      <c r="BM424">
        <f t="shared" si="362"/>
        <v>-68.887765102511395</v>
      </c>
      <c r="BN424">
        <f t="shared" si="350"/>
        <v>-138.21561798321318</v>
      </c>
      <c r="BQ424" s="56">
        <f t="shared" si="363"/>
        <v>26.332497857506137</v>
      </c>
    </row>
    <row r="425" spans="1:69" x14ac:dyDescent="0.25">
      <c r="A425">
        <f t="shared" si="319"/>
        <v>1055000</v>
      </c>
      <c r="B425">
        <f t="shared" si="351"/>
        <v>1055</v>
      </c>
      <c r="C425">
        <f t="shared" si="320"/>
        <v>1.3419444796779634</v>
      </c>
      <c r="D425">
        <f t="shared" si="321"/>
        <v>0.72998064082673719</v>
      </c>
      <c r="F425">
        <f t="shared" si="322"/>
        <v>1.7724525046310765E-5</v>
      </c>
      <c r="G425">
        <f t="shared" si="323"/>
        <v>1.6466567873429758E-3</v>
      </c>
      <c r="H425">
        <f t="shared" si="324"/>
        <v>-3.1399459932126574</v>
      </c>
      <c r="J425">
        <f t="shared" si="325"/>
        <v>15</v>
      </c>
      <c r="M425">
        <f t="shared" si="326"/>
        <v>2.5040295809889779E-3</v>
      </c>
      <c r="N425">
        <f t="shared" si="327"/>
        <v>-1.5707963250000001</v>
      </c>
      <c r="O425">
        <f t="shared" si="328"/>
        <v>328.12516814153128</v>
      </c>
      <c r="P425">
        <f t="shared" si="329"/>
        <v>1.5677487045912548</v>
      </c>
      <c r="Q425">
        <f t="shared" si="330"/>
        <v>182.26051306041529</v>
      </c>
      <c r="R425">
        <f t="shared" si="331"/>
        <v>1.5653096473134149</v>
      </c>
      <c r="S425">
        <f t="shared" si="332"/>
        <v>0.29152521073230669</v>
      </c>
      <c r="T425">
        <f t="shared" si="333"/>
        <v>-1.2749754061170528</v>
      </c>
      <c r="U425">
        <f t="shared" si="334"/>
        <v>0.21209274062779215</v>
      </c>
      <c r="V425">
        <f t="shared" si="335"/>
        <v>-1.3570804029875991</v>
      </c>
      <c r="X425">
        <f t="shared" si="352"/>
        <v>-49.620521551099877</v>
      </c>
      <c r="Y425">
        <f t="shared" si="336"/>
        <v>-199.37551236168775</v>
      </c>
      <c r="Z425">
        <f t="shared" si="353"/>
        <v>-19.375512361687754</v>
      </c>
      <c r="AC425">
        <v>1</v>
      </c>
      <c r="AD425">
        <f t="shared" si="337"/>
        <v>328.12364432925</v>
      </c>
      <c r="AE425">
        <f t="shared" si="338"/>
        <v>-0.10222749334326633</v>
      </c>
      <c r="AF425">
        <f t="shared" si="339"/>
        <v>2.2186461365050501E-2</v>
      </c>
      <c r="AG425">
        <f t="shared" si="367"/>
        <v>655.9327603483988</v>
      </c>
      <c r="AH425">
        <f t="shared" si="368"/>
        <v>-3067.3824352787387</v>
      </c>
      <c r="AJ425">
        <f t="shared" si="340"/>
        <v>18000</v>
      </c>
      <c r="AK425">
        <f t="shared" si="341"/>
        <v>59062.255979264999</v>
      </c>
      <c r="AL425">
        <v>1</v>
      </c>
      <c r="AM425">
        <f t="shared" si="342"/>
        <v>182.25776971379253</v>
      </c>
      <c r="AN425">
        <f t="shared" si="369"/>
        <v>324.59102483845618</v>
      </c>
      <c r="AO425">
        <f t="shared" si="370"/>
        <v>-96.980276906263157</v>
      </c>
      <c r="AQ425">
        <f t="shared" si="343"/>
        <v>2.2461305347744806E-3</v>
      </c>
      <c r="AR425">
        <f t="shared" si="344"/>
        <v>-4.7393354283741544</v>
      </c>
      <c r="AT425">
        <f t="shared" si="365"/>
        <v>-14535.88093728734</v>
      </c>
      <c r="AU425">
        <f t="shared" si="366"/>
        <v>-3115.5751111001309</v>
      </c>
      <c r="AV425">
        <f t="shared" si="354"/>
        <v>-2.9304504183723323</v>
      </c>
      <c r="AW425">
        <f t="shared" si="355"/>
        <v>496.37853586687913</v>
      </c>
      <c r="AX425">
        <f t="shared" si="356"/>
        <v>-5019.2323002236699</v>
      </c>
      <c r="AY425">
        <f t="shared" si="364"/>
        <v>-1.4722215456746179</v>
      </c>
      <c r="BA425">
        <f t="shared" si="345"/>
        <v>2.947433831361864</v>
      </c>
      <c r="BB425">
        <f t="shared" si="357"/>
        <v>9.3888812829966266</v>
      </c>
      <c r="BC425">
        <f t="shared" si="358"/>
        <v>-1.4582288726977144</v>
      </c>
      <c r="BD425">
        <f t="shared" si="346"/>
        <v>-263.550360065169</v>
      </c>
      <c r="BF425">
        <f t="shared" si="347"/>
        <v>-59.563110443915619</v>
      </c>
      <c r="BG425">
        <f t="shared" si="348"/>
        <v>-221.63120368742079</v>
      </c>
      <c r="BH425">
        <f t="shared" si="359"/>
        <v>-41.631203687420793</v>
      </c>
      <c r="BI425">
        <f t="shared" si="360"/>
        <v>-41.631203687420793</v>
      </c>
      <c r="BJ425">
        <f t="shared" si="349"/>
        <v>0</v>
      </c>
      <c r="BK425">
        <f t="shared" si="361"/>
        <v>0</v>
      </c>
      <c r="BM425">
        <f t="shared" si="362"/>
        <v>-68.95199172691224</v>
      </c>
      <c r="BN425">
        <f t="shared" si="350"/>
        <v>-138.08084362225179</v>
      </c>
      <c r="BQ425" s="56">
        <f t="shared" si="363"/>
        <v>26.290842083281763</v>
      </c>
    </row>
    <row r="426" spans="1:69" x14ac:dyDescent="0.25">
      <c r="A426">
        <f t="shared" si="319"/>
        <v>1060000</v>
      </c>
      <c r="B426">
        <f t="shared" si="351"/>
        <v>1060</v>
      </c>
      <c r="C426">
        <f t="shared" si="320"/>
        <v>1.3447764265005722</v>
      </c>
      <c r="D426">
        <f t="shared" si="321"/>
        <v>0.73233081151249346</v>
      </c>
      <c r="F426">
        <f t="shared" si="322"/>
        <v>1.7557704141153339E-5</v>
      </c>
      <c r="G426">
        <f t="shared" si="323"/>
        <v>1.6388892724579292E-3</v>
      </c>
      <c r="H426">
        <f t="shared" si="324"/>
        <v>-3.1399537607275421</v>
      </c>
      <c r="J426">
        <f t="shared" si="325"/>
        <v>15</v>
      </c>
      <c r="M426">
        <f t="shared" si="326"/>
        <v>2.492218120701294E-3</v>
      </c>
      <c r="N426">
        <f t="shared" si="327"/>
        <v>-1.5707963250000001</v>
      </c>
      <c r="O426">
        <f t="shared" si="328"/>
        <v>329.6802493155206</v>
      </c>
      <c r="P426">
        <f t="shared" si="329"/>
        <v>1.5677630800793023</v>
      </c>
      <c r="Q426">
        <f t="shared" si="330"/>
        <v>183.12428101941194</v>
      </c>
      <c r="R426">
        <f t="shared" si="331"/>
        <v>1.5653355273612795</v>
      </c>
      <c r="S426">
        <f t="shared" si="332"/>
        <v>0.29026620304461265</v>
      </c>
      <c r="T426">
        <f t="shared" si="333"/>
        <v>-1.2762913209624431</v>
      </c>
      <c r="U426">
        <f t="shared" si="334"/>
        <v>0.21113700245774619</v>
      </c>
      <c r="V426">
        <f t="shared" si="335"/>
        <v>-1.3580582872153502</v>
      </c>
      <c r="X426">
        <f t="shared" si="352"/>
        <v>-49.720103828920543</v>
      </c>
      <c r="Y426">
        <f t="shared" si="336"/>
        <v>-199.37042107970512</v>
      </c>
      <c r="Z426">
        <f t="shared" si="353"/>
        <v>-19.370421079705125</v>
      </c>
      <c r="AC426">
        <v>1</v>
      </c>
      <c r="AD426">
        <f t="shared" si="337"/>
        <v>329.67873269099999</v>
      </c>
      <c r="AE426">
        <f t="shared" si="338"/>
        <v>-0.10319877048628204</v>
      </c>
      <c r="AF426">
        <f t="shared" si="339"/>
        <v>2.2291610471046001E-2</v>
      </c>
      <c r="AG426">
        <f t="shared" si="367"/>
        <v>650.03451510721447</v>
      </c>
      <c r="AH426">
        <f t="shared" si="368"/>
        <v>-3054.1877098176465</v>
      </c>
      <c r="AJ426">
        <f t="shared" si="340"/>
        <v>18000</v>
      </c>
      <c r="AK426">
        <f t="shared" si="341"/>
        <v>59342.171884380004</v>
      </c>
      <c r="AL426">
        <v>1</v>
      </c>
      <c r="AM426">
        <f t="shared" si="342"/>
        <v>183.12155061291003</v>
      </c>
      <c r="AN426">
        <f t="shared" si="369"/>
        <v>324.58601696826582</v>
      </c>
      <c r="AO426">
        <f t="shared" si="370"/>
        <v>-96.522850117159408</v>
      </c>
      <c r="AQ426">
        <f t="shared" si="343"/>
        <v>2.2249906049771704E-3</v>
      </c>
      <c r="AR426">
        <f t="shared" si="344"/>
        <v>-4.7169800825516015</v>
      </c>
      <c r="AT426">
        <f t="shared" si="365"/>
        <v>-14405.096274894704</v>
      </c>
      <c r="AU426">
        <f t="shared" si="366"/>
        <v>-3072.9953996919999</v>
      </c>
      <c r="AV426">
        <f t="shared" si="354"/>
        <v>-2.9314161626476176</v>
      </c>
      <c r="AW426">
        <f t="shared" si="355"/>
        <v>495.02073319904582</v>
      </c>
      <c r="AX426">
        <f t="shared" si="356"/>
        <v>-4996.7540282242426</v>
      </c>
      <c r="AY426">
        <f t="shared" si="364"/>
        <v>-1.4720500746357064</v>
      </c>
      <c r="BA426">
        <f t="shared" si="345"/>
        <v>2.9333990117935356</v>
      </c>
      <c r="BB426">
        <f t="shared" si="357"/>
        <v>9.3474228268386774</v>
      </c>
      <c r="BC426">
        <f t="shared" si="358"/>
        <v>-1.4593660880119113</v>
      </c>
      <c r="BD426">
        <f t="shared" si="346"/>
        <v>-263.61551770314463</v>
      </c>
      <c r="BF426">
        <f t="shared" si="347"/>
        <v>-59.668395710876197</v>
      </c>
      <c r="BG426">
        <f t="shared" si="348"/>
        <v>-221.56215150963405</v>
      </c>
      <c r="BH426">
        <f t="shared" si="359"/>
        <v>-41.562151509634049</v>
      </c>
      <c r="BI426">
        <f t="shared" si="360"/>
        <v>-41.562151509634049</v>
      </c>
      <c r="BJ426">
        <f t="shared" si="349"/>
        <v>0</v>
      </c>
      <c r="BK426">
        <f t="shared" si="361"/>
        <v>0</v>
      </c>
      <c r="BM426">
        <f t="shared" si="362"/>
        <v>-69.015818537714878</v>
      </c>
      <c r="BN426">
        <f t="shared" si="350"/>
        <v>-137.94663380648944</v>
      </c>
      <c r="BQ426" s="56">
        <f t="shared" si="363"/>
        <v>26.249383627123812</v>
      </c>
    </row>
    <row r="427" spans="1:69" x14ac:dyDescent="0.25">
      <c r="A427">
        <f t="shared" si="319"/>
        <v>1065000</v>
      </c>
      <c r="B427">
        <f t="shared" si="351"/>
        <v>1065</v>
      </c>
      <c r="C427">
        <f t="shared" si="320"/>
        <v>1.3476157696884883</v>
      </c>
      <c r="D427">
        <f t="shared" si="321"/>
        <v>0.73467109175008383</v>
      </c>
      <c r="F427">
        <f t="shared" si="322"/>
        <v>1.7393227357997095E-5</v>
      </c>
      <c r="G427">
        <f t="shared" si="323"/>
        <v>1.6311946957035933E-3</v>
      </c>
      <c r="H427">
        <f t="shared" si="324"/>
        <v>-3.1399614553042965</v>
      </c>
      <c r="J427">
        <f t="shared" si="325"/>
        <v>15</v>
      </c>
      <c r="M427">
        <f t="shared" si="326"/>
        <v>2.4805175661440112E-3</v>
      </c>
      <c r="N427">
        <f t="shared" si="327"/>
        <v>-1.5707963250000001</v>
      </c>
      <c r="O427">
        <f t="shared" si="328"/>
        <v>331.23533055700022</v>
      </c>
      <c r="P427">
        <f t="shared" si="329"/>
        <v>1.5677773205874777</v>
      </c>
      <c r="Q427">
        <f t="shared" si="330"/>
        <v>183.98804909990938</v>
      </c>
      <c r="R427">
        <f t="shared" si="331"/>
        <v>1.5653611644112122</v>
      </c>
      <c r="S427">
        <f t="shared" si="332"/>
        <v>0.28901752909504663</v>
      </c>
      <c r="T427">
        <f t="shared" si="333"/>
        <v>-1.2775959163841519</v>
      </c>
      <c r="U427">
        <f t="shared" si="334"/>
        <v>0.21018964089632394</v>
      </c>
      <c r="V427">
        <f t="shared" si="335"/>
        <v>-1.3590273969240347</v>
      </c>
      <c r="X427">
        <f t="shared" si="352"/>
        <v>-49.819168310433888</v>
      </c>
      <c r="Y427">
        <f t="shared" si="336"/>
        <v>-199.36476265803191</v>
      </c>
      <c r="Z427">
        <f t="shared" si="353"/>
        <v>-19.364762658031907</v>
      </c>
      <c r="AC427">
        <v>1</v>
      </c>
      <c r="AD427">
        <f t="shared" si="337"/>
        <v>331.23382105274999</v>
      </c>
      <c r="AE427">
        <f t="shared" si="338"/>
        <v>-0.10417463995621506</v>
      </c>
      <c r="AF427">
        <f t="shared" si="339"/>
        <v>2.23967595770415E-2</v>
      </c>
      <c r="AG427">
        <f t="shared" si="367"/>
        <v>644.21425495529763</v>
      </c>
      <c r="AH427">
        <f t="shared" si="368"/>
        <v>-3041.1001122880543</v>
      </c>
      <c r="AJ427">
        <f t="shared" si="340"/>
        <v>18000</v>
      </c>
      <c r="AK427">
        <f t="shared" si="341"/>
        <v>59622.087789495003</v>
      </c>
      <c r="AL427">
        <v>1</v>
      </c>
      <c r="AM427">
        <f t="shared" si="342"/>
        <v>183.9853315120275</v>
      </c>
      <c r="AN427">
        <f t="shared" si="369"/>
        <v>324.58107946297844</v>
      </c>
      <c r="AO427">
        <f t="shared" si="370"/>
        <v>-96.069718032828831</v>
      </c>
      <c r="AQ427">
        <f t="shared" si="343"/>
        <v>2.2041477210986088E-3</v>
      </c>
      <c r="AR427">
        <f t="shared" si="344"/>
        <v>-4.6948346459400367</v>
      </c>
      <c r="AT427">
        <f t="shared" si="365"/>
        <v>-14276.042225560133</v>
      </c>
      <c r="AU427">
        <f t="shared" si="366"/>
        <v>-3031.1824374547118</v>
      </c>
      <c r="AV427">
        <f t="shared" si="354"/>
        <v>-2.9323732463927685</v>
      </c>
      <c r="AW427">
        <f t="shared" si="355"/>
        <v>493.67731496876547</v>
      </c>
      <c r="AX427">
        <f t="shared" si="356"/>
        <v>-4974.4710841600272</v>
      </c>
      <c r="AY427">
        <f t="shared" si="364"/>
        <v>-1.4718780552132364</v>
      </c>
      <c r="BA427">
        <f t="shared" si="345"/>
        <v>2.9194967100244114</v>
      </c>
      <c r="BB427">
        <f t="shared" si="357"/>
        <v>9.306159803638236</v>
      </c>
      <c r="BC427">
        <f t="shared" si="358"/>
        <v>-1.4604951911795321</v>
      </c>
      <c r="BD427">
        <f t="shared" si="346"/>
        <v>-263.68021054935809</v>
      </c>
      <c r="BF427">
        <f t="shared" si="347"/>
        <v>-59.773089848183787</v>
      </c>
      <c r="BG427">
        <f t="shared" si="348"/>
        <v>-221.49319704197612</v>
      </c>
      <c r="BH427">
        <f t="shared" si="359"/>
        <v>-41.493197041976117</v>
      </c>
      <c r="BI427">
        <f t="shared" si="360"/>
        <v>-41.493197041976117</v>
      </c>
      <c r="BJ427">
        <f t="shared" si="349"/>
        <v>0</v>
      </c>
      <c r="BK427">
        <f t="shared" si="361"/>
        <v>0</v>
      </c>
      <c r="BM427">
        <f t="shared" si="362"/>
        <v>-69.079249651822025</v>
      </c>
      <c r="BN427">
        <f t="shared" si="350"/>
        <v>-137.81298649261808</v>
      </c>
      <c r="BQ427" s="56">
        <f t="shared" si="363"/>
        <v>26.208120603923373</v>
      </c>
    </row>
    <row r="428" spans="1:69" x14ac:dyDescent="0.25">
      <c r="A428">
        <f t="shared" ref="A428:A433" si="371">A427+5000</f>
        <v>1070000</v>
      </c>
      <c r="B428">
        <f t="shared" si="351"/>
        <v>1070</v>
      </c>
      <c r="C428">
        <f t="shared" si="320"/>
        <v>1.3504624625892068</v>
      </c>
      <c r="D428">
        <f t="shared" si="321"/>
        <v>0.73700151836908245</v>
      </c>
      <c r="F428">
        <f t="shared" si="322"/>
        <v>1.7231050982816359E-5</v>
      </c>
      <c r="G428">
        <f t="shared" si="323"/>
        <v>1.6235720345137872E-3</v>
      </c>
      <c r="H428">
        <f t="shared" si="324"/>
        <v>-3.1399690779654863</v>
      </c>
      <c r="J428">
        <f t="shared" si="325"/>
        <v>15</v>
      </c>
      <c r="M428">
        <f t="shared" si="326"/>
        <v>2.4689263625638992E-3</v>
      </c>
      <c r="N428">
        <f t="shared" si="327"/>
        <v>-1.5707963250000001</v>
      </c>
      <c r="O428">
        <f t="shared" si="328"/>
        <v>332.79041186502394</v>
      </c>
      <c r="P428">
        <f t="shared" si="329"/>
        <v>1.567791428007999</v>
      </c>
      <c r="Q428">
        <f t="shared" si="330"/>
        <v>184.85181730020432</v>
      </c>
      <c r="R428">
        <f t="shared" si="331"/>
        <v>1.5653865618695924</v>
      </c>
      <c r="S428">
        <f t="shared" si="332"/>
        <v>0.28777906876327547</v>
      </c>
      <c r="T428">
        <f t="shared" si="333"/>
        <v>-1.2788893334262221</v>
      </c>
      <c r="U428">
        <f t="shared" si="334"/>
        <v>0.20925054899394541</v>
      </c>
      <c r="V428">
        <f t="shared" si="335"/>
        <v>-1.3599878478902434</v>
      </c>
      <c r="X428">
        <f t="shared" si="352"/>
        <v>-49.917719615203104</v>
      </c>
      <c r="Y428">
        <f t="shared" si="336"/>
        <v>-199.35854945622884</v>
      </c>
      <c r="Z428">
        <f t="shared" si="353"/>
        <v>-19.358549456228843</v>
      </c>
      <c r="AC428">
        <v>1</v>
      </c>
      <c r="AD428">
        <f t="shared" si="337"/>
        <v>332.78890941449998</v>
      </c>
      <c r="AE428">
        <f t="shared" si="338"/>
        <v>-0.10515510175306543</v>
      </c>
      <c r="AF428">
        <f t="shared" si="339"/>
        <v>2.2501908683037E-2</v>
      </c>
      <c r="AG428">
        <f t="shared" si="367"/>
        <v>638.47063294462862</v>
      </c>
      <c r="AH428">
        <f t="shared" si="368"/>
        <v>-3028.1184291269697</v>
      </c>
      <c r="AJ428">
        <f t="shared" si="340"/>
        <v>18000</v>
      </c>
      <c r="AK428">
        <f t="shared" si="341"/>
        <v>59902.003694609994</v>
      </c>
      <c r="AL428">
        <v>1</v>
      </c>
      <c r="AM428">
        <f t="shared" si="342"/>
        <v>184.84911241114503</v>
      </c>
      <c r="AN428">
        <f t="shared" si="369"/>
        <v>324.57621101050421</v>
      </c>
      <c r="AO428">
        <f t="shared" si="370"/>
        <v>-95.620820454227939</v>
      </c>
      <c r="AQ428">
        <f t="shared" si="343"/>
        <v>2.1835963438736256E-3</v>
      </c>
      <c r="AR428">
        <f t="shared" si="344"/>
        <v>-4.6728961758895586</v>
      </c>
      <c r="AT428">
        <f t="shared" si="365"/>
        <v>-14148.688865468346</v>
      </c>
      <c r="AU428">
        <f t="shared" si="366"/>
        <v>-2990.119167435399</v>
      </c>
      <c r="AV428">
        <f t="shared" si="354"/>
        <v>-2.9333217837864236</v>
      </c>
      <c r="AW428">
        <f t="shared" si="355"/>
        <v>492.348115876328</v>
      </c>
      <c r="AX428">
        <f t="shared" si="356"/>
        <v>-4952.3809998134439</v>
      </c>
      <c r="AY428">
        <f t="shared" si="364"/>
        <v>-1.4717054843340067</v>
      </c>
      <c r="BA428">
        <f t="shared" si="345"/>
        <v>2.9057250521979801</v>
      </c>
      <c r="BB428">
        <f t="shared" si="357"/>
        <v>9.2650903550389234</v>
      </c>
      <c r="BC428">
        <f t="shared" si="358"/>
        <v>-1.4616162994524169</v>
      </c>
      <c r="BD428">
        <f t="shared" si="346"/>
        <v>-263.74444532184498</v>
      </c>
      <c r="BF428">
        <f t="shared" si="347"/>
        <v>-59.877198774444693</v>
      </c>
      <c r="BG428">
        <f t="shared" si="348"/>
        <v>-221.42434495089222</v>
      </c>
      <c r="BH428">
        <f t="shared" si="359"/>
        <v>-41.42434495089222</v>
      </c>
      <c r="BI428">
        <f t="shared" si="360"/>
        <v>-41.42434495089222</v>
      </c>
      <c r="BJ428">
        <f t="shared" si="349"/>
        <v>0</v>
      </c>
      <c r="BK428">
        <f t="shared" si="361"/>
        <v>0</v>
      </c>
      <c r="BM428">
        <f t="shared" si="362"/>
        <v>-69.142289129483615</v>
      </c>
      <c r="BN428">
        <f t="shared" si="350"/>
        <v>-137.67989962904727</v>
      </c>
      <c r="BQ428" s="56">
        <f t="shared" si="363"/>
        <v>26.16705115532406</v>
      </c>
    </row>
    <row r="429" spans="1:69" x14ac:dyDescent="0.25">
      <c r="A429">
        <f t="shared" si="371"/>
        <v>1075000</v>
      </c>
      <c r="B429">
        <f t="shared" si="351"/>
        <v>1075</v>
      </c>
      <c r="C429">
        <f t="shared" si="320"/>
        <v>1.3533164588225004</v>
      </c>
      <c r="D429">
        <f t="shared" si="321"/>
        <v>0.73932212831769617</v>
      </c>
      <c r="F429">
        <f t="shared" si="322"/>
        <v>1.7071132315853952E-5</v>
      </c>
      <c r="G429">
        <f t="shared" si="323"/>
        <v>1.6160202853484084E-3</v>
      </c>
      <c r="H429">
        <f t="shared" si="324"/>
        <v>-3.1399766297146519</v>
      </c>
      <c r="J429">
        <f t="shared" si="325"/>
        <v>15</v>
      </c>
      <c r="M429">
        <f t="shared" si="326"/>
        <v>2.4574429841333692E-3</v>
      </c>
      <c r="N429">
        <f t="shared" si="327"/>
        <v>-1.5707963250000001</v>
      </c>
      <c r="O429">
        <f t="shared" si="328"/>
        <v>334.34549323866332</v>
      </c>
      <c r="P429">
        <f t="shared" si="329"/>
        <v>1.5678054041978808</v>
      </c>
      <c r="Q429">
        <f t="shared" si="330"/>
        <v>185.71558561862528</v>
      </c>
      <c r="R429">
        <f t="shared" si="331"/>
        <v>1.5654117230794278</v>
      </c>
      <c r="S429">
        <f t="shared" si="332"/>
        <v>0.28655070366373314</v>
      </c>
      <c r="T429">
        <f t="shared" si="333"/>
        <v>-1.2801717108755757</v>
      </c>
      <c r="U429">
        <f t="shared" si="334"/>
        <v>0.20831962156470601</v>
      </c>
      <c r="V429">
        <f t="shared" si="335"/>
        <v>-1.3609397538948109</v>
      </c>
      <c r="X429">
        <f t="shared" si="352"/>
        <v>-50.015762308885584</v>
      </c>
      <c r="Y429">
        <f t="shared" si="336"/>
        <v>-199.35179358794531</v>
      </c>
      <c r="Z429">
        <f t="shared" si="353"/>
        <v>-19.351793587945309</v>
      </c>
      <c r="AC429">
        <v>1</v>
      </c>
      <c r="AD429">
        <f t="shared" si="337"/>
        <v>334.34399777625003</v>
      </c>
      <c r="AE429">
        <f t="shared" si="338"/>
        <v>-0.10614015587683312</v>
      </c>
      <c r="AF429">
        <f t="shared" si="339"/>
        <v>2.2607057789032499E-2</v>
      </c>
      <c r="AG429">
        <f t="shared" si="367"/>
        <v>632.80233059332716</v>
      </c>
      <c r="AH429">
        <f t="shared" si="368"/>
        <v>-3015.2414632862437</v>
      </c>
      <c r="AJ429">
        <f t="shared" si="340"/>
        <v>18000</v>
      </c>
      <c r="AK429">
        <f t="shared" si="341"/>
        <v>60181.919599725006</v>
      </c>
      <c r="AL429">
        <v>1</v>
      </c>
      <c r="AM429">
        <f t="shared" si="342"/>
        <v>185.7128933102625</v>
      </c>
      <c r="AN429">
        <f t="shared" si="369"/>
        <v>324.57141032919458</v>
      </c>
      <c r="AO429">
        <f t="shared" si="370"/>
        <v>-95.176098302131521</v>
      </c>
      <c r="AQ429">
        <f t="shared" si="343"/>
        <v>2.1633310625568279E-3</v>
      </c>
      <c r="AR429">
        <f t="shared" si="344"/>
        <v>-4.6511617844971802</v>
      </c>
      <c r="AT429">
        <f t="shared" si="365"/>
        <v>-14023.006904130103</v>
      </c>
      <c r="AU429">
        <f t="shared" si="366"/>
        <v>-2949.7889827150702</v>
      </c>
      <c r="AV429">
        <f t="shared" si="354"/>
        <v>-2.9342618870411936</v>
      </c>
      <c r="AW429">
        <f t="shared" si="355"/>
        <v>491.03297178547933</v>
      </c>
      <c r="AX429">
        <f t="shared" si="356"/>
        <v>-4930.4813472207943</v>
      </c>
      <c r="AY429">
        <f t="shared" si="364"/>
        <v>-1.4715323592263734</v>
      </c>
      <c r="BA429">
        <f t="shared" si="345"/>
        <v>2.8920821996332866</v>
      </c>
      <c r="BB429">
        <f t="shared" si="357"/>
        <v>9.2242126489355094</v>
      </c>
      <c r="BC429">
        <f t="shared" si="358"/>
        <v>-1.4627295278148202</v>
      </c>
      <c r="BD429">
        <f t="shared" si="346"/>
        <v>-263.8082286087178</v>
      </c>
      <c r="BF429">
        <f t="shared" si="347"/>
        <v>-59.980728326356399</v>
      </c>
      <c r="BG429">
        <f t="shared" si="348"/>
        <v>-221.35559976501716</v>
      </c>
      <c r="BH429">
        <f t="shared" si="359"/>
        <v>-41.355599765017161</v>
      </c>
      <c r="BI429">
        <f t="shared" si="360"/>
        <v>-41.355599765017161</v>
      </c>
      <c r="BJ429">
        <f t="shared" si="349"/>
        <v>0</v>
      </c>
      <c r="BK429">
        <f t="shared" si="361"/>
        <v>0</v>
      </c>
      <c r="BM429">
        <f t="shared" si="362"/>
        <v>-69.204940975291919</v>
      </c>
      <c r="BN429">
        <f t="shared" si="350"/>
        <v>-137.54737115629933</v>
      </c>
      <c r="BQ429" s="56">
        <f t="shared" si="363"/>
        <v>26.126173449220644</v>
      </c>
    </row>
    <row r="430" spans="1:69" x14ac:dyDescent="0.25">
      <c r="A430">
        <f t="shared" si="371"/>
        <v>1080000</v>
      </c>
      <c r="B430">
        <f t="shared" si="351"/>
        <v>1080</v>
      </c>
      <c r="C430">
        <f t="shared" si="320"/>
        <v>1.3561777122800684</v>
      </c>
      <c r="D430">
        <f t="shared" si="321"/>
        <v>0.74163295865643353</v>
      </c>
      <c r="F430">
        <f t="shared" si="322"/>
        <v>1.6913429643511454E-5</v>
      </c>
      <c r="G430">
        <f t="shared" si="323"/>
        <v>1.6085384632529758E-3</v>
      </c>
      <c r="H430">
        <f t="shared" si="324"/>
        <v>-3.1399841115367471</v>
      </c>
      <c r="J430">
        <f t="shared" si="325"/>
        <v>15</v>
      </c>
      <c r="M430">
        <f t="shared" si="326"/>
        <v>2.4460659332808999E-3</v>
      </c>
      <c r="N430">
        <f t="shared" si="327"/>
        <v>-1.5707963250000001</v>
      </c>
      <c r="O430">
        <f t="shared" si="328"/>
        <v>335.90057467700694</v>
      </c>
      <c r="P430">
        <f t="shared" si="329"/>
        <v>1.5678192509797495</v>
      </c>
      <c r="Q430">
        <f t="shared" si="330"/>
        <v>186.57935405353166</v>
      </c>
      <c r="R430">
        <f t="shared" si="331"/>
        <v>1.5654366513218214</v>
      </c>
      <c r="S430">
        <f t="shared" si="332"/>
        <v>0.28533231711722573</v>
      </c>
      <c r="T430">
        <f t="shared" si="333"/>
        <v>-1.2814431853053085</v>
      </c>
      <c r="U430">
        <f t="shared" si="334"/>
        <v>0.2073967551513077</v>
      </c>
      <c r="V430">
        <f t="shared" si="335"/>
        <v>-1.3618832267649164</v>
      </c>
      <c r="X430">
        <f t="shared" si="352"/>
        <v>-50.113300903983465</v>
      </c>
      <c r="Y430">
        <f t="shared" si="336"/>
        <v>-199.34450692606953</v>
      </c>
      <c r="Z430">
        <f t="shared" si="353"/>
        <v>-19.344506926069528</v>
      </c>
      <c r="AC430">
        <v>1</v>
      </c>
      <c r="AD430">
        <f t="shared" si="337"/>
        <v>335.89908613799997</v>
      </c>
      <c r="AE430">
        <f t="shared" si="338"/>
        <v>-0.10712980232751812</v>
      </c>
      <c r="AF430">
        <f t="shared" si="339"/>
        <v>2.2712206895028002E-2</v>
      </c>
      <c r="AG430">
        <f t="shared" si="367"/>
        <v>627.20805717993926</v>
      </c>
      <c r="AH430">
        <f t="shared" si="368"/>
        <v>-3002.468033999894</v>
      </c>
      <c r="AJ430">
        <f t="shared" si="340"/>
        <v>18000</v>
      </c>
      <c r="AK430">
        <f t="shared" si="341"/>
        <v>60461.835504839997</v>
      </c>
      <c r="AL430">
        <v>1</v>
      </c>
      <c r="AM430">
        <f t="shared" si="342"/>
        <v>186.57667420938003</v>
      </c>
      <c r="AN430">
        <f t="shared" si="369"/>
        <v>324.5666761669973</v>
      </c>
      <c r="AO430">
        <f t="shared" si="370"/>
        <v>-94.735493591215373</v>
      </c>
      <c r="AQ430">
        <f t="shared" si="343"/>
        <v>2.1433465913608986E-3</v>
      </c>
      <c r="AR430">
        <f t="shared" si="344"/>
        <v>-4.6296286373395414</v>
      </c>
      <c r="AT430">
        <f t="shared" si="365"/>
        <v>-13898.96766865103</v>
      </c>
      <c r="AU430">
        <f t="shared" si="366"/>
        <v>-2910.1757127166875</v>
      </c>
      <c r="AV430">
        <f t="shared" si="354"/>
        <v>-2.9351936664450733</v>
      </c>
      <c r="AW430">
        <f t="shared" si="355"/>
        <v>489.73171977096138</v>
      </c>
      <c r="AX430">
        <f t="shared" si="356"/>
        <v>-4908.769737879833</v>
      </c>
      <c r="AY430">
        <f t="shared" si="364"/>
        <v>-1.4713586774068552</v>
      </c>
      <c r="BA430">
        <f t="shared" si="345"/>
        <v>2.8785663480040116</v>
      </c>
      <c r="BB430">
        <f t="shared" si="357"/>
        <v>9.1835248789840893</v>
      </c>
      <c r="BC430">
        <f t="shared" si="358"/>
        <v>-1.4638349890382181</v>
      </c>
      <c r="BD430">
        <f t="shared" si="346"/>
        <v>-263.87156687130624</v>
      </c>
      <c r="BF430">
        <f t="shared" si="347"/>
        <v>-60.083684260170322</v>
      </c>
      <c r="BG430">
        <f t="shared" si="348"/>
        <v>-221.28696587870346</v>
      </c>
      <c r="BH430">
        <f t="shared" si="359"/>
        <v>-41.286965878703455</v>
      </c>
      <c r="BI430">
        <f t="shared" si="360"/>
        <v>-41.286965878703455</v>
      </c>
      <c r="BJ430">
        <f t="shared" si="349"/>
        <v>0</v>
      </c>
      <c r="BK430">
        <f t="shared" si="361"/>
        <v>0</v>
      </c>
      <c r="BM430">
        <f t="shared" si="362"/>
        <v>-69.267209139154403</v>
      </c>
      <c r="BN430">
        <f t="shared" si="350"/>
        <v>-137.41539900739724</v>
      </c>
      <c r="BQ430" s="56">
        <f t="shared" si="363"/>
        <v>26.085485679269226</v>
      </c>
    </row>
    <row r="431" spans="1:69" x14ac:dyDescent="0.25">
      <c r="A431">
        <f t="shared" si="371"/>
        <v>1085000</v>
      </c>
      <c r="B431">
        <f t="shared" si="351"/>
        <v>1085</v>
      </c>
      <c r="C431">
        <f t="shared" si="320"/>
        <v>1.359046177125151</v>
      </c>
      <c r="D431">
        <f t="shared" si="321"/>
        <v>0.74393404655188389</v>
      </c>
      <c r="F431">
        <f t="shared" si="322"/>
        <v>1.6757902211144138E-5</v>
      </c>
      <c r="G431">
        <f t="shared" si="323"/>
        <v>1.6011256014303429E-3</v>
      </c>
      <c r="H431">
        <f t="shared" si="324"/>
        <v>-3.1399915243985697</v>
      </c>
      <c r="J431">
        <f t="shared" si="325"/>
        <v>15</v>
      </c>
      <c r="M431">
        <f t="shared" si="326"/>
        <v>2.4347937400399739E-3</v>
      </c>
      <c r="N431">
        <f t="shared" si="327"/>
        <v>-1.5707963250000001</v>
      </c>
      <c r="O431">
        <f t="shared" si="328"/>
        <v>337.45565617916037</v>
      </c>
      <c r="P431">
        <f t="shared" si="329"/>
        <v>1.5678329701426346</v>
      </c>
      <c r="Q431">
        <f t="shared" si="330"/>
        <v>187.4431226033131</v>
      </c>
      <c r="R431">
        <f t="shared" si="331"/>
        <v>1.5654613498173988</v>
      </c>
      <c r="S431">
        <f t="shared" si="332"/>
        <v>0.28412379412300853</v>
      </c>
      <c r="T431">
        <f t="shared" si="333"/>
        <v>-1.282703891117039</v>
      </c>
      <c r="U431">
        <f t="shared" si="334"/>
        <v>0.20648184799079164</v>
      </c>
      <c r="V431">
        <f t="shared" si="335"/>
        <v>-1.3628183764151394</v>
      </c>
      <c r="X431">
        <f t="shared" si="352"/>
        <v>-50.210339860582437</v>
      </c>
      <c r="Y431">
        <f t="shared" si="336"/>
        <v>-199.3367011077612</v>
      </c>
      <c r="Z431">
        <f t="shared" si="353"/>
        <v>-19.336701107761201</v>
      </c>
      <c r="AC431">
        <v>1</v>
      </c>
      <c r="AD431">
        <f t="shared" si="337"/>
        <v>337.45417449975002</v>
      </c>
      <c r="AE431">
        <f t="shared" si="338"/>
        <v>-0.10812404110512047</v>
      </c>
      <c r="AF431">
        <f t="shared" si="339"/>
        <v>2.2817356001023501E-2</v>
      </c>
      <c r="AG431">
        <f t="shared" si="367"/>
        <v>621.6865490576406</v>
      </c>
      <c r="AH431">
        <f t="shared" si="368"/>
        <v>-2989.7969765536718</v>
      </c>
      <c r="AJ431">
        <f t="shared" si="340"/>
        <v>18000</v>
      </c>
      <c r="AK431">
        <f t="shared" si="341"/>
        <v>60741.75140995501</v>
      </c>
      <c r="AL431">
        <v>1</v>
      </c>
      <c r="AM431">
        <f t="shared" si="342"/>
        <v>187.4404551084975</v>
      </c>
      <c r="AN431">
        <f t="shared" si="369"/>
        <v>324.56200730064222</v>
      </c>
      <c r="AO431">
        <f t="shared" si="370"/>
        <v>-94.298949404855833</v>
      </c>
      <c r="AQ431">
        <f t="shared" si="343"/>
        <v>2.1236377660095213E-3</v>
      </c>
      <c r="AR431">
        <f t="shared" si="344"/>
        <v>-4.6082939522406612</v>
      </c>
      <c r="AT431">
        <f t="shared" si="365"/>
        <v>-13776.543088445502</v>
      </c>
      <c r="AU431">
        <f t="shared" si="366"/>
        <v>-2871.2636099838028</v>
      </c>
      <c r="AV431">
        <f t="shared" si="354"/>
        <v>-2.9361172304018313</v>
      </c>
      <c r="AW431">
        <f t="shared" si="355"/>
        <v>488.4441981618437</v>
      </c>
      <c r="AX431">
        <f t="shared" si="356"/>
        <v>-4887.2438219753712</v>
      </c>
      <c r="AY431">
        <f t="shared" si="364"/>
        <v>-1.4711844366673041</v>
      </c>
      <c r="BA431">
        <f t="shared" si="345"/>
        <v>2.8651757265403925</v>
      </c>
      <c r="BB431">
        <f t="shared" si="357"/>
        <v>9.1430252641235672</v>
      </c>
      <c r="BC431">
        <f t="shared" si="358"/>
        <v>-1.4649327937345271</v>
      </c>
      <c r="BD431">
        <f t="shared" si="346"/>
        <v>-263.93446644720626</v>
      </c>
      <c r="BF431">
        <f t="shared" si="347"/>
        <v>-60.186072253121907</v>
      </c>
      <c r="BG431">
        <f t="shared" si="348"/>
        <v>-221.21844755545192</v>
      </c>
      <c r="BH431">
        <f t="shared" si="359"/>
        <v>-41.218447555451917</v>
      </c>
      <c r="BI431">
        <f t="shared" si="360"/>
        <v>-41.218447555451917</v>
      </c>
      <c r="BJ431">
        <f t="shared" si="349"/>
        <v>0</v>
      </c>
      <c r="BK431">
        <f t="shared" si="361"/>
        <v>0</v>
      </c>
      <c r="BM431">
        <f t="shared" si="362"/>
        <v>-69.329097517245472</v>
      </c>
      <c r="BN431">
        <f t="shared" si="350"/>
        <v>-137.28398110824565</v>
      </c>
      <c r="BQ431" s="56">
        <f t="shared" si="363"/>
        <v>26.044986064408704</v>
      </c>
    </row>
    <row r="432" spans="1:69" x14ac:dyDescent="0.25">
      <c r="A432">
        <f t="shared" si="371"/>
        <v>1090000</v>
      </c>
      <c r="B432">
        <f t="shared" si="351"/>
        <v>1090</v>
      </c>
      <c r="C432">
        <f t="shared" si="320"/>
        <v>1.361921807792112</v>
      </c>
      <c r="D432">
        <f t="shared" si="321"/>
        <v>0.74622542927060587</v>
      </c>
      <c r="F432">
        <f t="shared" si="322"/>
        <v>1.6604510196727482E-5</v>
      </c>
      <c r="G432">
        <f t="shared" si="323"/>
        <v>1.593780750824207E-3</v>
      </c>
      <c r="H432">
        <f t="shared" si="324"/>
        <v>-3.139998869249176</v>
      </c>
      <c r="J432">
        <f t="shared" si="325"/>
        <v>15</v>
      </c>
      <c r="M432">
        <f t="shared" si="326"/>
        <v>2.4236249614159374E-3</v>
      </c>
      <c r="N432">
        <f t="shared" si="327"/>
        <v>-1.5707963250000001</v>
      </c>
      <c r="O432">
        <f t="shared" si="328"/>
        <v>339.01073774424549</v>
      </c>
      <c r="P432">
        <f t="shared" si="329"/>
        <v>1.5678465634427403</v>
      </c>
      <c r="Q432">
        <f t="shared" si="330"/>
        <v>188.30689126638879</v>
      </c>
      <c r="R432">
        <f t="shared" si="331"/>
        <v>1.5654858217276932</v>
      </c>
      <c r="S432">
        <f t="shared" si="332"/>
        <v>0.28292502133133079</v>
      </c>
      <c r="T432">
        <f t="shared" si="333"/>
        <v>-1.2839539605823291</v>
      </c>
      <c r="U432">
        <f t="shared" si="334"/>
        <v>0.20557479998105224</v>
      </c>
      <c r="V432">
        <f t="shared" si="335"/>
        <v>-1.3637453108875066</v>
      </c>
      <c r="X432">
        <f t="shared" si="352"/>
        <v>-50.306883587078687</v>
      </c>
      <c r="Y432">
        <f t="shared" si="336"/>
        <v>-199.32838753936954</v>
      </c>
      <c r="Z432">
        <f t="shared" si="353"/>
        <v>-19.328387539369544</v>
      </c>
      <c r="AC432">
        <v>1</v>
      </c>
      <c r="AD432">
        <f t="shared" si="337"/>
        <v>339.00926286150002</v>
      </c>
      <c r="AE432">
        <f t="shared" si="338"/>
        <v>-0.10912287220964018</v>
      </c>
      <c r="AF432">
        <f t="shared" si="339"/>
        <v>2.2922505107019001E-2</v>
      </c>
      <c r="AG432">
        <f t="shared" si="367"/>
        <v>616.23656898772663</v>
      </c>
      <c r="AH432">
        <f t="shared" si="368"/>
        <v>-2977.2271420568964</v>
      </c>
      <c r="AJ432">
        <f t="shared" si="340"/>
        <v>18000</v>
      </c>
      <c r="AK432">
        <f t="shared" si="341"/>
        <v>61021.667315070001</v>
      </c>
      <c r="AL432">
        <v>1</v>
      </c>
      <c r="AM432">
        <f t="shared" si="342"/>
        <v>188.30423600761503</v>
      </c>
      <c r="AN432">
        <f t="shared" si="369"/>
        <v>324.55740253484851</v>
      </c>
      <c r="AO432">
        <f t="shared" si="370"/>
        <v>-93.866409870622121</v>
      </c>
      <c r="AQ432">
        <f t="shared" si="343"/>
        <v>2.1041995404007365E-3</v>
      </c>
      <c r="AR432">
        <f t="shared" si="344"/>
        <v>-4.5871549980736051</v>
      </c>
      <c r="AT432">
        <f t="shared" si="365"/>
        <v>-13655.705680381447</v>
      </c>
      <c r="AU432">
        <f t="shared" si="366"/>
        <v>-2833.0373374117648</v>
      </c>
      <c r="AV432">
        <f t="shared" si="354"/>
        <v>-2.9370326854704034</v>
      </c>
      <c r="AW432">
        <f t="shared" si="355"/>
        <v>487.17024658089065</v>
      </c>
      <c r="AX432">
        <f t="shared" si="356"/>
        <v>-4865.9012876224097</v>
      </c>
      <c r="AY432">
        <f t="shared" si="364"/>
        <v>-1.4710096350626187</v>
      </c>
      <c r="BA432">
        <f t="shared" si="345"/>
        <v>2.8519085972532379</v>
      </c>
      <c r="BB432">
        <f t="shared" si="357"/>
        <v>9.1027120481080601</v>
      </c>
      <c r="BC432">
        <f t="shared" si="358"/>
        <v>-1.4660230504077847</v>
      </c>
      <c r="BD432">
        <f t="shared" si="346"/>
        <v>-263.99693355324132</v>
      </c>
      <c r="BF432">
        <f t="shared" si="347"/>
        <v>-60.287897904829002</v>
      </c>
      <c r="BG432">
        <f t="shared" si="348"/>
        <v>-221.15004893124632</v>
      </c>
      <c r="BH432">
        <f t="shared" si="359"/>
        <v>-41.150048931246317</v>
      </c>
      <c r="BI432">
        <f t="shared" si="360"/>
        <v>-41.150048931246317</v>
      </c>
      <c r="BJ432">
        <f t="shared" si="349"/>
        <v>0</v>
      </c>
      <c r="BK432">
        <f t="shared" si="361"/>
        <v>0</v>
      </c>
      <c r="BM432">
        <f t="shared" si="362"/>
        <v>-69.390609952937069</v>
      </c>
      <c r="BN432">
        <f t="shared" si="350"/>
        <v>-137.15311537800505</v>
      </c>
      <c r="BQ432" s="56">
        <f t="shared" si="363"/>
        <v>26.004672848393191</v>
      </c>
    </row>
    <row r="433" spans="1:69" x14ac:dyDescent="0.25">
      <c r="A433">
        <f t="shared" si="371"/>
        <v>1095000</v>
      </c>
      <c r="B433">
        <f t="shared" si="351"/>
        <v>1095</v>
      </c>
      <c r="C433">
        <f t="shared" si="320"/>
        <v>1.3648045589859894</v>
      </c>
      <c r="D433">
        <f t="shared" si="321"/>
        <v>0.74850714417312403</v>
      </c>
      <c r="F433">
        <f t="shared" si="322"/>
        <v>1.6453214685363552E-5</v>
      </c>
      <c r="G433">
        <f t="shared" si="323"/>
        <v>1.5865029797140252E-3</v>
      </c>
      <c r="H433">
        <f t="shared" si="324"/>
        <v>-3.1400061470202862</v>
      </c>
      <c r="J433">
        <f t="shared" si="325"/>
        <v>15</v>
      </c>
      <c r="M433">
        <f t="shared" si="326"/>
        <v>2.4125581807702026E-3</v>
      </c>
      <c r="N433">
        <f t="shared" si="327"/>
        <v>-1.5707963250000001</v>
      </c>
      <c r="O433">
        <f t="shared" si="328"/>
        <v>340.56581937140015</v>
      </c>
      <c r="P433">
        <f t="shared" si="329"/>
        <v>1.5678600326041943</v>
      </c>
      <c r="Q433">
        <f t="shared" si="330"/>
        <v>189.17066004120679</v>
      </c>
      <c r="R433">
        <f t="shared" si="331"/>
        <v>1.5655100701564963</v>
      </c>
      <c r="S433">
        <f t="shared" si="332"/>
        <v>0.28173588701644087</v>
      </c>
      <c r="T433">
        <f t="shared" si="333"/>
        <v>-1.2851935238832046</v>
      </c>
      <c r="U433">
        <f t="shared" si="334"/>
        <v>0.20467551264811271</v>
      </c>
      <c r="V433">
        <f t="shared" si="335"/>
        <v>-1.364664136390551</v>
      </c>
      <c r="X433">
        <f t="shared" si="352"/>
        <v>-50.402936440894372</v>
      </c>
      <c r="Y433">
        <f t="shared" si="336"/>
        <v>-199.31957740123968</v>
      </c>
      <c r="Z433">
        <f t="shared" si="353"/>
        <v>-19.319577401239684</v>
      </c>
      <c r="AC433">
        <v>1</v>
      </c>
      <c r="AD433">
        <f t="shared" si="337"/>
        <v>340.56435122324996</v>
      </c>
      <c r="AE433">
        <f t="shared" si="338"/>
        <v>-0.11012629564107715</v>
      </c>
      <c r="AF433">
        <f t="shared" si="339"/>
        <v>2.30276542130145E-2</v>
      </c>
      <c r="AG433">
        <f t="shared" si="367"/>
        <v>610.85690549178889</v>
      </c>
      <c r="AH433">
        <f t="shared" si="368"/>
        <v>-2964.7573972166665</v>
      </c>
      <c r="AJ433">
        <f t="shared" si="340"/>
        <v>18000</v>
      </c>
      <c r="AK433">
        <f t="shared" si="341"/>
        <v>61301.583220184999</v>
      </c>
      <c r="AL433">
        <v>1</v>
      </c>
      <c r="AM433">
        <f t="shared" si="342"/>
        <v>189.1680169067325</v>
      </c>
      <c r="AN433">
        <f t="shared" si="369"/>
        <v>324.55286070156177</v>
      </c>
      <c r="AO433">
        <f t="shared" si="370"/>
        <v>-93.437820136440678</v>
      </c>
      <c r="AQ433">
        <f t="shared" si="343"/>
        <v>2.0850269833767054E-3</v>
      </c>
      <c r="AR433">
        <f t="shared" si="344"/>
        <v>-4.5662090935949848</v>
      </c>
      <c r="AT433">
        <f t="shared" si="365"/>
        <v>-13536.428534342809</v>
      </c>
      <c r="AU433">
        <f t="shared" si="366"/>
        <v>-2795.4819559142611</v>
      </c>
      <c r="AV433">
        <f t="shared" si="354"/>
        <v>-2.9379401364033191</v>
      </c>
      <c r="AW433">
        <f t="shared" si="355"/>
        <v>485.90970598021022</v>
      </c>
      <c r="AX433">
        <f t="shared" si="356"/>
        <v>-4844.7398601264085</v>
      </c>
      <c r="AY433">
        <f t="shared" si="364"/>
        <v>-1.4708342708989706</v>
      </c>
      <c r="BA433">
        <f t="shared" si="345"/>
        <v>2.838763254179359</v>
      </c>
      <c r="BB433">
        <f t="shared" si="357"/>
        <v>9.062583499050028</v>
      </c>
      <c r="BC433">
        <f t="shared" si="358"/>
        <v>-1.4671058655043485</v>
      </c>
      <c r="BD433">
        <f t="shared" si="346"/>
        <v>-264.05897428833833</v>
      </c>
      <c r="BF433">
        <f t="shared" si="347"/>
        <v>-60.389166738659128</v>
      </c>
      <c r="BG433">
        <f t="shared" si="348"/>
        <v>-221.08177401779693</v>
      </c>
      <c r="BH433">
        <f t="shared" si="359"/>
        <v>-41.081774017796931</v>
      </c>
      <c r="BI433">
        <f t="shared" si="360"/>
        <v>-41.081774017796931</v>
      </c>
      <c r="BJ433">
        <f t="shared" si="349"/>
        <v>0</v>
      </c>
      <c r="BK433">
        <f t="shared" si="361"/>
        <v>0</v>
      </c>
      <c r="BM433">
        <f t="shared" si="362"/>
        <v>-69.451750237709163</v>
      </c>
      <c r="BN433">
        <f t="shared" si="350"/>
        <v>-137.0227997294586</v>
      </c>
      <c r="BQ433" s="56">
        <f t="shared" si="363"/>
        <v>25.964544299335163</v>
      </c>
    </row>
    <row r="434" spans="1:69" x14ac:dyDescent="0.25">
      <c r="A434">
        <f>A433+5000</f>
        <v>1100000</v>
      </c>
      <c r="B434">
        <f t="shared" si="351"/>
        <v>1100</v>
      </c>
      <c r="C434">
        <f t="shared" si="320"/>
        <v>1.3676943856820163</v>
      </c>
      <c r="D434">
        <f t="shared" si="321"/>
        <v>0.75077922870803326</v>
      </c>
      <c r="F434">
        <f t="shared" si="322"/>
        <v>1.6303977644596639E-5</v>
      </c>
      <c r="G434">
        <f t="shared" si="323"/>
        <v>1.5792913733209848E-3</v>
      </c>
      <c r="H434">
        <f t="shared" si="324"/>
        <v>-3.1400133586266792</v>
      </c>
      <c r="J434">
        <f t="shared" si="325"/>
        <v>15</v>
      </c>
      <c r="M434">
        <f t="shared" si="326"/>
        <v>2.4015920072212472E-3</v>
      </c>
      <c r="N434">
        <f t="shared" si="327"/>
        <v>-1.5707963250000001</v>
      </c>
      <c r="O434">
        <f t="shared" si="328"/>
        <v>342.12090105977802</v>
      </c>
      <c r="P434">
        <f t="shared" si="329"/>
        <v>1.5678733793197768</v>
      </c>
      <c r="Q434">
        <f t="shared" si="330"/>
        <v>190.03442892624341</v>
      </c>
      <c r="R434">
        <f t="shared" si="331"/>
        <v>1.5655340981511698</v>
      </c>
      <c r="S434">
        <f t="shared" si="332"/>
        <v>0.28055628105004637</v>
      </c>
      <c r="T434">
        <f t="shared" si="333"/>
        <v>-1.2864227091517904</v>
      </c>
      <c r="U434">
        <f t="shared" si="334"/>
        <v>0.20378388911414311</v>
      </c>
      <c r="V434">
        <f t="shared" si="335"/>
        <v>-1.3655749573374174</v>
      </c>
      <c r="X434">
        <f t="shared" si="352"/>
        <v>-50.498502729181766</v>
      </c>
      <c r="Y434">
        <f t="shared" si="336"/>
        <v>-199.31028165241062</v>
      </c>
      <c r="Z434">
        <f t="shared" si="353"/>
        <v>-19.310281652410623</v>
      </c>
      <c r="AC434">
        <v>1</v>
      </c>
      <c r="AD434">
        <f t="shared" si="337"/>
        <v>342.11943958500001</v>
      </c>
      <c r="AE434">
        <f t="shared" si="338"/>
        <v>-0.11113431139943152</v>
      </c>
      <c r="AF434">
        <f t="shared" si="339"/>
        <v>2.3132803319009999E-2</v>
      </c>
      <c r="AG434">
        <f t="shared" si="367"/>
        <v>605.54637222199131</v>
      </c>
      <c r="AH434">
        <f t="shared" si="368"/>
        <v>-2952.3866241144233</v>
      </c>
      <c r="AJ434">
        <f t="shared" si="340"/>
        <v>18000</v>
      </c>
      <c r="AK434">
        <f t="shared" si="341"/>
        <v>61581.499125300004</v>
      </c>
      <c r="AL434">
        <v>1</v>
      </c>
      <c r="AM434">
        <f t="shared" si="342"/>
        <v>190.03179780585</v>
      </c>
      <c r="AN434">
        <f t="shared" si="369"/>
        <v>324.548380659212</v>
      </c>
      <c r="AO434">
        <f t="shared" si="370"/>
        <v>-93.0131263474089</v>
      </c>
      <c r="AQ434">
        <f t="shared" si="343"/>
        <v>2.0661152755960172E-3</v>
      </c>
      <c r="AR434">
        <f t="shared" si="344"/>
        <v>-4.5454536063112387</v>
      </c>
      <c r="AT434">
        <f t="shared" si="365"/>
        <v>-13418.685299196241</v>
      </c>
      <c r="AU434">
        <f t="shared" si="366"/>
        <v>-2758.5829125086866</v>
      </c>
      <c r="AV434">
        <f t="shared" si="354"/>
        <v>-2.9388396861841928</v>
      </c>
      <c r="AW434">
        <f t="shared" si="355"/>
        <v>484.66241867340716</v>
      </c>
      <c r="AX434">
        <f t="shared" si="356"/>
        <v>-4823.7573012602097</v>
      </c>
      <c r="AY434">
        <f t="shared" si="364"/>
        <v>-1.4706583427225279</v>
      </c>
      <c r="BA434">
        <f t="shared" si="345"/>
        <v>2.825738022647684</v>
      </c>
      <c r="BB434">
        <f t="shared" si="357"/>
        <v>9.0226379089737225</v>
      </c>
      <c r="BC434">
        <f t="shared" si="358"/>
        <v>-1.4681813434616648</v>
      </c>
      <c r="BD434">
        <f t="shared" si="346"/>
        <v>-264.12059463632232</v>
      </c>
      <c r="BF434">
        <f t="shared" si="347"/>
        <v>-60.489884203066744</v>
      </c>
      <c r="BG434">
        <f t="shared" si="348"/>
        <v>-221.01362670569523</v>
      </c>
      <c r="BH434">
        <f t="shared" si="359"/>
        <v>-41.013626705695231</v>
      </c>
      <c r="BI434">
        <f t="shared" si="360"/>
        <v>-41.013626705695231</v>
      </c>
      <c r="BJ434">
        <f t="shared" si="349"/>
        <v>0</v>
      </c>
      <c r="BK434">
        <f t="shared" si="361"/>
        <v>0</v>
      </c>
      <c r="BM434">
        <f t="shared" si="362"/>
        <v>-69.512522112040472</v>
      </c>
      <c r="BN434">
        <f t="shared" si="350"/>
        <v>-136.89303206937291</v>
      </c>
      <c r="BQ434" s="56">
        <f t="shared" si="363"/>
        <v>25.924598709258859</v>
      </c>
    </row>
    <row r="435" spans="1:69" x14ac:dyDescent="0.25">
      <c r="A435">
        <f t="shared" ref="A435:A472" si="372">A434+5000</f>
        <v>1105000</v>
      </c>
      <c r="B435">
        <f t="shared" si="351"/>
        <v>1105</v>
      </c>
      <c r="C435">
        <f t="shared" si="320"/>
        <v>1.3705912431251099</v>
      </c>
      <c r="D435">
        <f t="shared" si="321"/>
        <v>0.75304172040620998</v>
      </c>
      <c r="F435">
        <f t="shared" si="322"/>
        <v>1.6156761900509096E-5</v>
      </c>
      <c r="G435">
        <f t="shared" si="323"/>
        <v>1.572145033424668E-3</v>
      </c>
      <c r="H435">
        <f t="shared" si="324"/>
        <v>-3.1400205049665755</v>
      </c>
      <c r="J435">
        <f t="shared" si="325"/>
        <v>15</v>
      </c>
      <c r="M435">
        <f t="shared" si="326"/>
        <v>2.3907250750618749E-3</v>
      </c>
      <c r="N435">
        <f t="shared" si="327"/>
        <v>-1.5707963250000001</v>
      </c>
      <c r="O435">
        <f t="shared" si="328"/>
        <v>343.6759828085481</v>
      </c>
      <c r="P435">
        <f t="shared" si="329"/>
        <v>1.5678866052516303</v>
      </c>
      <c r="Q435">
        <f t="shared" si="330"/>
        <v>190.8981979200025</v>
      </c>
      <c r="R435">
        <f t="shared" si="331"/>
        <v>1.5655579087039218</v>
      </c>
      <c r="S435">
        <f t="shared" si="332"/>
        <v>0.27938609487522253</v>
      </c>
      <c r="T435">
        <f t="shared" si="333"/>
        <v>-1.2876416425090866</v>
      </c>
      <c r="U435">
        <f t="shared" si="334"/>
        <v>0.20289983406620213</v>
      </c>
      <c r="V435">
        <f t="shared" si="335"/>
        <v>-1.3664778763830361</v>
      </c>
      <c r="X435">
        <f t="shared" si="352"/>
        <v>-50.593586709516252</v>
      </c>
      <c r="Y435">
        <f t="shared" si="336"/>
        <v>-199.30051103520648</v>
      </c>
      <c r="Z435">
        <f t="shared" si="353"/>
        <v>-19.300511035206483</v>
      </c>
      <c r="AC435">
        <v>1</v>
      </c>
      <c r="AD435">
        <f t="shared" si="337"/>
        <v>343.67452794675</v>
      </c>
      <c r="AE435">
        <f t="shared" si="338"/>
        <v>-0.11214691948470319</v>
      </c>
      <c r="AF435">
        <f t="shared" si="339"/>
        <v>2.3237952425005499E-2</v>
      </c>
      <c r="AG435">
        <f t="shared" si="367"/>
        <v>600.3038073488915</v>
      </c>
      <c r="AH435">
        <f t="shared" si="368"/>
        <v>-2940.1137199849804</v>
      </c>
      <c r="AJ435">
        <f t="shared" si="340"/>
        <v>18000</v>
      </c>
      <c r="AK435">
        <f t="shared" si="341"/>
        <v>61861.415030415003</v>
      </c>
      <c r="AL435">
        <v>1</v>
      </c>
      <c r="AM435">
        <f t="shared" si="342"/>
        <v>190.89557870496751</v>
      </c>
      <c r="AN435">
        <f t="shared" si="369"/>
        <v>324.54396129199648</v>
      </c>
      <c r="AO435">
        <f t="shared" si="370"/>
        <v>-92.592275623238677</v>
      </c>
      <c r="AQ435">
        <f t="shared" si="343"/>
        <v>2.0474597065048409E-3</v>
      </c>
      <c r="AR435">
        <f t="shared" si="344"/>
        <v>-4.5248859513756985</v>
      </c>
      <c r="AT435">
        <f t="shared" si="365"/>
        <v>-13302.450169149774</v>
      </c>
      <c r="AU435">
        <f t="shared" si="366"/>
        <v>-2722.326028804554</v>
      </c>
      <c r="AV435">
        <f t="shared" si="354"/>
        <v>-2.9397314360642981</v>
      </c>
      <c r="AW435">
        <f t="shared" si="355"/>
        <v>483.42822836445646</v>
      </c>
      <c r="AX435">
        <f t="shared" si="356"/>
        <v>-4802.9514085572337</v>
      </c>
      <c r="AY435">
        <f t="shared" si="364"/>
        <v>-1.4704818493086507</v>
      </c>
      <c r="BA435">
        <f t="shared" si="345"/>
        <v>2.8128312585654571</v>
      </c>
      <c r="BB435">
        <f t="shared" si="357"/>
        <v>8.9828735933788124</v>
      </c>
      <c r="BC435">
        <f t="shared" si="358"/>
        <v>-1.4692495867556474</v>
      </c>
      <c r="BD435">
        <f t="shared" si="346"/>
        <v>-264.18180046863063</v>
      </c>
      <c r="BF435">
        <f t="shared" si="347"/>
        <v>-60.590055672901137</v>
      </c>
      <c r="BG435">
        <f t="shared" si="348"/>
        <v>-220.94561076748201</v>
      </c>
      <c r="BH435">
        <f t="shared" si="359"/>
        <v>-40.945610767482009</v>
      </c>
      <c r="BI435">
        <f t="shared" si="360"/>
        <v>-40.945610767482009</v>
      </c>
      <c r="BJ435">
        <f t="shared" si="349"/>
        <v>0</v>
      </c>
      <c r="BK435">
        <f t="shared" si="361"/>
        <v>0</v>
      </c>
      <c r="BM435">
        <f t="shared" si="362"/>
        <v>-69.572929266279942</v>
      </c>
      <c r="BN435">
        <f t="shared" si="350"/>
        <v>-136.76381029885138</v>
      </c>
      <c r="BQ435" s="56">
        <f t="shared" si="363"/>
        <v>25.884834393663951</v>
      </c>
    </row>
    <row r="436" spans="1:69" x14ac:dyDescent="0.25">
      <c r="A436">
        <f t="shared" si="372"/>
        <v>1110000</v>
      </c>
      <c r="B436">
        <f t="shared" si="351"/>
        <v>1110</v>
      </c>
      <c r="C436">
        <f t="shared" si="320"/>
        <v>1.3734950868293341</v>
      </c>
      <c r="D436">
        <f t="shared" si="321"/>
        <v>0.75529465687512742</v>
      </c>
      <c r="F436">
        <f t="shared" si="322"/>
        <v>1.6011531114569181E-5</v>
      </c>
      <c r="G436">
        <f t="shared" si="323"/>
        <v>1.5650630779900801E-3</v>
      </c>
      <c r="H436">
        <f t="shared" si="324"/>
        <v>-3.14002758692201</v>
      </c>
      <c r="J436">
        <f t="shared" si="325"/>
        <v>15</v>
      </c>
      <c r="M436">
        <f t="shared" si="326"/>
        <v>2.3799560431922271E-3</v>
      </c>
      <c r="N436">
        <f t="shared" si="327"/>
        <v>-1.5707963250000001</v>
      </c>
      <c r="O436">
        <f t="shared" si="328"/>
        <v>345.23106461689412</v>
      </c>
      <c r="P436">
        <f t="shared" si="329"/>
        <v>1.5678997120319487</v>
      </c>
      <c r="Q436">
        <f t="shared" si="330"/>
        <v>191.76196702101484</v>
      </c>
      <c r="R436">
        <f t="shared" si="331"/>
        <v>1.5655815047530492</v>
      </c>
      <c r="S436">
        <f t="shared" si="332"/>
        <v>0.27822522148076295</v>
      </c>
      <c r="T436">
        <f t="shared" si="333"/>
        <v>-1.2888504481029053</v>
      </c>
      <c r="U436">
        <f t="shared" si="334"/>
        <v>0.20202325372568483</v>
      </c>
      <c r="V436">
        <f t="shared" si="335"/>
        <v>-1.3673729944603941</v>
      </c>
      <c r="X436">
        <f t="shared" si="352"/>
        <v>-50.688192590578474</v>
      </c>
      <c r="Y436">
        <f t="shared" si="336"/>
        <v>-199.29027607972441</v>
      </c>
      <c r="Z436">
        <f t="shared" si="353"/>
        <v>-19.290276079724407</v>
      </c>
      <c r="AC436">
        <v>1</v>
      </c>
      <c r="AD436">
        <f t="shared" si="337"/>
        <v>345.2296163085</v>
      </c>
      <c r="AE436">
        <f t="shared" si="338"/>
        <v>-0.11316411989689219</v>
      </c>
      <c r="AF436">
        <f t="shared" si="339"/>
        <v>2.3343101531001002E-2</v>
      </c>
      <c r="AG436">
        <f t="shared" si="367"/>
        <v>595.12807296625192</v>
      </c>
      <c r="AH436">
        <f t="shared" si="368"/>
        <v>-2927.9375969979974</v>
      </c>
      <c r="AJ436">
        <f t="shared" si="340"/>
        <v>18000</v>
      </c>
      <c r="AK436">
        <f t="shared" si="341"/>
        <v>62141.330935530008</v>
      </c>
      <c r="AL436">
        <v>1</v>
      </c>
      <c r="AM436">
        <f t="shared" si="342"/>
        <v>191.75935960408501</v>
      </c>
      <c r="AN436">
        <f t="shared" si="369"/>
        <v>324.53960150918533</v>
      </c>
      <c r="AO436">
        <f t="shared" si="370"/>
        <v>-92.175216036309081</v>
      </c>
      <c r="AQ436">
        <f t="shared" si="343"/>
        <v>2.0290556714033618E-3</v>
      </c>
      <c r="AR436">
        <f t="shared" si="344"/>
        <v>-4.5045035905154629</v>
      </c>
      <c r="AT436">
        <f t="shared" si="365"/>
        <v>-13187.697870491033</v>
      </c>
      <c r="AU436">
        <f t="shared" si="366"/>
        <v>-2686.6974898797339</v>
      </c>
      <c r="AV436">
        <f t="shared" si="354"/>
        <v>-2.9406154855982543</v>
      </c>
      <c r="AW436">
        <f t="shared" si="355"/>
        <v>482.20698017349844</v>
      </c>
      <c r="AX436">
        <f t="shared" si="356"/>
        <v>-4782.3200146205172</v>
      </c>
      <c r="AY436">
        <f t="shared" si="364"/>
        <v>-1.4703047896515378</v>
      </c>
      <c r="BA436">
        <f t="shared" si="345"/>
        <v>2.8000413477238379</v>
      </c>
      <c r="BB436">
        <f t="shared" si="357"/>
        <v>8.9432888908137915</v>
      </c>
      <c r="BC436">
        <f t="shared" si="358"/>
        <v>-1.4703106959467165</v>
      </c>
      <c r="BD436">
        <f t="shared" si="346"/>
        <v>-264.24259754695089</v>
      </c>
      <c r="BF436">
        <f t="shared" si="347"/>
        <v>-60.68968645068577</v>
      </c>
      <c r="BG436">
        <f t="shared" si="348"/>
        <v>-220.87772986063226</v>
      </c>
      <c r="BH436">
        <f t="shared" si="359"/>
        <v>-40.877729860632257</v>
      </c>
      <c r="BI436">
        <f t="shared" si="360"/>
        <v>-40.877729860632257</v>
      </c>
      <c r="BJ436">
        <f t="shared" si="349"/>
        <v>0</v>
      </c>
      <c r="BK436">
        <f t="shared" si="361"/>
        <v>0</v>
      </c>
      <c r="BM436">
        <f t="shared" si="362"/>
        <v>-69.632975341499559</v>
      </c>
      <c r="BN436">
        <f t="shared" si="350"/>
        <v>-136.63513231368134</v>
      </c>
      <c r="BQ436" s="56">
        <f t="shared" si="363"/>
        <v>25.845249691098928</v>
      </c>
    </row>
    <row r="437" spans="1:69" x14ac:dyDescent="0.25">
      <c r="A437">
        <f t="shared" si="372"/>
        <v>1115000</v>
      </c>
      <c r="B437">
        <f t="shared" si="351"/>
        <v>1115</v>
      </c>
      <c r="C437">
        <f t="shared" si="320"/>
        <v>1.3764058725773318</v>
      </c>
      <c r="D437">
        <f t="shared" si="321"/>
        <v>0.75753807579327648</v>
      </c>
      <c r="F437">
        <f t="shared" si="322"/>
        <v>1.586824976120407E-5</v>
      </c>
      <c r="G437">
        <f t="shared" si="323"/>
        <v>1.5580446408047126E-3</v>
      </c>
      <c r="H437">
        <f t="shared" si="324"/>
        <v>-3.1400346053591957</v>
      </c>
      <c r="J437">
        <f t="shared" si="325"/>
        <v>15</v>
      </c>
      <c r="M437">
        <f t="shared" si="326"/>
        <v>2.3692835945680465E-3</v>
      </c>
      <c r="N437">
        <f t="shared" si="327"/>
        <v>-1.5707963250000001</v>
      </c>
      <c r="O437">
        <f t="shared" si="328"/>
        <v>346.78614648401469</v>
      </c>
      <c r="P437">
        <f t="shared" si="329"/>
        <v>1.5679127012636498</v>
      </c>
      <c r="Q437">
        <f t="shared" si="330"/>
        <v>192.62573622783768</v>
      </c>
      <c r="R437">
        <f t="shared" si="331"/>
        <v>1.565604889184147</v>
      </c>
      <c r="S437">
        <f t="shared" si="332"/>
        <v>0.27707355537596606</v>
      </c>
      <c r="T437">
        <f t="shared" si="333"/>
        <v>-1.2900492481449854</v>
      </c>
      <c r="U437">
        <f t="shared" si="334"/>
        <v>0.2011540558184578</v>
      </c>
      <c r="V437">
        <f t="shared" si="335"/>
        <v>-1.3682604108159255</v>
      </c>
      <c r="X437">
        <f t="shared" si="352"/>
        <v>-50.782324532825605</v>
      </c>
      <c r="Y437">
        <f t="shared" si="336"/>
        <v>-199.27958710822233</v>
      </c>
      <c r="Z437">
        <f t="shared" si="353"/>
        <v>-19.27958710822233</v>
      </c>
      <c r="AC437">
        <v>1</v>
      </c>
      <c r="AD437">
        <f t="shared" si="337"/>
        <v>346.78470467024999</v>
      </c>
      <c r="AE437">
        <f t="shared" si="338"/>
        <v>-0.11418591263599855</v>
      </c>
      <c r="AF437">
        <f t="shared" si="339"/>
        <v>2.3448250636996501E-2</v>
      </c>
      <c r="AG437">
        <f t="shared" si="367"/>
        <v>590.01805451232497</v>
      </c>
      <c r="AH437">
        <f t="shared" si="368"/>
        <v>-2915.8571820419579</v>
      </c>
      <c r="AJ437">
        <f t="shared" si="340"/>
        <v>18000</v>
      </c>
      <c r="AK437">
        <f t="shared" si="341"/>
        <v>62421.246840644999</v>
      </c>
      <c r="AL437">
        <v>1</v>
      </c>
      <c r="AM437">
        <f t="shared" si="342"/>
        <v>192.62314050320251</v>
      </c>
      <c r="AN437">
        <f t="shared" si="369"/>
        <v>324.53530024444791</v>
      </c>
      <c r="AO437">
        <f t="shared" si="370"/>
        <v>-91.761896590309632</v>
      </c>
      <c r="AQ437">
        <f t="shared" si="343"/>
        <v>2.0108986686041006E-3</v>
      </c>
      <c r="AR437">
        <f t="shared" si="344"/>
        <v>-4.4843040309871443</v>
      </c>
      <c r="AT437">
        <f t="shared" si="365"/>
        <v>-13074.403648693295</v>
      </c>
      <c r="AU437">
        <f t="shared" si="366"/>
        <v>-2651.6838335300195</v>
      </c>
      <c r="AV437">
        <f t="shared" si="354"/>
        <v>-2.9414919326788538</v>
      </c>
      <c r="AW437">
        <f t="shared" si="355"/>
        <v>480.9985206597396</v>
      </c>
      <c r="AX437">
        <f t="shared" si="356"/>
        <v>-4761.8609864472028</v>
      </c>
      <c r="AY437">
        <f t="shared" si="364"/>
        <v>-1.4701271629543065</v>
      </c>
      <c r="BA437">
        <f t="shared" si="345"/>
        <v>2.7873667051223099</v>
      </c>
      <c r="BB437">
        <f t="shared" si="357"/>
        <v>8.9038821624589612</v>
      </c>
      <c r="BC437">
        <f t="shared" si="358"/>
        <v>-1.4713647697245473</v>
      </c>
      <c r="BD437">
        <f t="shared" si="346"/>
        <v>-264.30299152578505</v>
      </c>
      <c r="BF437">
        <f t="shared" si="347"/>
        <v>-60.788781767869921</v>
      </c>
      <c r="BG437">
        <f t="shared" si="348"/>
        <v>-220.80998753045969</v>
      </c>
      <c r="BH437">
        <f t="shared" si="359"/>
        <v>-40.809987530459694</v>
      </c>
      <c r="BI437">
        <f t="shared" si="360"/>
        <v>-40.809987530459694</v>
      </c>
      <c r="BJ437">
        <f t="shared" si="349"/>
        <v>0</v>
      </c>
      <c r="BK437">
        <f t="shared" si="361"/>
        <v>0</v>
      </c>
      <c r="BM437">
        <f t="shared" si="362"/>
        <v>-69.692663930328877</v>
      </c>
      <c r="BN437">
        <f t="shared" si="350"/>
        <v>-136.5069960046747</v>
      </c>
      <c r="BQ437" s="56">
        <f t="shared" si="363"/>
        <v>25.805842962744098</v>
      </c>
    </row>
    <row r="438" spans="1:69" x14ac:dyDescent="0.25">
      <c r="A438">
        <f t="shared" si="372"/>
        <v>1120000</v>
      </c>
      <c r="B438">
        <f t="shared" si="351"/>
        <v>1120</v>
      </c>
      <c r="C438">
        <f t="shared" si="320"/>
        <v>1.3793235564197299</v>
      </c>
      <c r="D438">
        <f t="shared" si="321"/>
        <v>0.75977201490469026</v>
      </c>
      <c r="F438">
        <f t="shared" si="322"/>
        <v>1.5726883106072161E-5</v>
      </c>
      <c r="G438">
        <f t="shared" si="323"/>
        <v>1.5510888711253333E-3</v>
      </c>
      <c r="H438">
        <f t="shared" si="324"/>
        <v>-3.140041561128875</v>
      </c>
      <c r="J438">
        <f t="shared" si="325"/>
        <v>15</v>
      </c>
      <c r="M438">
        <f t="shared" si="326"/>
        <v>2.3587064356637251E-3</v>
      </c>
      <c r="N438">
        <f t="shared" si="327"/>
        <v>-1.5707963250000001</v>
      </c>
      <c r="O438">
        <f t="shared" si="328"/>
        <v>348.34122840912266</v>
      </c>
      <c r="P438">
        <f t="shared" si="329"/>
        <v>1.5679255745210279</v>
      </c>
      <c r="Q438">
        <f t="shared" si="330"/>
        <v>193.48950553905388</v>
      </c>
      <c r="R438">
        <f t="shared" si="331"/>
        <v>1.5656280648312835</v>
      </c>
      <c r="S438">
        <f t="shared" si="332"/>
        <v>0.27593099256585085</v>
      </c>
      <c r="T438">
        <f t="shared" si="333"/>
        <v>-1.2912381629473078</v>
      </c>
      <c r="U438">
        <f t="shared" si="334"/>
        <v>0.20029214954566557</v>
      </c>
      <c r="V438">
        <f t="shared" si="335"/>
        <v>-1.3691402230440497</v>
      </c>
      <c r="X438">
        <f t="shared" si="352"/>
        <v>-50.875986649152196</v>
      </c>
      <c r="Y438">
        <f t="shared" si="336"/>
        <v>-199.26845423940674</v>
      </c>
      <c r="Z438">
        <f t="shared" si="353"/>
        <v>-19.268454239406736</v>
      </c>
      <c r="AC438">
        <v>1</v>
      </c>
      <c r="AD438">
        <f t="shared" si="337"/>
        <v>348.33979303199999</v>
      </c>
      <c r="AE438">
        <f t="shared" si="338"/>
        <v>-0.11521229770202222</v>
      </c>
      <c r="AF438">
        <f t="shared" si="339"/>
        <v>2.3553399742992E-2</v>
      </c>
      <c r="AG438">
        <f t="shared" si="367"/>
        <v>584.97266020710015</v>
      </c>
      <c r="AH438">
        <f t="shared" si="368"/>
        <v>-2903.871416510673</v>
      </c>
      <c r="AJ438">
        <f t="shared" si="340"/>
        <v>18000</v>
      </c>
      <c r="AK438">
        <f t="shared" si="341"/>
        <v>62701.162745759997</v>
      </c>
      <c r="AL438">
        <v>1</v>
      </c>
      <c r="AM438">
        <f t="shared" si="342"/>
        <v>193.48692140232001</v>
      </c>
      <c r="AN438">
        <f t="shared" si="369"/>
        <v>324.53105645520145</v>
      </c>
      <c r="AO438">
        <f t="shared" si="370"/>
        <v>-91.352267199455582</v>
      </c>
      <c r="AQ438">
        <f t="shared" si="343"/>
        <v>1.992984296678831E-3</v>
      </c>
      <c r="AR438">
        <f t="shared" si="344"/>
        <v>-4.4642848245605817</v>
      </c>
      <c r="AT438">
        <f t="shared" si="365"/>
        <v>-12962.543255878059</v>
      </c>
      <c r="AU438">
        <f t="shared" si="366"/>
        <v>-2617.271939878071</v>
      </c>
      <c r="AV438">
        <f t="shared" si="354"/>
        <v>-2.9423608735710438</v>
      </c>
      <c r="AW438">
        <f t="shared" si="355"/>
        <v>479.80269784164926</v>
      </c>
      <c r="AX438">
        <f t="shared" si="356"/>
        <v>-4741.5722247680897</v>
      </c>
      <c r="AY438">
        <f t="shared" si="364"/>
        <v>-1.4699489686194869</v>
      </c>
      <c r="BA438">
        <f t="shared" si="345"/>
        <v>2.7748057743113166</v>
      </c>
      <c r="BB438">
        <f t="shared" si="357"/>
        <v>8.864651791718785</v>
      </c>
      <c r="BC438">
        <f t="shared" si="358"/>
        <v>-1.4724119049515569</v>
      </c>
      <c r="BD438">
        <f t="shared" si="346"/>
        <v>-264.36298795494071</v>
      </c>
      <c r="BF438">
        <f t="shared" si="347"/>
        <v>-60.887346786053186</v>
      </c>
      <c r="BG438">
        <f t="shared" si="348"/>
        <v>-220.74238721294228</v>
      </c>
      <c r="BH438">
        <f t="shared" si="359"/>
        <v>-40.742387212942276</v>
      </c>
      <c r="BI438">
        <f t="shared" si="360"/>
        <v>-40.742387212942276</v>
      </c>
      <c r="BJ438">
        <f t="shared" si="349"/>
        <v>0</v>
      </c>
      <c r="BK438">
        <f t="shared" si="361"/>
        <v>0</v>
      </c>
      <c r="BM438">
        <f t="shared" si="362"/>
        <v>-69.751998577771971</v>
      </c>
      <c r="BN438">
        <f t="shared" si="350"/>
        <v>-136.37939925800157</v>
      </c>
      <c r="BQ438" s="56">
        <f t="shared" si="363"/>
        <v>25.76661259200392</v>
      </c>
    </row>
    <row r="439" spans="1:69" x14ac:dyDescent="0.25">
      <c r="A439">
        <f t="shared" si="372"/>
        <v>1125000</v>
      </c>
      <c r="B439">
        <f t="shared" si="351"/>
        <v>1125</v>
      </c>
      <c r="C439">
        <f t="shared" si="320"/>
        <v>1.3822480946745186</v>
      </c>
      <c r="D439">
        <f t="shared" si="321"/>
        <v>0.76199651201356922</v>
      </c>
      <c r="F439">
        <f t="shared" si="322"/>
        <v>1.5587397185009862E-5</v>
      </c>
      <c r="G439">
        <f t="shared" si="323"/>
        <v>1.5441949333341891E-3</v>
      </c>
      <c r="H439">
        <f t="shared" si="324"/>
        <v>-3.1400484550666659</v>
      </c>
      <c r="J439">
        <f t="shared" si="325"/>
        <v>15</v>
      </c>
      <c r="M439">
        <f t="shared" si="326"/>
        <v>2.3482232959496636E-3</v>
      </c>
      <c r="N439">
        <f t="shared" si="327"/>
        <v>-1.5707963250000001</v>
      </c>
      <c r="O439">
        <f t="shared" si="328"/>
        <v>349.8963103914449</v>
      </c>
      <c r="P439">
        <f t="shared" si="329"/>
        <v>1.5679383333503902</v>
      </c>
      <c r="Q439">
        <f t="shared" si="330"/>
        <v>194.35327495327161</v>
      </c>
      <c r="R439">
        <f t="shared" si="331"/>
        <v>1.5656510344781456</v>
      </c>
      <c r="S439">
        <f t="shared" si="332"/>
        <v>0.27479743052679667</v>
      </c>
      <c r="T439">
        <f t="shared" si="333"/>
        <v>-1.2924173109576285</v>
      </c>
      <c r="U439">
        <f t="shared" si="334"/>
        <v>0.199437445555191</v>
      </c>
      <c r="V439">
        <f t="shared" si="335"/>
        <v>-1.3700125271208761</v>
      </c>
      <c r="X439">
        <f t="shared" si="352"/>
        <v>-50.969183005540579</v>
      </c>
      <c r="Y439">
        <f t="shared" si="336"/>
        <v>-199.25688739262606</v>
      </c>
      <c r="Z439">
        <f t="shared" si="353"/>
        <v>-19.256887392626055</v>
      </c>
      <c r="AC439">
        <v>1</v>
      </c>
      <c r="AD439">
        <f t="shared" si="337"/>
        <v>349.89488139375004</v>
      </c>
      <c r="AE439">
        <f t="shared" si="338"/>
        <v>-0.11624327509496322</v>
      </c>
      <c r="AF439">
        <f t="shared" si="339"/>
        <v>2.36585488489875E-2</v>
      </c>
      <c r="AG439">
        <f t="shared" si="367"/>
        <v>579.99082050502341</v>
      </c>
      <c r="AH439">
        <f t="shared" si="368"/>
        <v>-2891.9792560923283</v>
      </c>
      <c r="AJ439">
        <f t="shared" si="340"/>
        <v>18000</v>
      </c>
      <c r="AK439">
        <f t="shared" si="341"/>
        <v>62981.078650875002</v>
      </c>
      <c r="AL439">
        <v>1</v>
      </c>
      <c r="AM439">
        <f t="shared" si="342"/>
        <v>194.35070230143754</v>
      </c>
      <c r="AN439">
        <f t="shared" si="369"/>
        <v>324.52686912197868</v>
      </c>
      <c r="AO439">
        <f t="shared" si="370"/>
        <v>-90.946278668257136</v>
      </c>
      <c r="AQ439">
        <f t="shared" si="343"/>
        <v>1.9753082517909625E-3</v>
      </c>
      <c r="AR439">
        <f t="shared" si="344"/>
        <v>-4.4444435665296655</v>
      </c>
      <c r="AT439">
        <f t="shared" si="365"/>
        <v>-12852.092938623089</v>
      </c>
      <c r="AU439">
        <f t="shared" si="366"/>
        <v>-2583.4490213283807</v>
      </c>
      <c r="AV439">
        <f t="shared" si="354"/>
        <v>-2.9432224029450982</v>
      </c>
      <c r="AW439">
        <f t="shared" si="355"/>
        <v>478.61936121460855</v>
      </c>
      <c r="AX439">
        <f t="shared" si="356"/>
        <v>-4721.4516634018728</v>
      </c>
      <c r="AY439">
        <f t="shared" si="364"/>
        <v>-1.4697702062399109</v>
      </c>
      <c r="BA439">
        <f t="shared" si="345"/>
        <v>2.7623570267525377</v>
      </c>
      <c r="BB439">
        <f t="shared" si="357"/>
        <v>8.8255961838232526</v>
      </c>
      <c r="BC439">
        <f t="shared" si="358"/>
        <v>-1.4734521967051872</v>
      </c>
      <c r="BD439">
        <f t="shared" si="346"/>
        <v>-264.42259228195405</v>
      </c>
      <c r="BF439">
        <f t="shared" si="347"/>
        <v>-60.985386598183709</v>
      </c>
      <c r="BG439">
        <f t="shared" si="348"/>
        <v>-220.67493223747229</v>
      </c>
      <c r="BH439">
        <f t="shared" si="359"/>
        <v>-40.674932237472291</v>
      </c>
      <c r="BI439">
        <f t="shared" si="360"/>
        <v>-40.674932237472291</v>
      </c>
      <c r="BJ439">
        <f t="shared" si="349"/>
        <v>0</v>
      </c>
      <c r="BK439">
        <f t="shared" si="361"/>
        <v>0</v>
      </c>
      <c r="BM439">
        <f t="shared" si="362"/>
        <v>-69.81098278200696</v>
      </c>
      <c r="BN439">
        <f t="shared" si="350"/>
        <v>-136.25233995551821</v>
      </c>
      <c r="BQ439" s="56">
        <f t="shared" si="363"/>
        <v>25.727556984108389</v>
      </c>
    </row>
    <row r="440" spans="1:69" x14ac:dyDescent="0.25">
      <c r="A440">
        <f t="shared" si="372"/>
        <v>1130000</v>
      </c>
      <c r="B440">
        <f t="shared" si="351"/>
        <v>1130</v>
      </c>
      <c r="C440">
        <f t="shared" si="320"/>
        <v>1.385179443926404</v>
      </c>
      <c r="D440">
        <f t="shared" si="321"/>
        <v>0.76421160497900942</v>
      </c>
      <c r="F440">
        <f t="shared" si="322"/>
        <v>1.5449758783629073E-5</v>
      </c>
      <c r="G440">
        <f t="shared" si="323"/>
        <v>1.5373620066043432E-3</v>
      </c>
      <c r="H440">
        <f t="shared" si="324"/>
        <v>-3.1400552879933961</v>
      </c>
      <c r="J440">
        <f t="shared" si="325"/>
        <v>15</v>
      </c>
      <c r="M440">
        <f t="shared" si="326"/>
        <v>2.3378329273835148E-3</v>
      </c>
      <c r="N440">
        <f t="shared" si="327"/>
        <v>-1.5707963250000001</v>
      </c>
      <c r="O440">
        <f t="shared" si="328"/>
        <v>351.45139243022192</v>
      </c>
      <c r="P440">
        <f t="shared" si="329"/>
        <v>1.5679509792706765</v>
      </c>
      <c r="Q440">
        <f t="shared" si="330"/>
        <v>195.21704446912358</v>
      </c>
      <c r="R440">
        <f t="shared" si="331"/>
        <v>1.5656738008591542</v>
      </c>
      <c r="S440">
        <f t="shared" si="332"/>
        <v>0.27367276818259878</v>
      </c>
      <c r="T440">
        <f t="shared" si="333"/>
        <v>-1.2935868087942495</v>
      </c>
      <c r="U440">
        <f t="shared" si="334"/>
        <v>0.19858985591375314</v>
      </c>
      <c r="V440">
        <f t="shared" si="335"/>
        <v>-1.3708774174371019</v>
      </c>
      <c r="X440">
        <f t="shared" si="352"/>
        <v>-51.061917621701099</v>
      </c>
      <c r="Y440">
        <f t="shared" si="336"/>
        <v>-199.24489629196938</v>
      </c>
      <c r="Z440">
        <f t="shared" si="353"/>
        <v>-19.244896291969383</v>
      </c>
      <c r="AC440">
        <v>1</v>
      </c>
      <c r="AD440">
        <f t="shared" si="337"/>
        <v>351.44996975549998</v>
      </c>
      <c r="AE440">
        <f t="shared" si="338"/>
        <v>-0.11727884481482158</v>
      </c>
      <c r="AF440">
        <f t="shared" si="339"/>
        <v>2.3763697954982999E-2</v>
      </c>
      <c r="AG440">
        <f t="shared" si="367"/>
        <v>575.07148756271249</v>
      </c>
      <c r="AH440">
        <f t="shared" si="368"/>
        <v>-2880.1796705610805</v>
      </c>
      <c r="AJ440">
        <f t="shared" si="340"/>
        <v>18000</v>
      </c>
      <c r="AK440">
        <f t="shared" si="341"/>
        <v>63260.994555990001</v>
      </c>
      <c r="AL440">
        <v>1</v>
      </c>
      <c r="AM440">
        <f t="shared" si="342"/>
        <v>195.21448320055501</v>
      </c>
      <c r="AN440">
        <f t="shared" si="369"/>
        <v>324.52273724781566</v>
      </c>
      <c r="AO440">
        <f t="shared" si="370"/>
        <v>-90.543882671825912</v>
      </c>
      <c r="AQ440">
        <f t="shared" si="343"/>
        <v>1.95786632511036E-3</v>
      </c>
      <c r="AR440">
        <f t="shared" si="344"/>
        <v>-4.4247778947494139</v>
      </c>
      <c r="AT440">
        <f t="shared" si="365"/>
        <v>-12743.029426105288</v>
      </c>
      <c r="AU440">
        <f t="shared" si="366"/>
        <v>-2550.2026128554116</v>
      </c>
      <c r="AV440">
        <f t="shared" si="354"/>
        <v>-2.9440766139089893</v>
      </c>
      <c r="AW440">
        <f t="shared" si="355"/>
        <v>477.4483617661777</v>
      </c>
      <c r="AX440">
        <f t="shared" si="356"/>
        <v>-4701.497268623697</v>
      </c>
      <c r="AY440">
        <f t="shared" si="364"/>
        <v>-1.4695908755899822</v>
      </c>
      <c r="BA440">
        <f t="shared" si="345"/>
        <v>2.7500189611962673</v>
      </c>
      <c r="BB440">
        <f t="shared" si="357"/>
        <v>8.786713765438126</v>
      </c>
      <c r="BC440">
        <f t="shared" si="358"/>
        <v>-1.4744857383190071</v>
      </c>
      <c r="BD440">
        <f t="shared" si="346"/>
        <v>-264.4818098544448</v>
      </c>
      <c r="BF440">
        <f t="shared" si="347"/>
        <v>-61.082906229730739</v>
      </c>
      <c r="BG440">
        <f t="shared" si="348"/>
        <v>-220.60762582953291</v>
      </c>
      <c r="BH440">
        <f t="shared" si="359"/>
        <v>-40.607625829532907</v>
      </c>
      <c r="BI440">
        <f t="shared" si="360"/>
        <v>-40.607625829532907</v>
      </c>
      <c r="BJ440">
        <f t="shared" si="349"/>
        <v>0</v>
      </c>
      <c r="BK440">
        <f t="shared" si="361"/>
        <v>0</v>
      </c>
      <c r="BM440">
        <f t="shared" si="362"/>
        <v>-69.869619995168875</v>
      </c>
      <c r="BN440">
        <f t="shared" si="350"/>
        <v>-136.12581597508816</v>
      </c>
      <c r="BQ440" s="56">
        <f t="shared" si="363"/>
        <v>25.688674565723261</v>
      </c>
    </row>
    <row r="441" spans="1:69" x14ac:dyDescent="0.25">
      <c r="A441">
        <f t="shared" si="372"/>
        <v>1135000</v>
      </c>
      <c r="B441">
        <f t="shared" si="351"/>
        <v>1135</v>
      </c>
      <c r="C441">
        <f t="shared" si="320"/>
        <v>1.3881175610261354</v>
      </c>
      <c r="D441">
        <f t="shared" si="321"/>
        <v>0.76641733170983006</v>
      </c>
      <c r="F441">
        <f t="shared" si="322"/>
        <v>1.5313935417542426E-5</v>
      </c>
      <c r="G441">
        <f t="shared" si="323"/>
        <v>1.5305892845738564E-3</v>
      </c>
      <c r="H441">
        <f t="shared" si="324"/>
        <v>-3.1400620607154264</v>
      </c>
      <c r="J441">
        <f t="shared" si="325"/>
        <v>15</v>
      </c>
      <c r="M441">
        <f t="shared" si="326"/>
        <v>2.327534103914865E-3</v>
      </c>
      <c r="N441">
        <f t="shared" si="327"/>
        <v>-1.5707963250000001</v>
      </c>
      <c r="O441">
        <f t="shared" si="328"/>
        <v>353.00647452470758</v>
      </c>
      <c r="P441">
        <f t="shared" si="329"/>
        <v>1.5679635137740611</v>
      </c>
      <c r="Q441">
        <f t="shared" si="330"/>
        <v>196.0808140852667</v>
      </c>
      <c r="R441">
        <f t="shared" si="331"/>
        <v>1.5656963666605486</v>
      </c>
      <c r="S441">
        <f t="shared" si="332"/>
        <v>0.27255690588093578</v>
      </c>
      <c r="T441">
        <f t="shared" si="333"/>
        <v>-1.2947467712800442</v>
      </c>
      <c r="U441">
        <f t="shared" si="334"/>
        <v>0.19774929407962735</v>
      </c>
      <c r="V441">
        <f t="shared" si="335"/>
        <v>-1.3717349868301232</v>
      </c>
      <c r="X441">
        <f t="shared" si="352"/>
        <v>-51.15419447170234</v>
      </c>
      <c r="Y441">
        <f t="shared" si="336"/>
        <v>-199.23249047027394</v>
      </c>
      <c r="Z441">
        <f t="shared" si="353"/>
        <v>-19.232490470273945</v>
      </c>
      <c r="AC441">
        <v>1</v>
      </c>
      <c r="AD441">
        <f t="shared" si="337"/>
        <v>353.00505811725003</v>
      </c>
      <c r="AE441">
        <f t="shared" si="338"/>
        <v>-0.11831900686159724</v>
      </c>
      <c r="AF441">
        <f t="shared" si="339"/>
        <v>2.3868847060978499E-2</v>
      </c>
      <c r="AG441">
        <f t="shared" si="367"/>
        <v>570.21363472121675</v>
      </c>
      <c r="AH441">
        <f t="shared" si="368"/>
        <v>-2868.4716435712567</v>
      </c>
      <c r="AJ441">
        <f t="shared" si="340"/>
        <v>18000</v>
      </c>
      <c r="AK441">
        <f t="shared" si="341"/>
        <v>63540.910461104992</v>
      </c>
      <c r="AL441">
        <v>1</v>
      </c>
      <c r="AM441">
        <f t="shared" si="342"/>
        <v>196.07826409967251</v>
      </c>
      <c r="AN441">
        <f t="shared" si="369"/>
        <v>324.51865985765818</v>
      </c>
      <c r="AO441">
        <f t="shared" si="370"/>
        <v>-90.145031736701625</v>
      </c>
      <c r="AQ441">
        <f t="shared" si="343"/>
        <v>1.9406544003077101E-3</v>
      </c>
      <c r="AR441">
        <f t="shared" si="344"/>
        <v>-4.4052854886985022</v>
      </c>
      <c r="AT441">
        <f t="shared" si="365"/>
        <v>-12635.329918568263</v>
      </c>
      <c r="AU441">
        <f t="shared" si="366"/>
        <v>-2517.520562612659</v>
      </c>
      <c r="AV441">
        <f t="shared" si="354"/>
        <v>-2.944923598039991</v>
      </c>
      <c r="AW441">
        <f t="shared" si="355"/>
        <v>476.28955198913513</v>
      </c>
      <c r="AX441">
        <f t="shared" si="356"/>
        <v>-4681.7070385476909</v>
      </c>
      <c r="AY441">
        <f t="shared" si="364"/>
        <v>-1.4694109766173054</v>
      </c>
      <c r="BA441">
        <f t="shared" si="345"/>
        <v>2.7377901030753646</v>
      </c>
      <c r="BB441">
        <f t="shared" si="357"/>
        <v>8.7480029842837652</v>
      </c>
      <c r="BC441">
        <f t="shared" si="358"/>
        <v>-1.4755126214226857</v>
      </c>
      <c r="BD441">
        <f t="shared" si="346"/>
        <v>-264.54064592240604</v>
      </c>
      <c r="BF441">
        <f t="shared" si="347"/>
        <v>-61.179910639832215</v>
      </c>
      <c r="BG441">
        <f t="shared" si="348"/>
        <v>-220.5404711133032</v>
      </c>
      <c r="BH441">
        <f t="shared" si="359"/>
        <v>-40.540471113303198</v>
      </c>
      <c r="BI441">
        <f t="shared" si="360"/>
        <v>-40.540471113303198</v>
      </c>
      <c r="BJ441">
        <f t="shared" si="349"/>
        <v>0</v>
      </c>
      <c r="BK441">
        <f t="shared" si="361"/>
        <v>0</v>
      </c>
      <c r="BM441">
        <f t="shared" si="362"/>
        <v>-69.927913624115973</v>
      </c>
      <c r="BN441">
        <f t="shared" si="350"/>
        <v>-135.99982519089716</v>
      </c>
      <c r="BQ441" s="56">
        <f t="shared" si="363"/>
        <v>25.6499637845689</v>
      </c>
    </row>
    <row r="442" spans="1:69" x14ac:dyDescent="0.25">
      <c r="A442">
        <f t="shared" si="372"/>
        <v>1140000</v>
      </c>
      <c r="B442">
        <f t="shared" si="351"/>
        <v>1140</v>
      </c>
      <c r="C442">
        <f t="shared" si="320"/>
        <v>1.391062403089808</v>
      </c>
      <c r="D442">
        <f t="shared" si="321"/>
        <v>0.76861373015950019</v>
      </c>
      <c r="F442">
        <f t="shared" si="322"/>
        <v>1.5179895313194352E-5</v>
      </c>
      <c r="G442">
        <f t="shared" si="323"/>
        <v>1.5238759750285426E-3</v>
      </c>
      <c r="H442">
        <f t="shared" si="324"/>
        <v>-3.1400687740249715</v>
      </c>
      <c r="J442">
        <f t="shared" si="325"/>
        <v>15</v>
      </c>
      <c r="M442">
        <f t="shared" si="326"/>
        <v>2.3173256210029577E-3</v>
      </c>
      <c r="N442">
        <f t="shared" si="327"/>
        <v>-1.5707963250000001</v>
      </c>
      <c r="O442">
        <f t="shared" si="328"/>
        <v>354.56155667416897</v>
      </c>
      <c r="P442">
        <f t="shared" si="329"/>
        <v>1.5679759383265399</v>
      </c>
      <c r="Q442">
        <f t="shared" si="330"/>
        <v>196.94458380038134</v>
      </c>
      <c r="R442">
        <f t="shared" si="331"/>
        <v>1.5657187345214425</v>
      </c>
      <c r="S442">
        <f t="shared" si="332"/>
        <v>0.27144974537024047</v>
      </c>
      <c r="T442">
        <f t="shared" si="333"/>
        <v>-1.295897311475755</v>
      </c>
      <c r="U442">
        <f t="shared" si="334"/>
        <v>0.19691567487597164</v>
      </c>
      <c r="V442">
        <f t="shared" si="335"/>
        <v>-1.3725853266153818</v>
      </c>
      <c r="X442">
        <f t="shared" si="352"/>
        <v>-51.246017484591526</v>
      </c>
      <c r="Y442">
        <f t="shared" si="336"/>
        <v>-199.21967927304405</v>
      </c>
      <c r="Z442">
        <f t="shared" si="353"/>
        <v>-19.219679273044051</v>
      </c>
      <c r="AC442">
        <v>1</v>
      </c>
      <c r="AD442">
        <f t="shared" si="337"/>
        <v>354.56014647900003</v>
      </c>
      <c r="AE442">
        <f t="shared" si="338"/>
        <v>-0.11936376123529026</v>
      </c>
      <c r="AF442">
        <f t="shared" si="339"/>
        <v>2.3973996166974001E-2</v>
      </c>
      <c r="AG442">
        <f t="shared" si="367"/>
        <v>565.41625600236796</v>
      </c>
      <c r="AH442">
        <f t="shared" si="368"/>
        <v>-2856.8541724541046</v>
      </c>
      <c r="AJ442">
        <f t="shared" si="340"/>
        <v>18000</v>
      </c>
      <c r="AK442">
        <f t="shared" si="341"/>
        <v>63820.826366220004</v>
      </c>
      <c r="AL442">
        <v>1</v>
      </c>
      <c r="AM442">
        <f t="shared" si="342"/>
        <v>196.94204499879001</v>
      </c>
      <c r="AN442">
        <f t="shared" si="369"/>
        <v>324.51463599778725</v>
      </c>
      <c r="AO442">
        <f t="shared" si="370"/>
        <v>-89.749679222183403</v>
      </c>
      <c r="AQ442">
        <f t="shared" si="343"/>
        <v>1.9236684511256441E-3</v>
      </c>
      <c r="AR442">
        <f t="shared" si="344"/>
        <v>-4.3859640685664685</v>
      </c>
      <c r="AT442">
        <f t="shared" si="365"/>
        <v>-12528.97207610447</v>
      </c>
      <c r="AU442">
        <f t="shared" si="366"/>
        <v>-2485.3910228507825</v>
      </c>
      <c r="AV442">
        <f t="shared" si="354"/>
        <v>-2.9457634454155306</v>
      </c>
      <c r="AW442">
        <f t="shared" si="355"/>
        <v>475.14278589241809</v>
      </c>
      <c r="AX442">
        <f t="shared" si="356"/>
        <v>-4662.0790025230999</v>
      </c>
      <c r="AY442">
        <f t="shared" si="364"/>
        <v>-1.4692305094346672</v>
      </c>
      <c r="BA442">
        <f t="shared" si="345"/>
        <v>2.7256690039152565</v>
      </c>
      <c r="BB442">
        <f t="shared" si="357"/>
        <v>8.7094623087623315</v>
      </c>
      <c r="BC442">
        <f t="shared" si="358"/>
        <v>-1.4765329359808634</v>
      </c>
      <c r="BD442">
        <f t="shared" si="346"/>
        <v>-264.59910564043219</v>
      </c>
      <c r="BF442">
        <f t="shared" si="347"/>
        <v>-61.276404722418</v>
      </c>
      <c r="BG442">
        <f t="shared" si="348"/>
        <v>-220.4734711141943</v>
      </c>
      <c r="BH442">
        <f t="shared" si="359"/>
        <v>-40.473471114194297</v>
      </c>
      <c r="BI442">
        <f t="shared" si="360"/>
        <v>-40.473471114194297</v>
      </c>
      <c r="BJ442">
        <f t="shared" si="349"/>
        <v>0</v>
      </c>
      <c r="BK442">
        <f t="shared" si="361"/>
        <v>0</v>
      </c>
      <c r="BM442">
        <f t="shared" si="362"/>
        <v>-69.985867031180334</v>
      </c>
      <c r="BN442">
        <f t="shared" si="350"/>
        <v>-135.87436547376211</v>
      </c>
      <c r="BQ442" s="56">
        <f t="shared" si="363"/>
        <v>25.611423109047465</v>
      </c>
    </row>
    <row r="443" spans="1:69" x14ac:dyDescent="0.25">
      <c r="A443">
        <f t="shared" si="372"/>
        <v>1145000</v>
      </c>
      <c r="B443">
        <f t="shared" si="351"/>
        <v>1145</v>
      </c>
      <c r="C443">
        <f t="shared" si="320"/>
        <v>1.3940139274981425</v>
      </c>
      <c r="D443">
        <f t="shared" si="321"/>
        <v>0.77080083832116397</v>
      </c>
      <c r="F443">
        <f t="shared" si="322"/>
        <v>1.5047607389276819E-5</v>
      </c>
      <c r="G443">
        <f t="shared" si="323"/>
        <v>1.5172212995930409E-3</v>
      </c>
      <c r="H443">
        <f t="shared" si="324"/>
        <v>-3.1400754287004071</v>
      </c>
      <c r="J443">
        <f t="shared" si="325"/>
        <v>15</v>
      </c>
      <c r="M443">
        <f t="shared" si="326"/>
        <v>2.3072062951470496E-3</v>
      </c>
      <c r="N443">
        <f t="shared" si="327"/>
        <v>-1.5707963250000001</v>
      </c>
      <c r="O443">
        <f t="shared" si="328"/>
        <v>356.11663887788575</v>
      </c>
      <c r="P443">
        <f t="shared" si="329"/>
        <v>1.5679882543685029</v>
      </c>
      <c r="Q443">
        <f t="shared" si="330"/>
        <v>197.80835361317099</v>
      </c>
      <c r="R443">
        <f t="shared" si="331"/>
        <v>1.565740907034854</v>
      </c>
      <c r="S443">
        <f t="shared" si="332"/>
        <v>0.27035118977696942</v>
      </c>
      <c r="T443">
        <f t="shared" si="333"/>
        <v>-1.297038540712582</v>
      </c>
      <c r="U443">
        <f t="shared" si="334"/>
        <v>0.19608891446474461</v>
      </c>
      <c r="V443">
        <f t="shared" si="335"/>
        <v>-1.3734285266169677</v>
      </c>
      <c r="X443">
        <f t="shared" si="352"/>
        <v>-51.337390545005178</v>
      </c>
      <c r="Y443">
        <f t="shared" si="336"/>
        <v>-199.20647186228243</v>
      </c>
      <c r="Z443">
        <f t="shared" si="353"/>
        <v>-19.206471862282427</v>
      </c>
      <c r="AC443">
        <v>1</v>
      </c>
      <c r="AD443">
        <f t="shared" si="337"/>
        <v>356.11523484075002</v>
      </c>
      <c r="AE443">
        <f t="shared" si="338"/>
        <v>-0.12041310793590058</v>
      </c>
      <c r="AF443">
        <f t="shared" si="339"/>
        <v>2.4079145272969501E-2</v>
      </c>
      <c r="AG443">
        <f t="shared" si="367"/>
        <v>560.67836561880415</v>
      </c>
      <c r="AH443">
        <f t="shared" si="368"/>
        <v>-2845.326268017162</v>
      </c>
      <c r="AJ443">
        <f t="shared" si="340"/>
        <v>18000</v>
      </c>
      <c r="AK443">
        <f t="shared" si="341"/>
        <v>64100.742271334995</v>
      </c>
      <c r="AL443">
        <v>1</v>
      </c>
      <c r="AM443">
        <f t="shared" si="342"/>
        <v>197.80582589790751</v>
      </c>
      <c r="AN443">
        <f t="shared" si="369"/>
        <v>324.51066473526032</v>
      </c>
      <c r="AO443">
        <f t="shared" si="370"/>
        <v>-89.357779302150064</v>
      </c>
      <c r="AQ443">
        <f t="shared" si="343"/>
        <v>1.9069045390239434E-3</v>
      </c>
      <c r="AR443">
        <f t="shared" si="344"/>
        <v>-4.3668113943648299</v>
      </c>
      <c r="AT443">
        <f t="shared" si="365"/>
        <v>-12423.93400774257</v>
      </c>
      <c r="AU443">
        <f t="shared" si="366"/>
        <v>-2453.80244113353</v>
      </c>
      <c r="AV443">
        <f t="shared" si="354"/>
        <v>-2.9465962446433074</v>
      </c>
      <c r="AW443">
        <f t="shared" si="355"/>
        <v>474.00791901011149</v>
      </c>
      <c r="AX443">
        <f t="shared" si="356"/>
        <v>-4642.611220543713</v>
      </c>
      <c r="AY443">
        <f t="shared" si="364"/>
        <v>-1.4690494743123463</v>
      </c>
      <c r="BA443">
        <f t="shared" si="345"/>
        <v>2.7136542407595199</v>
      </c>
      <c r="BB443">
        <f t="shared" si="357"/>
        <v>8.6710902275931847</v>
      </c>
      <c r="BC443">
        <f t="shared" si="358"/>
        <v>-1.477546770330961</v>
      </c>
      <c r="BD443">
        <f t="shared" si="346"/>
        <v>-264.65719406988455</v>
      </c>
      <c r="BF443">
        <f t="shared" si="347"/>
        <v>-61.372393307309466</v>
      </c>
      <c r="BG443">
        <f t="shared" si="348"/>
        <v>-220.40662876131844</v>
      </c>
      <c r="BH443">
        <f t="shared" si="359"/>
        <v>-40.406628761318444</v>
      </c>
      <c r="BI443">
        <f t="shared" si="360"/>
        <v>-40.406628761318444</v>
      </c>
      <c r="BJ443">
        <f t="shared" si="349"/>
        <v>0</v>
      </c>
      <c r="BK443">
        <f t="shared" si="361"/>
        <v>0</v>
      </c>
      <c r="BM443">
        <f t="shared" si="362"/>
        <v>-70.043483534902649</v>
      </c>
      <c r="BN443">
        <f t="shared" si="350"/>
        <v>-135.74943469143389</v>
      </c>
      <c r="BQ443" s="56">
        <f t="shared" si="363"/>
        <v>25.573051027878321</v>
      </c>
    </row>
    <row r="444" spans="1:69" x14ac:dyDescent="0.25">
      <c r="A444">
        <f t="shared" si="372"/>
        <v>1150000</v>
      </c>
      <c r="B444">
        <f t="shared" si="351"/>
        <v>1150</v>
      </c>
      <c r="C444">
        <f t="shared" si="320"/>
        <v>1.39697209189574</v>
      </c>
      <c r="D444">
        <f t="shared" si="321"/>
        <v>0.772978694222762</v>
      </c>
      <c r="F444">
        <f t="shared" si="322"/>
        <v>1.4917041238709487E-5</v>
      </c>
      <c r="G444">
        <f t="shared" si="323"/>
        <v>1.5106244934299431E-3</v>
      </c>
      <c r="H444">
        <f t="shared" si="324"/>
        <v>-3.1400820255065702</v>
      </c>
      <c r="J444">
        <f t="shared" si="325"/>
        <v>15</v>
      </c>
      <c r="M444">
        <f t="shared" si="326"/>
        <v>2.2971749634290192E-3</v>
      </c>
      <c r="N444">
        <f t="shared" si="327"/>
        <v>-1.5707963250000001</v>
      </c>
      <c r="O444">
        <f t="shared" si="328"/>
        <v>357.67172113515039</v>
      </c>
      <c r="P444">
        <f t="shared" si="329"/>
        <v>1.5680004633152895</v>
      </c>
      <c r="Q444">
        <f t="shared" si="330"/>
        <v>198.67212352236166</v>
      </c>
      <c r="R444">
        <f t="shared" si="331"/>
        <v>1.5657628867487072</v>
      </c>
      <c r="S444">
        <f t="shared" si="332"/>
        <v>0.26926114358326425</v>
      </c>
      <c r="T444">
        <f t="shared" si="333"/>
        <v>-1.2981705686240774</v>
      </c>
      <c r="U444">
        <f t="shared" si="334"/>
        <v>0.19526893032120002</v>
      </c>
      <c r="V444">
        <f t="shared" si="335"/>
        <v>-1.374264675197497</v>
      </c>
      <c r="X444">
        <f t="shared" si="352"/>
        <v>-51.428317493770408</v>
      </c>
      <c r="Y444">
        <f t="shared" si="336"/>
        <v>-199.19287722023711</v>
      </c>
      <c r="Z444">
        <f t="shared" si="353"/>
        <v>-19.192877220237108</v>
      </c>
      <c r="AC444">
        <v>1</v>
      </c>
      <c r="AD444">
        <f t="shared" si="337"/>
        <v>357.67032320250001</v>
      </c>
      <c r="AE444">
        <f t="shared" si="338"/>
        <v>-0.12146704696342826</v>
      </c>
      <c r="AF444">
        <f t="shared" si="339"/>
        <v>2.4184294378965E-2</v>
      </c>
      <c r="AG444">
        <f t="shared" si="367"/>
        <v>555.99899749724716</v>
      </c>
      <c r="AH444">
        <f t="shared" si="368"/>
        <v>-2833.8869543462042</v>
      </c>
      <c r="AJ444">
        <f t="shared" si="340"/>
        <v>18000</v>
      </c>
      <c r="AK444">
        <f t="shared" si="341"/>
        <v>64380.658176450008</v>
      </c>
      <c r="AL444">
        <v>1</v>
      </c>
      <c r="AM444">
        <f t="shared" si="342"/>
        <v>198.66960679702501</v>
      </c>
      <c r="AN444">
        <f t="shared" si="369"/>
        <v>324.50674515737137</v>
      </c>
      <c r="AO444">
        <f t="shared" si="370"/>
        <v>-88.969286947354604</v>
      </c>
      <c r="AQ444">
        <f t="shared" si="343"/>
        <v>1.8903588108962551E-3</v>
      </c>
      <c r="AR444">
        <f t="shared" si="344"/>
        <v>-4.3478252650613864</v>
      </c>
      <c r="AT444">
        <f t="shared" si="365"/>
        <v>-12320.194260830522</v>
      </c>
      <c r="AU444">
        <f t="shared" si="366"/>
        <v>-2422.7435518405659</v>
      </c>
      <c r="AV444">
        <f t="shared" si="354"/>
        <v>-2.9474220828907014</v>
      </c>
      <c r="AW444">
        <f t="shared" si="355"/>
        <v>472.8848084086024</v>
      </c>
      <c r="AX444">
        <f t="shared" si="356"/>
        <v>-4623.3017826702389</v>
      </c>
      <c r="AY444">
        <f t="shared" si="364"/>
        <v>-1.4688678716707444</v>
      </c>
      <c r="BA444">
        <f t="shared" si="345"/>
        <v>2.7017444156105368</v>
      </c>
      <c r="BB444">
        <f t="shared" si="357"/>
        <v>8.6328852494561836</v>
      </c>
      <c r="BC444">
        <f t="shared" si="358"/>
        <v>-1.478554211219957</v>
      </c>
      <c r="BD444">
        <f t="shared" si="346"/>
        <v>-264.7149161809989</v>
      </c>
      <c r="BF444">
        <f t="shared" si="347"/>
        <v>-61.467881161295892</v>
      </c>
      <c r="BG444">
        <f t="shared" si="348"/>
        <v>-220.33994688989281</v>
      </c>
      <c r="BH444">
        <f t="shared" si="359"/>
        <v>-40.339946889892815</v>
      </c>
      <c r="BI444">
        <f t="shared" si="360"/>
        <v>-40.339946889892815</v>
      </c>
      <c r="BJ444">
        <f t="shared" si="349"/>
        <v>0</v>
      </c>
      <c r="BK444">
        <f t="shared" si="361"/>
        <v>0</v>
      </c>
      <c r="BM444">
        <f t="shared" si="362"/>
        <v>-70.100766410752072</v>
      </c>
      <c r="BN444">
        <f t="shared" si="350"/>
        <v>-135.62503070889392</v>
      </c>
      <c r="BQ444" s="56">
        <f t="shared" si="363"/>
        <v>25.534846049741319</v>
      </c>
    </row>
    <row r="445" spans="1:69" x14ac:dyDescent="0.25">
      <c r="A445">
        <f t="shared" si="372"/>
        <v>1155000</v>
      </c>
      <c r="B445">
        <f t="shared" si="351"/>
        <v>1155</v>
      </c>
      <c r="C445">
        <f t="shared" si="320"/>
        <v>1.3999368541903181</v>
      </c>
      <c r="D445">
        <f t="shared" si="321"/>
        <v>0.77514733592224994</v>
      </c>
      <c r="F445">
        <f t="shared" si="322"/>
        <v>1.4788167111164729E-5</v>
      </c>
      <c r="G445">
        <f t="shared" si="323"/>
        <v>1.5040848049467396E-3</v>
      </c>
      <c r="H445">
        <f t="shared" si="324"/>
        <v>-3.1400885651950534</v>
      </c>
      <c r="J445">
        <f t="shared" si="325"/>
        <v>15</v>
      </c>
      <c r="M445">
        <f t="shared" si="326"/>
        <v>2.2872304830678543E-3</v>
      </c>
      <c r="N445">
        <f t="shared" si="327"/>
        <v>-1.5707963250000001</v>
      </c>
      <c r="O445">
        <f t="shared" si="328"/>
        <v>359.22680344526736</v>
      </c>
      <c r="P445">
        <f t="shared" si="329"/>
        <v>1.568012566557732</v>
      </c>
      <c r="Q445">
        <f t="shared" si="330"/>
        <v>199.53589352670141</v>
      </c>
      <c r="R445">
        <f t="shared" si="331"/>
        <v>1.5657846761668082</v>
      </c>
      <c r="S445">
        <f t="shared" si="332"/>
        <v>0.26817951260499839</v>
      </c>
      <c r="T445">
        <f t="shared" si="333"/>
        <v>-1.2992935031773634</v>
      </c>
      <c r="U445">
        <f t="shared" si="334"/>
        <v>0.19445564120894426</v>
      </c>
      <c r="V445">
        <f t="shared" si="335"/>
        <v>-1.3750938592872877</v>
      </c>
      <c r="X445">
        <f t="shared" si="352"/>
        <v>-51.518802128496702</v>
      </c>
      <c r="Y445">
        <f t="shared" si="336"/>
        <v>-199.17890415306533</v>
      </c>
      <c r="Z445">
        <f t="shared" si="353"/>
        <v>-19.178904153065332</v>
      </c>
      <c r="AC445">
        <v>1</v>
      </c>
      <c r="AD445">
        <f t="shared" si="337"/>
        <v>359.22541156425001</v>
      </c>
      <c r="AE445">
        <f t="shared" si="338"/>
        <v>-0.12252557831787325</v>
      </c>
      <c r="AF445">
        <f t="shared" si="339"/>
        <v>2.42894434849605E-2</v>
      </c>
      <c r="AG445">
        <f t="shared" si="367"/>
        <v>551.37720481463441</v>
      </c>
      <c r="AH445">
        <f t="shared" si="368"/>
        <v>-2822.5352686097999</v>
      </c>
      <c r="AJ445">
        <f t="shared" si="340"/>
        <v>18000</v>
      </c>
      <c r="AK445">
        <f t="shared" si="341"/>
        <v>64660.574081564999</v>
      </c>
      <c r="AL445">
        <v>1</v>
      </c>
      <c r="AM445">
        <f t="shared" si="342"/>
        <v>199.53338769614251</v>
      </c>
      <c r="AN445">
        <f t="shared" si="369"/>
        <v>324.50287637112541</v>
      </c>
      <c r="AO445">
        <f t="shared" si="370"/>
        <v>-88.584157908178412</v>
      </c>
      <c r="AQ445">
        <f t="shared" si="343"/>
        <v>1.8740274968558504E-3</v>
      </c>
      <c r="AR445">
        <f t="shared" si="344"/>
        <v>-4.3290035177370143</v>
      </c>
      <c r="AT445">
        <f t="shared" si="365"/>
        <v>-12217.731810705651</v>
      </c>
      <c r="AU445">
        <f t="shared" si="366"/>
        <v>-2392.203367946775</v>
      </c>
      <c r="AV445">
        <f t="shared" si="354"/>
        <v>-2.9482410459134907</v>
      </c>
      <c r="AW445">
        <f t="shared" si="355"/>
        <v>471.77331269202318</v>
      </c>
      <c r="AX445">
        <f t="shared" si="356"/>
        <v>-4604.1488084653101</v>
      </c>
      <c r="AY445">
        <f t="shared" si="364"/>
        <v>-1.4686857020733182</v>
      </c>
      <c r="BA445">
        <f t="shared" si="345"/>
        <v>2.6899381548848011</v>
      </c>
      <c r="BB445">
        <f t="shared" si="357"/>
        <v>8.5948459026427884</v>
      </c>
      <c r="BC445">
        <f t="shared" si="358"/>
        <v>-1.4795553438401725</v>
      </c>
      <c r="BD445">
        <f t="shared" si="346"/>
        <v>-264.77227685493568</v>
      </c>
      <c r="BF445">
        <f t="shared" si="347"/>
        <v>-61.562872989188413</v>
      </c>
      <c r="BG445">
        <f t="shared" si="348"/>
        <v>-220.27342824358072</v>
      </c>
      <c r="BH445">
        <f t="shared" si="359"/>
        <v>-40.273428243580724</v>
      </c>
      <c r="BI445">
        <f t="shared" si="360"/>
        <v>-40.273428243580724</v>
      </c>
      <c r="BJ445">
        <f t="shared" si="349"/>
        <v>0</v>
      </c>
      <c r="BK445">
        <f t="shared" si="361"/>
        <v>0</v>
      </c>
      <c r="BM445">
        <f t="shared" si="362"/>
        <v>-70.157718891831209</v>
      </c>
      <c r="BN445">
        <f t="shared" si="350"/>
        <v>-135.50115138864504</v>
      </c>
      <c r="BQ445" s="56">
        <f t="shared" si="363"/>
        <v>25.496806702927927</v>
      </c>
    </row>
    <row r="446" spans="1:69" x14ac:dyDescent="0.25">
      <c r="A446">
        <f t="shared" si="372"/>
        <v>1160000</v>
      </c>
      <c r="B446">
        <f t="shared" si="351"/>
        <v>1160</v>
      </c>
      <c r="C446">
        <f t="shared" si="320"/>
        <v>1.4029081725519199</v>
      </c>
      <c r="D446">
        <f t="shared" si="321"/>
        <v>0.77730680150291009</v>
      </c>
      <c r="F446">
        <f t="shared" si="322"/>
        <v>1.4660955896118811E-5</v>
      </c>
      <c r="G446">
        <f t="shared" si="323"/>
        <v>1.4976014955103434E-3</v>
      </c>
      <c r="H446">
        <f t="shared" si="324"/>
        <v>-3.1400950485044898</v>
      </c>
      <c r="J446">
        <f t="shared" si="325"/>
        <v>15</v>
      </c>
      <c r="M446">
        <f t="shared" si="326"/>
        <v>2.2773717309856655E-3</v>
      </c>
      <c r="N446">
        <f t="shared" si="327"/>
        <v>-1.5707963250000001</v>
      </c>
      <c r="O446">
        <f t="shared" si="328"/>
        <v>360.78188580755341</v>
      </c>
      <c r="P446">
        <f t="shared" si="329"/>
        <v>1.5680245654626825</v>
      </c>
      <c r="Q446">
        <f t="shared" si="330"/>
        <v>200.39966362495989</v>
      </c>
      <c r="R446">
        <f t="shared" si="331"/>
        <v>1.5658062777497956</v>
      </c>
      <c r="S446">
        <f t="shared" si="332"/>
        <v>0.26710620397020396</v>
      </c>
      <c r="T446">
        <f t="shared" si="333"/>
        <v>-1.3004074507036893</v>
      </c>
      <c r="U446">
        <f t="shared" si="334"/>
        <v>0.19364896715554206</v>
      </c>
      <c r="V446">
        <f t="shared" si="335"/>
        <v>-1.3759161644128477</v>
      </c>
      <c r="X446">
        <f t="shared" si="352"/>
        <v>-51.608848204158733</v>
      </c>
      <c r="Y446">
        <f t="shared" si="336"/>
        <v>-199.16456129441701</v>
      </c>
      <c r="Z446">
        <f t="shared" si="353"/>
        <v>-19.164561294417013</v>
      </c>
      <c r="AC446">
        <v>1</v>
      </c>
      <c r="AD446">
        <f t="shared" si="337"/>
        <v>360.780499926</v>
      </c>
      <c r="AE446">
        <f t="shared" si="338"/>
        <v>-0.12358870199923558</v>
      </c>
      <c r="AF446">
        <f t="shared" si="339"/>
        <v>2.4394592590955999E-2</v>
      </c>
      <c r="AG446">
        <f t="shared" si="367"/>
        <v>546.81205954671725</v>
      </c>
      <c r="AH446">
        <f t="shared" si="368"/>
        <v>-2811.2702608664445</v>
      </c>
      <c r="AJ446">
        <f t="shared" si="340"/>
        <v>18000</v>
      </c>
      <c r="AK446">
        <f t="shared" si="341"/>
        <v>64940.489986679997</v>
      </c>
      <c r="AL446">
        <v>1</v>
      </c>
      <c r="AM446">
        <f t="shared" si="342"/>
        <v>200.39716859526001</v>
      </c>
      <c r="AN446">
        <f t="shared" si="369"/>
        <v>324.49905750273138</v>
      </c>
      <c r="AO446">
        <f t="shared" si="370"/>
        <v>-88.202348697831582</v>
      </c>
      <c r="AQ446">
        <f t="shared" si="343"/>
        <v>1.8579069080880447E-3</v>
      </c>
      <c r="AR446">
        <f t="shared" si="344"/>
        <v>-4.3103440267642634</v>
      </c>
      <c r="AT446">
        <f t="shared" si="365"/>
        <v>-12116.526050642835</v>
      </c>
      <c r="AU446">
        <f t="shared" si="366"/>
        <v>-2362.1711730680236</v>
      </c>
      <c r="AV446">
        <f t="shared" si="354"/>
        <v>-2.9490532180838938</v>
      </c>
      <c r="AW446">
        <f t="shared" si="355"/>
        <v>470.67329200609203</v>
      </c>
      <c r="AX446">
        <f t="shared" si="356"/>
        <v>-4585.1504464408208</v>
      </c>
      <c r="AY446">
        <f t="shared" si="364"/>
        <v>-1.4685029662198081</v>
      </c>
      <c r="BA446">
        <f t="shared" si="345"/>
        <v>2.678234108882386</v>
      </c>
      <c r="BB446">
        <f t="shared" si="357"/>
        <v>8.556970734714632</v>
      </c>
      <c r="BC446">
        <f t="shared" si="358"/>
        <v>-1.4805502518640856</v>
      </c>
      <c r="BD446">
        <f t="shared" si="346"/>
        <v>-264.82928088577472</v>
      </c>
      <c r="BF446">
        <f t="shared" si="347"/>
        <v>-61.657373434852076</v>
      </c>
      <c r="BG446">
        <f t="shared" si="348"/>
        <v>-220.20707547677122</v>
      </c>
      <c r="BH446">
        <f t="shared" si="359"/>
        <v>-40.207075476771223</v>
      </c>
      <c r="BI446">
        <f t="shared" si="360"/>
        <v>-40.207075476771223</v>
      </c>
      <c r="BJ446">
        <f t="shared" si="349"/>
        <v>0</v>
      </c>
      <c r="BK446">
        <f t="shared" si="361"/>
        <v>0</v>
      </c>
      <c r="BM446">
        <f t="shared" si="362"/>
        <v>-70.214344169566701</v>
      </c>
      <c r="BN446">
        <f t="shared" si="350"/>
        <v>-135.37779459099647</v>
      </c>
      <c r="BQ446" s="56">
        <f t="shared" si="363"/>
        <v>25.45893153499977</v>
      </c>
    </row>
    <row r="447" spans="1:69" x14ac:dyDescent="0.25">
      <c r="A447">
        <f t="shared" si="372"/>
        <v>1165000</v>
      </c>
      <c r="B447">
        <f t="shared" si="351"/>
        <v>1165</v>
      </c>
      <c r="C447">
        <f t="shared" si="320"/>
        <v>1.405886005412107</v>
      </c>
      <c r="D447">
        <f t="shared" si="321"/>
        <v>0.77945712906875875</v>
      </c>
      <c r="F447">
        <f t="shared" si="322"/>
        <v>1.4535379106411179E-5</v>
      </c>
      <c r="G447">
        <f t="shared" si="323"/>
        <v>1.4911738391689691E-3</v>
      </c>
      <c r="H447">
        <f t="shared" si="324"/>
        <v>-3.1401014761608312</v>
      </c>
      <c r="J447">
        <f t="shared" si="325"/>
        <v>15</v>
      </c>
      <c r="M447">
        <f t="shared" si="326"/>
        <v>2.2675976033848682E-3</v>
      </c>
      <c r="N447">
        <f t="shared" si="327"/>
        <v>-1.5707963250000001</v>
      </c>
      <c r="O447">
        <f t="shared" si="328"/>
        <v>362.33696822133658</v>
      </c>
      <c r="P447">
        <f t="shared" si="329"/>
        <v>1.5680364613735287</v>
      </c>
      <c r="Q447">
        <f t="shared" si="330"/>
        <v>201.26343381592787</v>
      </c>
      <c r="R447">
        <f t="shared" si="331"/>
        <v>1.5658276939160669</v>
      </c>
      <c r="S447">
        <f t="shared" si="332"/>
        <v>0.26604112609787173</v>
      </c>
      <c r="T447">
        <f t="shared" si="333"/>
        <v>-1.3015125159283423</v>
      </c>
      <c r="U447">
        <f t="shared" si="334"/>
        <v>0.192848829428658</v>
      </c>
      <c r="V447">
        <f t="shared" si="335"/>
        <v>-1.3767316747246978</v>
      </c>
      <c r="X447">
        <f t="shared" si="352"/>
        <v>-51.698459433669932</v>
      </c>
      <c r="Y447">
        <f t="shared" si="336"/>
        <v>-199.14985710893899</v>
      </c>
      <c r="Z447">
        <f t="shared" si="353"/>
        <v>-19.149857108938988</v>
      </c>
      <c r="AC447">
        <v>1</v>
      </c>
      <c r="AD447">
        <f t="shared" si="337"/>
        <v>362.33558828775</v>
      </c>
      <c r="AE447">
        <f t="shared" si="338"/>
        <v>-0.12465641800751526</v>
      </c>
      <c r="AF447">
        <f t="shared" si="339"/>
        <v>2.4499741696951498E-2</v>
      </c>
      <c r="AG447">
        <f t="shared" si="367"/>
        <v>542.30265202875512</v>
      </c>
      <c r="AH447">
        <f t="shared" si="368"/>
        <v>-2800.0909938743011</v>
      </c>
      <c r="AJ447">
        <f t="shared" si="340"/>
        <v>18000</v>
      </c>
      <c r="AK447">
        <f t="shared" si="341"/>
        <v>65220.405891795002</v>
      </c>
      <c r="AL447">
        <v>1</v>
      </c>
      <c r="AM447">
        <f t="shared" si="342"/>
        <v>201.26094949437751</v>
      </c>
      <c r="AN447">
        <f t="shared" si="369"/>
        <v>324.49528769710713</v>
      </c>
      <c r="AO447">
        <f t="shared" si="370"/>
        <v>-87.823816575985504</v>
      </c>
      <c r="AQ447">
        <f t="shared" si="343"/>
        <v>1.8419934347669998E-3</v>
      </c>
      <c r="AR447">
        <f t="shared" si="344"/>
        <v>-4.2918447030071096</v>
      </c>
      <c r="AT447">
        <f t="shared" si="365"/>
        <v>-12016.556782072639</v>
      </c>
      <c r="AU447">
        <f t="shared" si="366"/>
        <v>-2332.6365137637872</v>
      </c>
      <c r="AV447">
        <f t="shared" si="354"/>
        <v>-2.9498586824179576</v>
      </c>
      <c r="AW447">
        <f t="shared" si="355"/>
        <v>469.58460804045916</v>
      </c>
      <c r="AX447">
        <f t="shared" si="356"/>
        <v>-4566.3048735172788</v>
      </c>
      <c r="AY447">
        <f t="shared" si="364"/>
        <v>-1.4683196649397445</v>
      </c>
      <c r="BA447">
        <f t="shared" si="345"/>
        <v>2.6666309512701987</v>
      </c>
      <c r="BB447">
        <f t="shared" si="357"/>
        <v>8.5192583121695424</v>
      </c>
      <c r="BC447">
        <f t="shared" si="358"/>
        <v>-1.481539017478213</v>
      </c>
      <c r="BD447">
        <f t="shared" si="346"/>
        <v>-264.88593298245661</v>
      </c>
      <c r="BF447">
        <f t="shared" si="347"/>
        <v>-61.751387082216347</v>
      </c>
      <c r="BG447">
        <f t="shared" si="348"/>
        <v>-220.14089115679948</v>
      </c>
      <c r="BH447">
        <f t="shared" si="359"/>
        <v>-40.140891156799483</v>
      </c>
      <c r="BI447">
        <f t="shared" si="360"/>
        <v>-40.140891156799483</v>
      </c>
      <c r="BJ447">
        <f t="shared" si="349"/>
        <v>0</v>
      </c>
      <c r="BK447">
        <f t="shared" si="361"/>
        <v>0</v>
      </c>
      <c r="BM447">
        <f t="shared" si="362"/>
        <v>-70.270645394385895</v>
      </c>
      <c r="BN447">
        <f t="shared" si="350"/>
        <v>-135.25495817434287</v>
      </c>
      <c r="BQ447" s="56">
        <f t="shared" si="363"/>
        <v>25.421219112454679</v>
      </c>
    </row>
    <row r="448" spans="1:69" x14ac:dyDescent="0.25">
      <c r="A448">
        <f t="shared" si="372"/>
        <v>1170000</v>
      </c>
      <c r="B448">
        <f t="shared" si="351"/>
        <v>1170</v>
      </c>
      <c r="C448">
        <f t="shared" si="320"/>
        <v>1.4088703114631289</v>
      </c>
      <c r="D448">
        <f t="shared" si="321"/>
        <v>0.7815983567400443</v>
      </c>
      <c r="F448">
        <f t="shared" si="322"/>
        <v>1.4411408862294529E-5</v>
      </c>
      <c r="G448">
        <f t="shared" si="323"/>
        <v>1.4848011223811395E-3</v>
      </c>
      <c r="H448">
        <f t="shared" si="324"/>
        <v>-3.1401078488776193</v>
      </c>
      <c r="J448">
        <f t="shared" si="325"/>
        <v>15</v>
      </c>
      <c r="M448">
        <f t="shared" si="326"/>
        <v>2.2579070153362153E-3</v>
      </c>
      <c r="N448">
        <f t="shared" si="327"/>
        <v>-1.5707963250000001</v>
      </c>
      <c r="O448">
        <f t="shared" si="328"/>
        <v>363.8920506859568</v>
      </c>
      <c r="P448">
        <f t="shared" si="329"/>
        <v>1.5680482556106945</v>
      </c>
      <c r="Q448">
        <f t="shared" si="330"/>
        <v>202.12720409841683</v>
      </c>
      <c r="R448">
        <f t="shared" si="331"/>
        <v>1.5658489270426819</v>
      </c>
      <c r="S448">
        <f t="shared" si="332"/>
        <v>0.26498418867711854</v>
      </c>
      <c r="T448">
        <f t="shared" si="333"/>
        <v>-1.3026088019999285</v>
      </c>
      <c r="U448">
        <f t="shared" si="334"/>
        <v>0.19205515051271982</v>
      </c>
      <c r="V448">
        <f t="shared" si="335"/>
        <v>-1.3775404730245444</v>
      </c>
      <c r="X448">
        <f t="shared" si="352"/>
        <v>-51.787639488447368</v>
      </c>
      <c r="Y448">
        <f t="shared" si="336"/>
        <v>-199.13479989570283</v>
      </c>
      <c r="Z448">
        <f t="shared" si="353"/>
        <v>-19.134799895702827</v>
      </c>
      <c r="AC448">
        <v>1</v>
      </c>
      <c r="AD448">
        <f t="shared" si="337"/>
        <v>363.89067664949999</v>
      </c>
      <c r="AE448">
        <f t="shared" si="338"/>
        <v>-0.12572872634271226</v>
      </c>
      <c r="AF448">
        <f t="shared" si="339"/>
        <v>2.4604890802946998E-2</v>
      </c>
      <c r="AG448">
        <f t="shared" si="367"/>
        <v>537.84809052793958</v>
      </c>
      <c r="AH448">
        <f t="shared" si="368"/>
        <v>-2788.9965429035146</v>
      </c>
      <c r="AJ448">
        <f t="shared" si="340"/>
        <v>18000</v>
      </c>
      <c r="AK448">
        <f t="shared" si="341"/>
        <v>65500.321796910001</v>
      </c>
      <c r="AL448">
        <v>1</v>
      </c>
      <c r="AM448">
        <f t="shared" si="342"/>
        <v>202.12473039349501</v>
      </c>
      <c r="AN448">
        <f t="shared" si="369"/>
        <v>324.49156611740193</v>
      </c>
      <c r="AO448">
        <f t="shared" si="370"/>
        <v>-87.448519532825301</v>
      </c>
      <c r="AQ448">
        <f t="shared" si="343"/>
        <v>1.8262835440347096E-3</v>
      </c>
      <c r="AR448">
        <f t="shared" si="344"/>
        <v>-4.2735034930412201</v>
      </c>
      <c r="AT448">
        <f t="shared" si="365"/>
        <v>-11917.804205061137</v>
      </c>
      <c r="AU448">
        <f t="shared" si="366"/>
        <v>-2303.5891920873746</v>
      </c>
      <c r="AV448">
        <f t="shared" si="354"/>
        <v>-2.950657520602308</v>
      </c>
      <c r="AW448">
        <f t="shared" si="355"/>
        <v>468.50712402965854</v>
      </c>
      <c r="AX448">
        <f t="shared" si="356"/>
        <v>-4547.6102944948916</v>
      </c>
      <c r="AY448">
        <f t="shared" si="364"/>
        <v>-1.4681357991862198</v>
      </c>
      <c r="BA448">
        <f t="shared" si="345"/>
        <v>2.6551273785785559</v>
      </c>
      <c r="BB448">
        <f t="shared" si="357"/>
        <v>8.4817072201146253</v>
      </c>
      <c r="BC448">
        <f t="shared" si="358"/>
        <v>-1.4825217214160882</v>
      </c>
      <c r="BD448">
        <f t="shared" si="346"/>
        <v>-264.94223777067208</v>
      </c>
      <c r="BF448">
        <f t="shared" si="347"/>
        <v>-61.844918456265034</v>
      </c>
      <c r="BG448">
        <f t="shared" si="348"/>
        <v>-220.07487776610989</v>
      </c>
      <c r="BH448">
        <f t="shared" si="359"/>
        <v>-40.074877766109893</v>
      </c>
      <c r="BI448">
        <f t="shared" si="360"/>
        <v>-40.074877766109893</v>
      </c>
      <c r="BJ448">
        <f t="shared" si="349"/>
        <v>0</v>
      </c>
      <c r="BK448">
        <f t="shared" si="361"/>
        <v>0</v>
      </c>
      <c r="BM448">
        <f t="shared" si="362"/>
        <v>-70.326625676379663</v>
      </c>
      <c r="BN448">
        <f t="shared" si="350"/>
        <v>-135.13263999543781</v>
      </c>
      <c r="BQ448" s="56">
        <f t="shared" si="363"/>
        <v>25.38366802039976</v>
      </c>
    </row>
    <row r="449" spans="1:69" x14ac:dyDescent="0.25">
      <c r="A449">
        <f t="shared" si="372"/>
        <v>1175000</v>
      </c>
      <c r="B449">
        <f t="shared" si="351"/>
        <v>1175</v>
      </c>
      <c r="C449">
        <f t="shared" si="320"/>
        <v>1.4118610496570749</v>
      </c>
      <c r="D449">
        <f t="shared" si="321"/>
        <v>0.78373052264883825</v>
      </c>
      <c r="F449">
        <f t="shared" si="322"/>
        <v>1.4289017875958978E-5</v>
      </c>
      <c r="G449">
        <f t="shared" si="323"/>
        <v>1.4784826437516164E-3</v>
      </c>
      <c r="H449">
        <f t="shared" si="324"/>
        <v>-3.1401141673562485</v>
      </c>
      <c r="J449">
        <f t="shared" si="325"/>
        <v>15</v>
      </c>
      <c r="M449">
        <f t="shared" si="326"/>
        <v>2.2482989003773379E-3</v>
      </c>
      <c r="N449">
        <f t="shared" si="327"/>
        <v>-1.5707963250000001</v>
      </c>
      <c r="O449">
        <f t="shared" si="328"/>
        <v>365.44713320076505</v>
      </c>
      <c r="P449">
        <f t="shared" si="329"/>
        <v>1.5680599494721283</v>
      </c>
      <c r="Q449">
        <f t="shared" si="330"/>
        <v>202.9909744712584</v>
      </c>
      <c r="R449">
        <f t="shared" si="331"/>
        <v>1.5658699794662405</v>
      </c>
      <c r="S449">
        <f t="shared" si="332"/>
        <v>0.26393530264671644</v>
      </c>
      <c r="T449">
        <f t="shared" si="333"/>
        <v>-1.3036964105190381</v>
      </c>
      <c r="U449">
        <f t="shared" si="334"/>
        <v>0.19126785408609087</v>
      </c>
      <c r="V449">
        <f t="shared" si="335"/>
        <v>-1.3783426407918211</v>
      </c>
      <c r="X449">
        <f t="shared" si="352"/>
        <v>-51.876391998967904</v>
      </c>
      <c r="Y449">
        <f t="shared" si="336"/>
        <v>-199.11939779155708</v>
      </c>
      <c r="Z449">
        <f t="shared" si="353"/>
        <v>-19.119397791557077</v>
      </c>
      <c r="AC449">
        <v>1</v>
      </c>
      <c r="AD449">
        <f t="shared" si="337"/>
        <v>365.44576501124999</v>
      </c>
      <c r="AE449">
        <f t="shared" si="338"/>
        <v>-0.12680562700482656</v>
      </c>
      <c r="AF449">
        <f t="shared" si="339"/>
        <v>2.4710039908942501E-2</v>
      </c>
      <c r="AG449">
        <f t="shared" si="367"/>
        <v>533.44750082720111</v>
      </c>
      <c r="AH449">
        <f t="shared" si="368"/>
        <v>-2777.9859955510969</v>
      </c>
      <c r="AJ449">
        <f t="shared" si="340"/>
        <v>18000</v>
      </c>
      <c r="AK449">
        <f t="shared" si="341"/>
        <v>65780.237702024999</v>
      </c>
      <c r="AL449">
        <v>1</v>
      </c>
      <c r="AM449">
        <f t="shared" si="342"/>
        <v>202.98851129261249</v>
      </c>
      <c r="AN449">
        <f t="shared" si="369"/>
        <v>324.48789194453133</v>
      </c>
      <c r="AO449">
        <f t="shared" si="370"/>
        <v>-87.076416273509309</v>
      </c>
      <c r="AQ449">
        <f t="shared" si="343"/>
        <v>1.8107737780400583E-3</v>
      </c>
      <c r="AR449">
        <f t="shared" si="344"/>
        <v>-4.2553183783941373</v>
      </c>
      <c r="AT449">
        <f t="shared" si="365"/>
        <v>-11820.248909043657</v>
      </c>
      <c r="AU449">
        <f t="shared" si="366"/>
        <v>-2275.0192583749167</v>
      </c>
      <c r="AV449">
        <f t="shared" si="354"/>
        <v>-2.9514498130202771</v>
      </c>
      <c r="AW449">
        <f t="shared" si="355"/>
        <v>467.44070475275674</v>
      </c>
      <c r="AX449">
        <f t="shared" si="356"/>
        <v>-4529.0649415360767</v>
      </c>
      <c r="AY449">
        <f t="shared" si="364"/>
        <v>-1.4679513700299207</v>
      </c>
      <c r="BA449">
        <f t="shared" si="345"/>
        <v>2.6437221097107253</v>
      </c>
      <c r="BB449">
        <f t="shared" si="357"/>
        <v>8.4443160619464379</v>
      </c>
      <c r="BC449">
        <f t="shared" si="358"/>
        <v>-1.4834984429903564</v>
      </c>
      <c r="BD449">
        <f t="shared" si="346"/>
        <v>-264.99819979470101</v>
      </c>
      <c r="BF449">
        <f t="shared" si="347"/>
        <v>-61.937972024005603</v>
      </c>
      <c r="BG449">
        <f t="shared" si="348"/>
        <v>-220.00903770436244</v>
      </c>
      <c r="BH449">
        <f t="shared" si="359"/>
        <v>-40.009037704362441</v>
      </c>
      <c r="BI449">
        <f t="shared" si="360"/>
        <v>-40.009037704362441</v>
      </c>
      <c r="BJ449">
        <f t="shared" si="349"/>
        <v>0</v>
      </c>
      <c r="BK449">
        <f t="shared" si="361"/>
        <v>0</v>
      </c>
      <c r="BM449">
        <f t="shared" si="362"/>
        <v>-70.382288085952041</v>
      </c>
      <c r="BN449">
        <f t="shared" si="350"/>
        <v>-135.01083790966146</v>
      </c>
      <c r="BQ449" s="56">
        <f t="shared" si="363"/>
        <v>25.346276862231573</v>
      </c>
    </row>
    <row r="450" spans="1:69" x14ac:dyDescent="0.25">
      <c r="A450">
        <f t="shared" si="372"/>
        <v>1180000</v>
      </c>
      <c r="B450">
        <f t="shared" si="351"/>
        <v>1180</v>
      </c>
      <c r="C450">
        <f t="shared" si="320"/>
        <v>1.4148581792050041</v>
      </c>
      <c r="D450">
        <f t="shared" si="321"/>
        <v>0.7858536649347152</v>
      </c>
      <c r="F450">
        <f t="shared" si="322"/>
        <v>1.4168179436514318E-5</v>
      </c>
      <c r="G450">
        <f t="shared" si="323"/>
        <v>1.4722177137740417E-3</v>
      </c>
      <c r="H450">
        <f t="shared" si="324"/>
        <v>-3.1401204322862259</v>
      </c>
      <c r="J450">
        <f t="shared" si="325"/>
        <v>15</v>
      </c>
      <c r="M450">
        <f t="shared" si="326"/>
        <v>2.2387722101215013E-3</v>
      </c>
      <c r="N450">
        <f t="shared" si="327"/>
        <v>-1.5707963250000001</v>
      </c>
      <c r="O450">
        <f t="shared" si="328"/>
        <v>367.00221576512342</v>
      </c>
      <c r="P450">
        <f t="shared" si="329"/>
        <v>1.5680715442337807</v>
      </c>
      <c r="Q450">
        <f t="shared" si="330"/>
        <v>203.85474493330409</v>
      </c>
      <c r="R450">
        <f t="shared" si="331"/>
        <v>1.5658908534837415</v>
      </c>
      <c r="S450">
        <f t="shared" si="332"/>
        <v>0.26289438017497663</v>
      </c>
      <c r="T450">
        <f t="shared" si="333"/>
        <v>-1.30477544156631</v>
      </c>
      <c r="U450">
        <f t="shared" si="334"/>
        <v>0.19048686499874007</v>
      </c>
      <c r="V450">
        <f t="shared" si="335"/>
        <v>-1.3791382582096157</v>
      </c>
      <c r="X450">
        <f t="shared" si="352"/>
        <v>-51.964720555315651</v>
      </c>
      <c r="Y450">
        <f t="shared" si="336"/>
        <v>-199.10365877440685</v>
      </c>
      <c r="Z450">
        <f t="shared" si="353"/>
        <v>-19.103658774406853</v>
      </c>
      <c r="AC450">
        <v>1</v>
      </c>
      <c r="AD450">
        <f t="shared" si="337"/>
        <v>367.00085337299998</v>
      </c>
      <c r="AE450">
        <f t="shared" si="338"/>
        <v>-0.12788711999385821</v>
      </c>
      <c r="AF450">
        <f t="shared" si="339"/>
        <v>2.4815189014937997E-2</v>
      </c>
      <c r="AG450">
        <f t="shared" si="367"/>
        <v>529.10002582005609</v>
      </c>
      <c r="AH450">
        <f t="shared" si="368"/>
        <v>-2767.0584515583855</v>
      </c>
      <c r="AJ450">
        <f t="shared" si="340"/>
        <v>18000</v>
      </c>
      <c r="AK450">
        <f t="shared" si="341"/>
        <v>66060.153607140004</v>
      </c>
      <c r="AL450">
        <v>1</v>
      </c>
      <c r="AM450">
        <f t="shared" si="342"/>
        <v>203.85229219173002</v>
      </c>
      <c r="AN450">
        <f t="shared" si="369"/>
        <v>324.48426437672657</v>
      </c>
      <c r="AO450">
        <f t="shared" si="370"/>
        <v>-86.707466203023358</v>
      </c>
      <c r="AQ450">
        <f t="shared" si="343"/>
        <v>1.7954607520359179E-3</v>
      </c>
      <c r="AR450">
        <f t="shared" si="344"/>
        <v>-4.2372873748047661</v>
      </c>
      <c r="AT450">
        <f t="shared" si="365"/>
        <v>-11723.87186380491</v>
      </c>
      <c r="AU450">
        <f t="shared" si="366"/>
        <v>-2246.9170042645619</v>
      </c>
      <c r="AV450">
        <f t="shared" si="354"/>
        <v>-2.9522356387774282</v>
      </c>
      <c r="AW450">
        <f t="shared" si="355"/>
        <v>466.38521653178753</v>
      </c>
      <c r="AX450">
        <f t="shared" si="356"/>
        <v>-4510.6670736591586</v>
      </c>
      <c r="AY450">
        <f t="shared" si="364"/>
        <v>-1.4677663786534048</v>
      </c>
      <c r="BA450">
        <f t="shared" si="345"/>
        <v>2.6324138854650116</v>
      </c>
      <c r="BB450">
        <f t="shared" si="357"/>
        <v>8.4070834590378833</v>
      </c>
      <c r="BC450">
        <f t="shared" si="358"/>
        <v>-1.4844692601240235</v>
      </c>
      <c r="BD450">
        <f t="shared" si="346"/>
        <v>-265.05382351920264</v>
      </c>
      <c r="BF450">
        <f t="shared" si="347"/>
        <v>-62.030552195418913</v>
      </c>
      <c r="BG450">
        <f t="shared" si="348"/>
        <v>-219.94337329048565</v>
      </c>
      <c r="BH450">
        <f t="shared" si="359"/>
        <v>-39.943373290485653</v>
      </c>
      <c r="BI450">
        <f t="shared" si="360"/>
        <v>-39.943373290485653</v>
      </c>
      <c r="BJ450">
        <f t="shared" si="349"/>
        <v>0</v>
      </c>
      <c r="BK450">
        <f t="shared" si="361"/>
        <v>0</v>
      </c>
      <c r="BM450">
        <f t="shared" si="362"/>
        <v>-70.437635654456798</v>
      </c>
      <c r="BN450">
        <f t="shared" si="350"/>
        <v>-134.88954977128301</v>
      </c>
      <c r="BQ450" s="56">
        <f t="shared" si="363"/>
        <v>25.30904425932302</v>
      </c>
    </row>
    <row r="451" spans="1:69" x14ac:dyDescent="0.25">
      <c r="A451">
        <f t="shared" si="372"/>
        <v>1185000</v>
      </c>
      <c r="B451">
        <f t="shared" si="351"/>
        <v>1185</v>
      </c>
      <c r="C451">
        <f t="shared" si="320"/>
        <v>1.4178616595760611</v>
      </c>
      <c r="D451">
        <f t="shared" si="321"/>
        <v>0.78796782174052382</v>
      </c>
      <c r="F451">
        <f t="shared" si="322"/>
        <v>1.404886739541489E-5</v>
      </c>
      <c r="G451">
        <f t="shared" si="323"/>
        <v>1.4660056545800979E-3</v>
      </c>
      <c r="H451">
        <f t="shared" si="324"/>
        <v>-3.1401266443454201</v>
      </c>
      <c r="J451">
        <f t="shared" si="325"/>
        <v>15</v>
      </c>
      <c r="M451">
        <f t="shared" si="326"/>
        <v>2.2293259138762632E-3</v>
      </c>
      <c r="N451">
        <f t="shared" si="327"/>
        <v>-1.5707963250000001</v>
      </c>
      <c r="O451">
        <f t="shared" si="328"/>
        <v>368.55729837840465</v>
      </c>
      <c r="P451">
        <f t="shared" si="329"/>
        <v>1.5680830411500664</v>
      </c>
      <c r="Q451">
        <f t="shared" si="330"/>
        <v>204.71851548342477</v>
      </c>
      <c r="R451">
        <f t="shared" si="331"/>
        <v>1.565911551353417</v>
      </c>
      <c r="S451">
        <f t="shared" si="332"/>
        <v>0.26186133463998384</v>
      </c>
      <c r="T451">
        <f t="shared" si="333"/>
        <v>-1.3058459937299076</v>
      </c>
      <c r="U451">
        <f t="shared" si="334"/>
        <v>0.18971210925039583</v>
      </c>
      <c r="V451">
        <f t="shared" si="335"/>
        <v>-1.3799274041899967</v>
      </c>
      <c r="X451">
        <f t="shared" si="352"/>
        <v>-52.052628707721183</v>
      </c>
      <c r="Y451">
        <f t="shared" si="336"/>
        <v>-199.08759066642108</v>
      </c>
      <c r="Z451">
        <f t="shared" si="353"/>
        <v>-19.087590666421079</v>
      </c>
      <c r="AC451">
        <v>1</v>
      </c>
      <c r="AD451">
        <f t="shared" si="337"/>
        <v>368.55594173475004</v>
      </c>
      <c r="AE451">
        <f t="shared" si="338"/>
        <v>-0.12897320530980719</v>
      </c>
      <c r="AF451">
        <f t="shared" si="339"/>
        <v>2.49203381209335E-2</v>
      </c>
      <c r="AG451">
        <f t="shared" si="367"/>
        <v>524.80482511617356</v>
      </c>
      <c r="AH451">
        <f t="shared" si="368"/>
        <v>-2756.2130226310414</v>
      </c>
      <c r="AJ451">
        <f t="shared" si="340"/>
        <v>18000</v>
      </c>
      <c r="AK451">
        <f t="shared" si="341"/>
        <v>66340.069512254995</v>
      </c>
      <c r="AL451">
        <v>1</v>
      </c>
      <c r="AM451">
        <f t="shared" si="342"/>
        <v>204.71607309084752</v>
      </c>
      <c r="AN451">
        <f t="shared" si="369"/>
        <v>324.48068262909749</v>
      </c>
      <c r="AO451">
        <f t="shared" si="370"/>
        <v>-86.341629411418907</v>
      </c>
      <c r="AQ451">
        <f t="shared" si="343"/>
        <v>1.7803411525323305E-3</v>
      </c>
      <c r="AR451">
        <f t="shared" si="344"/>
        <v>-4.2194085315016236</v>
      </c>
      <c r="AT451">
        <f t="shared" si="365"/>
        <v>-11628.654410698091</v>
      </c>
      <c r="AU451">
        <f t="shared" si="366"/>
        <v>-2219.2729559377358</v>
      </c>
      <c r="AV451">
        <f t="shared" si="354"/>
        <v>-2.9530150757264932</v>
      </c>
      <c r="AW451">
        <f t="shared" si="355"/>
        <v>465.34052722905932</v>
      </c>
      <c r="AX451">
        <f t="shared" si="356"/>
        <v>-4492.414976242937</v>
      </c>
      <c r="AY451">
        <f t="shared" si="364"/>
        <v>-1.4675808263456116</v>
      </c>
      <c r="BA451">
        <f t="shared" si="345"/>
        <v>2.6212014680690325</v>
      </c>
      <c r="BB451">
        <f t="shared" si="357"/>
        <v>8.370008050431764</v>
      </c>
      <c r="BC451">
        <f t="shared" si="358"/>
        <v>-1.4854342493808816</v>
      </c>
      <c r="BD451">
        <f t="shared" si="346"/>
        <v>-265.1091133309593</v>
      </c>
      <c r="BF451">
        <f t="shared" si="347"/>
        <v>-62.122663324389514</v>
      </c>
      <c r="BG451">
        <f t="shared" si="348"/>
        <v>-219.8778867646765</v>
      </c>
      <c r="BH451">
        <f t="shared" si="359"/>
        <v>-39.877886764676504</v>
      </c>
      <c r="BI451">
        <f t="shared" si="360"/>
        <v>-39.877886764676504</v>
      </c>
      <c r="BJ451">
        <f t="shared" si="349"/>
        <v>0</v>
      </c>
      <c r="BK451">
        <f t="shared" si="361"/>
        <v>0</v>
      </c>
      <c r="BM451">
        <f t="shared" si="362"/>
        <v>-70.492671374821285</v>
      </c>
      <c r="BN451">
        <f t="shared" si="350"/>
        <v>-134.76877343371723</v>
      </c>
      <c r="BQ451" s="56">
        <f t="shared" si="363"/>
        <v>25.271968850716902</v>
      </c>
    </row>
    <row r="452" spans="1:69" x14ac:dyDescent="0.25">
      <c r="A452">
        <f t="shared" si="372"/>
        <v>1190000</v>
      </c>
      <c r="B452">
        <f t="shared" si="351"/>
        <v>1190</v>
      </c>
      <c r="C452">
        <f t="shared" si="320"/>
        <v>1.4208714504965692</v>
      </c>
      <c r="D452">
        <f t="shared" si="321"/>
        <v>0.79007303120824446</v>
      </c>
      <c r="F452">
        <f t="shared" si="322"/>
        <v>1.3931056152312261E-5</v>
      </c>
      <c r="G452">
        <f t="shared" si="323"/>
        <v>1.4598457996949895E-3</v>
      </c>
      <c r="H452">
        <f t="shared" si="324"/>
        <v>-3.1401328042003054</v>
      </c>
      <c r="J452">
        <f t="shared" si="325"/>
        <v>15</v>
      </c>
      <c r="M452">
        <f t="shared" si="326"/>
        <v>2.2199589982717411E-3</v>
      </c>
      <c r="N452">
        <f t="shared" si="327"/>
        <v>-1.5707963250000001</v>
      </c>
      <c r="O452">
        <f t="shared" si="328"/>
        <v>370.1123810399921</v>
      </c>
      <c r="P452">
        <f t="shared" si="329"/>
        <v>1.5680944414543185</v>
      </c>
      <c r="Q452">
        <f t="shared" si="330"/>
        <v>205.58228612051025</v>
      </c>
      <c r="R452">
        <f t="shared" si="331"/>
        <v>1.5659320752955475</v>
      </c>
      <c r="S452">
        <f t="shared" si="332"/>
        <v>0.26083608061017383</v>
      </c>
      <c r="T452">
        <f t="shared" si="333"/>
        <v>-1.3069081641324234</v>
      </c>
      <c r="U452">
        <f t="shared" si="334"/>
        <v>0.18894351396917375</v>
      </c>
      <c r="V452">
        <f t="shared" si="335"/>
        <v>-1.3807101563987596</v>
      </c>
      <c r="X452">
        <f t="shared" si="352"/>
        <v>-52.140119967092417</v>
      </c>
      <c r="Y452">
        <f t="shared" si="336"/>
        <v>-199.07120113717099</v>
      </c>
      <c r="Z452">
        <f t="shared" si="353"/>
        <v>-19.071201137170988</v>
      </c>
      <c r="AC452">
        <v>1</v>
      </c>
      <c r="AD452">
        <f t="shared" si="337"/>
        <v>370.11103009649997</v>
      </c>
      <c r="AE452">
        <f t="shared" si="338"/>
        <v>-0.13006388295267352</v>
      </c>
      <c r="AF452">
        <f t="shared" si="339"/>
        <v>2.5025487226929002E-2</v>
      </c>
      <c r="AG452">
        <f t="shared" si="367"/>
        <v>520.56107465733612</v>
      </c>
      <c r="AH452">
        <f t="shared" si="368"/>
        <v>-2745.4488322615953</v>
      </c>
      <c r="AJ452">
        <f t="shared" si="340"/>
        <v>18000</v>
      </c>
      <c r="AK452">
        <f t="shared" si="341"/>
        <v>66619.985417370001</v>
      </c>
      <c r="AL452">
        <v>1</v>
      </c>
      <c r="AM452">
        <f t="shared" si="342"/>
        <v>205.57985398996505</v>
      </c>
      <c r="AN452">
        <f t="shared" si="369"/>
        <v>324.47714593320774</v>
      </c>
      <c r="AO452">
        <f t="shared" si="370"/>
        <v>-85.978866659422707</v>
      </c>
      <c r="AQ452">
        <f t="shared" si="343"/>
        <v>1.7654117355038954E-3</v>
      </c>
      <c r="AR452">
        <f t="shared" si="344"/>
        <v>-4.2016799304992709</v>
      </c>
      <c r="AT452">
        <f t="shared" si="365"/>
        <v>-11534.578254095957</v>
      </c>
      <c r="AU452">
        <f t="shared" si="366"/>
        <v>-2192.0778675745619</v>
      </c>
      <c r="AV452">
        <f t="shared" si="354"/>
        <v>-2.9537882004917329</v>
      </c>
      <c r="AW452">
        <f t="shared" si="355"/>
        <v>464.30650624340973</v>
      </c>
      <c r="AX452">
        <f t="shared" si="356"/>
        <v>-4474.306960541895</v>
      </c>
      <c r="AY452">
        <f t="shared" si="364"/>
        <v>-1.4673947144966031</v>
      </c>
      <c r="BA452">
        <f t="shared" si="345"/>
        <v>2.6100836407258319</v>
      </c>
      <c r="BB452">
        <f t="shared" si="357"/>
        <v>8.3330884925408544</v>
      </c>
      <c r="BC452">
        <f t="shared" si="358"/>
        <v>-1.4863934859951298</v>
      </c>
      <c r="BD452">
        <f t="shared" si="346"/>
        <v>-265.16407354057293</v>
      </c>
      <c r="BF452">
        <f t="shared" si="347"/>
        <v>-62.214309709617112</v>
      </c>
      <c r="BG452">
        <f t="shared" si="348"/>
        <v>-219.81258029034865</v>
      </c>
      <c r="BH452">
        <f t="shared" si="359"/>
        <v>-39.812580290348649</v>
      </c>
      <c r="BI452">
        <f t="shared" si="360"/>
        <v>-39.812580290348649</v>
      </c>
      <c r="BJ452">
        <f t="shared" si="349"/>
        <v>0</v>
      </c>
      <c r="BK452">
        <f t="shared" si="361"/>
        <v>0</v>
      </c>
      <c r="BM452">
        <f t="shared" si="362"/>
        <v>-70.547398202157964</v>
      </c>
      <c r="BN452">
        <f t="shared" si="350"/>
        <v>-134.64850674977578</v>
      </c>
      <c r="BQ452" s="56">
        <f t="shared" si="363"/>
        <v>25.235049292825991</v>
      </c>
    </row>
    <row r="453" spans="1:69" x14ac:dyDescent="0.25">
      <c r="A453">
        <f t="shared" si="372"/>
        <v>1195000</v>
      </c>
      <c r="B453">
        <f t="shared" si="351"/>
        <v>1195</v>
      </c>
      <c r="C453">
        <f t="shared" si="320"/>
        <v>1.4238875119491097</v>
      </c>
      <c r="D453">
        <f t="shared" si="321"/>
        <v>0.79216933147493473</v>
      </c>
      <c r="F453">
        <f t="shared" si="322"/>
        <v>1.3814720641321399E-5</v>
      </c>
      <c r="G453">
        <f t="shared" si="323"/>
        <v>1.4537374937990677E-3</v>
      </c>
      <c r="H453">
        <f t="shared" si="324"/>
        <v>-3.1401389125062011</v>
      </c>
      <c r="J453">
        <f t="shared" si="325"/>
        <v>15</v>
      </c>
      <c r="M453">
        <f t="shared" si="326"/>
        <v>2.210670466898219E-3</v>
      </c>
      <c r="N453">
        <f t="shared" si="327"/>
        <v>-1.5707963250000001</v>
      </c>
      <c r="O453">
        <f t="shared" si="328"/>
        <v>371.66746374927936</v>
      </c>
      <c r="P453">
        <f t="shared" si="329"/>
        <v>1.5681057463592285</v>
      </c>
      <c r="Q453">
        <f t="shared" si="330"/>
        <v>206.44605684346894</v>
      </c>
      <c r="R453">
        <f t="shared" si="331"/>
        <v>1.5659524274932548</v>
      </c>
      <c r="S453">
        <f t="shared" si="332"/>
        <v>0.25981853382524905</v>
      </c>
      <c r="T453">
        <f t="shared" si="333"/>
        <v>-1.3079620484572214</v>
      </c>
      <c r="U453">
        <f t="shared" si="334"/>
        <v>0.18818100739066518</v>
      </c>
      <c r="V453">
        <f t="shared" si="335"/>
        <v>-1.3814865912796033</v>
      </c>
      <c r="X453">
        <f t="shared" si="352"/>
        <v>-52.227197805537315</v>
      </c>
      <c r="Y453">
        <f t="shared" si="336"/>
        <v>-199.05449770669961</v>
      </c>
      <c r="Z453">
        <f t="shared" si="353"/>
        <v>-19.054497706699607</v>
      </c>
      <c r="AC453">
        <v>1</v>
      </c>
      <c r="AD453">
        <f t="shared" si="337"/>
        <v>371.66611845825003</v>
      </c>
      <c r="AE453">
        <f t="shared" si="338"/>
        <v>-0.1311591529224572</v>
      </c>
      <c r="AF453">
        <f t="shared" si="339"/>
        <v>2.5130636332924498E-2</v>
      </c>
      <c r="AG453">
        <f t="shared" si="367"/>
        <v>516.36796634349696</v>
      </c>
      <c r="AH453">
        <f t="shared" si="368"/>
        <v>-2734.765015554508</v>
      </c>
      <c r="AJ453">
        <f t="shared" si="340"/>
        <v>18000</v>
      </c>
      <c r="AK453">
        <f t="shared" si="341"/>
        <v>66899.901322484991</v>
      </c>
      <c r="AL453">
        <v>1</v>
      </c>
      <c r="AM453">
        <f t="shared" si="342"/>
        <v>206.44363488908249</v>
      </c>
      <c r="AN453">
        <f t="shared" si="369"/>
        <v>324.47365353666248</v>
      </c>
      <c r="AO453">
        <f t="shared" si="370"/>
        <v>-85.619139364408113</v>
      </c>
      <c r="AQ453">
        <f t="shared" si="343"/>
        <v>1.7506693246495467E-3</v>
      </c>
      <c r="AR453">
        <f t="shared" si="344"/>
        <v>-4.1840996859124164</v>
      </c>
      <c r="AT453">
        <f t="shared" si="365"/>
        <v>-11441.625453066972</v>
      </c>
      <c r="AU453">
        <f t="shared" si="366"/>
        <v>-2165.322715015915</v>
      </c>
      <c r="AV453">
        <f t="shared" si="354"/>
        <v>-2.9545550884927434</v>
      </c>
      <c r="AW453">
        <f t="shared" si="355"/>
        <v>463.2830245054862</v>
      </c>
      <c r="AX453">
        <f t="shared" si="356"/>
        <v>-4456.3413632117736</v>
      </c>
      <c r="AY453">
        <f t="shared" si="364"/>
        <v>-1.4672080445925153</v>
      </c>
      <c r="BA453">
        <f t="shared" si="345"/>
        <v>2.5990592071714542</v>
      </c>
      <c r="BB453">
        <f t="shared" si="357"/>
        <v>8.2963234588541983</v>
      </c>
      <c r="BC453">
        <f t="shared" si="358"/>
        <v>-1.4873470439002281</v>
      </c>
      <c r="BD453">
        <f t="shared" si="346"/>
        <v>-265.21870838411883</v>
      </c>
      <c r="BF453">
        <f t="shared" si="347"/>
        <v>-62.305495595509669</v>
      </c>
      <c r="BG453">
        <f t="shared" si="348"/>
        <v>-219.74745595603204</v>
      </c>
      <c r="BH453">
        <f t="shared" si="359"/>
        <v>-39.747455956032042</v>
      </c>
      <c r="BI453">
        <f t="shared" si="360"/>
        <v>-39.747455956032042</v>
      </c>
      <c r="BJ453">
        <f t="shared" si="349"/>
        <v>0</v>
      </c>
      <c r="BK453">
        <f t="shared" si="361"/>
        <v>0</v>
      </c>
      <c r="BM453">
        <f t="shared" si="362"/>
        <v>-70.601819054363858</v>
      </c>
      <c r="BN453">
        <f t="shared" si="350"/>
        <v>-134.52874757191324</v>
      </c>
      <c r="BQ453" s="56">
        <f t="shared" si="363"/>
        <v>25.198284259139335</v>
      </c>
    </row>
    <row r="454" spans="1:69" x14ac:dyDescent="0.25">
      <c r="A454">
        <f t="shared" si="372"/>
        <v>1200000</v>
      </c>
      <c r="B454">
        <f t="shared" si="351"/>
        <v>1200</v>
      </c>
      <c r="C454">
        <f t="shared" si="320"/>
        <v>1.426909804171584</v>
      </c>
      <c r="D454">
        <f t="shared" si="321"/>
        <v>0.79425676066876061</v>
      </c>
      <c r="F454">
        <f t="shared" si="322"/>
        <v>1.3699836317686604E-5</v>
      </c>
      <c r="G454">
        <f t="shared" si="323"/>
        <v>1.4476800924954104E-3</v>
      </c>
      <c r="H454">
        <f t="shared" si="324"/>
        <v>-3.1401449699075048</v>
      </c>
      <c r="J454">
        <f t="shared" si="325"/>
        <v>15</v>
      </c>
      <c r="M454">
        <f t="shared" si="326"/>
        <v>2.2014593399528101E-3</v>
      </c>
      <c r="N454">
        <f t="shared" si="327"/>
        <v>-1.5707963250000001</v>
      </c>
      <c r="O454">
        <f t="shared" si="328"/>
        <v>373.22254650567027</v>
      </c>
      <c r="P454">
        <f t="shared" si="329"/>
        <v>1.5681169570572768</v>
      </c>
      <c r="Q454">
        <f t="shared" si="330"/>
        <v>207.30982765122747</v>
      </c>
      <c r="R454">
        <f t="shared" si="331"/>
        <v>1.5659726100932776</v>
      </c>
      <c r="S454">
        <f t="shared" si="332"/>
        <v>0.25880861117742626</v>
      </c>
      <c r="T454">
        <f t="shared" si="333"/>
        <v>-1.3090077409742333</v>
      </c>
      <c r="U454">
        <f t="shared" si="334"/>
        <v>0.18742451883747649</v>
      </c>
      <c r="V454">
        <f t="shared" si="335"/>
        <v>-1.3822567840777555</v>
      </c>
      <c r="X454">
        <f t="shared" si="352"/>
        <v>-52.313865656878697</v>
      </c>
      <c r="Y454">
        <f t="shared" si="336"/>
        <v>-199.03748774852528</v>
      </c>
      <c r="Z454">
        <f t="shared" si="353"/>
        <v>-19.03748774852528</v>
      </c>
      <c r="AC454">
        <v>1</v>
      </c>
      <c r="AD454">
        <f t="shared" si="337"/>
        <v>373.22120682000002</v>
      </c>
      <c r="AE454">
        <f t="shared" si="338"/>
        <v>-0.13225901521915817</v>
      </c>
      <c r="AF454">
        <f t="shared" si="339"/>
        <v>2.5235785438920001E-2</v>
      </c>
      <c r="AG454">
        <f t="shared" si="367"/>
        <v>512.22470766862943</v>
      </c>
      <c r="AH454">
        <f t="shared" si="368"/>
        <v>-2724.1607190537356</v>
      </c>
      <c r="AJ454">
        <f t="shared" si="340"/>
        <v>18000</v>
      </c>
      <c r="AK454">
        <f t="shared" si="341"/>
        <v>67179.817227600011</v>
      </c>
      <c r="AL454">
        <v>1</v>
      </c>
      <c r="AM454">
        <f t="shared" si="342"/>
        <v>207.30741578820002</v>
      </c>
      <c r="AN454">
        <f t="shared" si="369"/>
        <v>324.47020470270832</v>
      </c>
      <c r="AO454">
        <f t="shared" si="370"/>
        <v>-85.2624095867167</v>
      </c>
      <c r="AQ454">
        <f t="shared" si="343"/>
        <v>1.7361108097029845E-3</v>
      </c>
      <c r="AR454">
        <f t="shared" si="344"/>
        <v>-4.1666659432871622</v>
      </c>
      <c r="AT454">
        <f t="shared" si="365"/>
        <v>-11349.778413269887</v>
      </c>
      <c r="AU454">
        <f t="shared" si="366"/>
        <v>-2138.9986896248183</v>
      </c>
      <c r="AV454">
        <f t="shared" si="354"/>
        <v>-2.9553158139677178</v>
      </c>
      <c r="AW454">
        <f t="shared" si="355"/>
        <v>462.2699544721163</v>
      </c>
      <c r="AX454">
        <f t="shared" si="356"/>
        <v>-4438.5165458452611</v>
      </c>
      <c r="AY454">
        <f t="shared" si="364"/>
        <v>-1.4670208182107227</v>
      </c>
      <c r="BA454">
        <f t="shared" si="345"/>
        <v>2.5881269912436751</v>
      </c>
      <c r="BB454">
        <f t="shared" si="357"/>
        <v>8.2597116396496268</v>
      </c>
      <c r="BC454">
        <f t="shared" si="358"/>
        <v>-1.4882949957569951</v>
      </c>
      <c r="BD454">
        <f t="shared" si="346"/>
        <v>-265.27302202475522</v>
      </c>
      <c r="BF454">
        <f t="shared" si="347"/>
        <v>-62.396225173058575</v>
      </c>
      <c r="BG454">
        <f t="shared" si="348"/>
        <v>-219.68251577722305</v>
      </c>
      <c r="BH454">
        <f t="shared" si="359"/>
        <v>-39.682515777223045</v>
      </c>
      <c r="BI454">
        <f t="shared" si="360"/>
        <v>-39.682515777223045</v>
      </c>
      <c r="BJ454">
        <f t="shared" si="349"/>
        <v>0</v>
      </c>
      <c r="BK454">
        <f t="shared" si="361"/>
        <v>0</v>
      </c>
      <c r="BM454">
        <f t="shared" si="362"/>
        <v>-70.655936812708205</v>
      </c>
      <c r="BN454">
        <f t="shared" si="350"/>
        <v>-134.40949375246785</v>
      </c>
      <c r="BQ454" s="56">
        <f t="shared" si="363"/>
        <v>25.161672439934762</v>
      </c>
    </row>
    <row r="455" spans="1:69" x14ac:dyDescent="0.25">
      <c r="A455">
        <f t="shared" si="372"/>
        <v>1205000</v>
      </c>
      <c r="B455">
        <f t="shared" si="351"/>
        <v>1205</v>
      </c>
      <c r="C455">
        <f t="shared" si="320"/>
        <v>1.4299382876562572</v>
      </c>
      <c r="D455">
        <f t="shared" si="321"/>
        <v>0.79633535690511226</v>
      </c>
      <c r="F455">
        <f t="shared" si="322"/>
        <v>1.3586379144833927E-5</v>
      </c>
      <c r="G455">
        <f t="shared" si="323"/>
        <v>1.4416729620831943E-3</v>
      </c>
      <c r="H455">
        <f t="shared" si="324"/>
        <v>-3.140150977037917</v>
      </c>
      <c r="J455">
        <f t="shared" si="325"/>
        <v>15</v>
      </c>
      <c r="M455">
        <f t="shared" si="326"/>
        <v>2.1923246538949146E-3</v>
      </c>
      <c r="N455">
        <f t="shared" si="327"/>
        <v>-1.5707963250000001</v>
      </c>
      <c r="O455">
        <f t="shared" si="328"/>
        <v>374.77762930857835</v>
      </c>
      <c r="P455">
        <f t="shared" si="329"/>
        <v>1.5681280747211517</v>
      </c>
      <c r="Q455">
        <f t="shared" si="330"/>
        <v>208.17359854273028</v>
      </c>
      <c r="R455">
        <f t="shared" si="331"/>
        <v>1.5659926252067247</v>
      </c>
      <c r="S455">
        <f t="shared" si="332"/>
        <v>0.25780623069301151</v>
      </c>
      <c r="T455">
        <f t="shared" si="333"/>
        <v>-1.3100453345652201</v>
      </c>
      <c r="U455">
        <f t="shared" si="334"/>
        <v>0.18667397869920757</v>
      </c>
      <c r="V455">
        <f t="shared" si="335"/>
        <v>-1.3830208088630587</v>
      </c>
      <c r="X455">
        <f t="shared" si="352"/>
        <v>-52.400126917161117</v>
      </c>
      <c r="Y455">
        <f t="shared" si="336"/>
        <v>-199.02017849257993</v>
      </c>
      <c r="Z455">
        <f t="shared" si="353"/>
        <v>-19.02017849257993</v>
      </c>
      <c r="AC455">
        <v>1</v>
      </c>
      <c r="AD455">
        <f t="shared" si="337"/>
        <v>374.77629518174996</v>
      </c>
      <c r="AE455">
        <f t="shared" si="338"/>
        <v>-0.13336346984277647</v>
      </c>
      <c r="AF455">
        <f t="shared" si="339"/>
        <v>2.5340934544915497E-2</v>
      </c>
      <c r="AG455">
        <f t="shared" si="367"/>
        <v>508.13052136608457</v>
      </c>
      <c r="AH455">
        <f t="shared" si="368"/>
        <v>-2713.6351005727838</v>
      </c>
      <c r="AJ455">
        <f t="shared" si="340"/>
        <v>18000</v>
      </c>
      <c r="AK455">
        <f t="shared" si="341"/>
        <v>67459.733132715002</v>
      </c>
      <c r="AL455">
        <v>1</v>
      </c>
      <c r="AM455">
        <f t="shared" si="342"/>
        <v>208.17119668731752</v>
      </c>
      <c r="AN455">
        <f t="shared" si="369"/>
        <v>324.46679870984462</v>
      </c>
      <c r="AO455">
        <f t="shared" si="370"/>
        <v>-84.908640016320803</v>
      </c>
      <c r="AQ455">
        <f t="shared" si="343"/>
        <v>1.7217331447920757E-3</v>
      </c>
      <c r="AR455">
        <f t="shared" si="344"/>
        <v>-4.1493768789489023</v>
      </c>
      <c r="AT455">
        <f t="shared" si="365"/>
        <v>-11259.019879060372</v>
      </c>
      <c r="AU455">
        <f t="shared" si="366"/>
        <v>-2113.0971923402099</v>
      </c>
      <c r="AV455">
        <f t="shared" si="354"/>
        <v>-2.9560704499961776</v>
      </c>
      <c r="AW455">
        <f t="shared" si="355"/>
        <v>461.26717011983771</v>
      </c>
      <c r="AX455">
        <f t="shared" si="356"/>
        <v>-4420.8308945175722</v>
      </c>
      <c r="AY455">
        <f t="shared" si="364"/>
        <v>-1.4668330370151981</v>
      </c>
      <c r="BA455">
        <f t="shared" si="345"/>
        <v>2.5772858364615367</v>
      </c>
      <c r="BB455">
        <f t="shared" si="357"/>
        <v>8.2232517417122182</v>
      </c>
      <c r="BC455">
        <f t="shared" si="358"/>
        <v>-1.4892374129809796</v>
      </c>
      <c r="BD455">
        <f t="shared" si="346"/>
        <v>-265.32701855429167</v>
      </c>
      <c r="BF455">
        <f t="shared" si="347"/>
        <v>-62.486502580696317</v>
      </c>
      <c r="BG455">
        <f t="shared" si="348"/>
        <v>-219.61776169818867</v>
      </c>
      <c r="BH455">
        <f t="shared" si="359"/>
        <v>-39.617761698188673</v>
      </c>
      <c r="BI455">
        <f t="shared" si="360"/>
        <v>-39.617761698188673</v>
      </c>
      <c r="BJ455">
        <f t="shared" si="349"/>
        <v>0</v>
      </c>
      <c r="BK455">
        <f t="shared" si="361"/>
        <v>0</v>
      </c>
      <c r="BM455">
        <f t="shared" si="362"/>
        <v>-70.709754322408543</v>
      </c>
      <c r="BN455">
        <f t="shared" si="350"/>
        <v>-134.29074314389703</v>
      </c>
      <c r="BQ455" s="56">
        <f t="shared" si="363"/>
        <v>25.125212541997357</v>
      </c>
    </row>
    <row r="456" spans="1:69" x14ac:dyDescent="0.25">
      <c r="A456">
        <f t="shared" si="372"/>
        <v>1210000</v>
      </c>
      <c r="B456">
        <f t="shared" si="351"/>
        <v>1210</v>
      </c>
      <c r="C456">
        <f t="shared" si="320"/>
        <v>1.4329729231487907</v>
      </c>
      <c r="D456">
        <f t="shared" si="321"/>
        <v>0.79840515828280434</v>
      </c>
      <c r="F456">
        <f t="shared" si="322"/>
        <v>1.3474325581797349E-5</v>
      </c>
      <c r="G456">
        <f t="shared" si="323"/>
        <v>1.4357154793366799E-3</v>
      </c>
      <c r="H456">
        <f t="shared" si="324"/>
        <v>-3.1401569345206637</v>
      </c>
      <c r="J456">
        <f t="shared" si="325"/>
        <v>15</v>
      </c>
      <c r="M456">
        <f t="shared" si="326"/>
        <v>2.1832654611102244E-3</v>
      </c>
      <c r="N456">
        <f t="shared" si="327"/>
        <v>-1.5707963250000001</v>
      </c>
      <c r="O456">
        <f t="shared" si="328"/>
        <v>376.33271215742707</v>
      </c>
      <c r="P456">
        <f t="shared" si="329"/>
        <v>1.5681391005041583</v>
      </c>
      <c r="Q456">
        <f t="shared" si="330"/>
        <v>209.03736951693921</v>
      </c>
      <c r="R456">
        <f t="shared" si="331"/>
        <v>1.5660124749098123</v>
      </c>
      <c r="S456">
        <f t="shared" si="332"/>
        <v>0.25681131151429509</v>
      </c>
      <c r="T456">
        <f t="shared" si="333"/>
        <v>-1.3110749207485111</v>
      </c>
      <c r="U456">
        <f t="shared" si="334"/>
        <v>0.18592931841285928</v>
      </c>
      <c r="V456">
        <f t="shared" si="335"/>
        <v>-1.3837787385525329</v>
      </c>
      <c r="X456">
        <f t="shared" si="352"/>
        <v>-52.485984945150122</v>
      </c>
      <c r="Y456">
        <f t="shared" si="336"/>
        <v>-199.00257702808406</v>
      </c>
      <c r="Z456">
        <f t="shared" si="353"/>
        <v>-19.002577028084062</v>
      </c>
      <c r="AC456">
        <v>1</v>
      </c>
      <c r="AD456">
        <f t="shared" si="337"/>
        <v>376.33138354350001</v>
      </c>
      <c r="AE456">
        <f t="shared" si="338"/>
        <v>-0.13447251679331212</v>
      </c>
      <c r="AF456">
        <f t="shared" si="339"/>
        <v>2.5446083650911E-2</v>
      </c>
      <c r="AG456">
        <f t="shared" si="367"/>
        <v>504.08464506318199</v>
      </c>
      <c r="AH456">
        <f t="shared" si="368"/>
        <v>-2703.1873290272279</v>
      </c>
      <c r="AJ456">
        <f t="shared" si="340"/>
        <v>18000</v>
      </c>
      <c r="AK456">
        <f t="shared" si="341"/>
        <v>67739.649037829993</v>
      </c>
      <c r="AL456">
        <v>1</v>
      </c>
      <c r="AM456">
        <f t="shared" si="342"/>
        <v>209.03497758643499</v>
      </c>
      <c r="AN456">
        <f t="shared" si="369"/>
        <v>324.46343485144644</v>
      </c>
      <c r="AO456">
        <f t="shared" si="370"/>
        <v>-84.557793959816124</v>
      </c>
      <c r="AQ456">
        <f t="shared" si="343"/>
        <v>1.7075333468456139E-3</v>
      </c>
      <c r="AR456">
        <f t="shared" si="344"/>
        <v>-4.132230699366386</v>
      </c>
      <c r="AT456">
        <f t="shared" si="365"/>
        <v>-11169.332925803456</v>
      </c>
      <c r="AU456">
        <f t="shared" si="366"/>
        <v>-2087.6098279163734</v>
      </c>
      <c r="AV456">
        <f t="shared" si="354"/>
        <v>-2.9568190685211913</v>
      </c>
      <c r="AW456">
        <f t="shared" si="355"/>
        <v>460.27454693765361</v>
      </c>
      <c r="AX456">
        <f t="shared" si="356"/>
        <v>-4403.2828193416553</v>
      </c>
      <c r="AY456">
        <f t="shared" si="364"/>
        <v>-1.4666447027520646</v>
      </c>
      <c r="BA456">
        <f t="shared" si="345"/>
        <v>2.5665346056153964</v>
      </c>
      <c r="BB456">
        <f t="shared" si="357"/>
        <v>8.1869424880586603</v>
      </c>
      <c r="BC456">
        <f t="shared" si="358"/>
        <v>-1.4901743657691267</v>
      </c>
      <c r="BD456">
        <f t="shared" si="346"/>
        <v>-265.38070199471684</v>
      </c>
      <c r="BF456">
        <f t="shared" si="347"/>
        <v>-62.57633190513711</v>
      </c>
      <c r="BG456">
        <f t="shared" si="348"/>
        <v>-219.55319559372452</v>
      </c>
      <c r="BH456">
        <f t="shared" si="359"/>
        <v>-39.553195593724524</v>
      </c>
      <c r="BI456">
        <f t="shared" si="360"/>
        <v>-39.553195593724524</v>
      </c>
      <c r="BJ456">
        <f t="shared" si="349"/>
        <v>0</v>
      </c>
      <c r="BK456">
        <f t="shared" si="361"/>
        <v>0</v>
      </c>
      <c r="BM456">
        <f t="shared" si="362"/>
        <v>-70.763274393195772</v>
      </c>
      <c r="BN456">
        <f t="shared" si="350"/>
        <v>-134.17249359900768</v>
      </c>
      <c r="BQ456" s="56">
        <f t="shared" si="363"/>
        <v>25.088903288343797</v>
      </c>
    </row>
    <row r="457" spans="1:69" x14ac:dyDescent="0.25">
      <c r="A457">
        <f t="shared" si="372"/>
        <v>1215000</v>
      </c>
      <c r="B457">
        <f t="shared" si="351"/>
        <v>1215</v>
      </c>
      <c r="C457">
        <f t="shared" ref="C457:C520" si="373">SQRT((A457/Fesr)^2+1)</f>
        <v>1.4360136716472554</v>
      </c>
      <c r="D457">
        <f t="shared" ref="D457:D520" si="374">ATAN(A457/Fesr)</f>
        <v>0.80046620288035852</v>
      </c>
      <c r="F457">
        <f t="shared" ref="F457:F520" si="375">(Ro/(Ro+Rdcr))/SQRT((A457/(Q*Fo))^2+(1-(A457^2/Fo^2))^2)</f>
        <v>1.336365257100644E-5</v>
      </c>
      <c r="G457">
        <f t="shared" ref="G457:G520" si="376">-ATAN(A457*Fo/(Q*(Fo^2-A457^2)))</f>
        <v>1.4298070312896609E-3</v>
      </c>
      <c r="H457">
        <f t="shared" ref="H457:H520" si="377">IF(G457&gt;0,G457-Pi,G457)</f>
        <v>-3.1401628429687105</v>
      </c>
      <c r="J457">
        <f t="shared" ref="J457:J520" si="378">Vin/Vramp</f>
        <v>15</v>
      </c>
      <c r="M457">
        <f t="shared" ref="M457:M520" si="379">1/(2*Pi*_Rfb1*(Cc1ea_u+Cc2ea_u)*A457)</f>
        <v>2.1742808295830223E-3</v>
      </c>
      <c r="N457">
        <f t="shared" ref="N457:N520" si="380">-Pi/2</f>
        <v>-1.5707963250000001</v>
      </c>
      <c r="O457">
        <f t="shared" ref="O457:O520" si="381">SQRT(1+(A457/Fz1_u)^2)</f>
        <v>377.88779505164922</v>
      </c>
      <c r="P457">
        <f t="shared" ref="P457:P520" si="382">ATAN2(Fz1_u,A457)</f>
        <v>1.5681500355406179</v>
      </c>
      <c r="Q457">
        <f t="shared" ref="Q457:Q520" si="383">SQRT(1+(A457/Fz2_u)^2)</f>
        <v>209.90114057283324</v>
      </c>
      <c r="R457">
        <f t="shared" ref="R457:R520" si="384">ATAN2(Fz2_u,A457)</f>
        <v>1.5660321612445816</v>
      </c>
      <c r="S457">
        <f t="shared" ref="S457:S520" si="385">1/SQRT(1+(A457/Fp1_u)^2)</f>
        <v>0.25582377388176297</v>
      </c>
      <c r="T457">
        <f t="shared" ref="T457:T520" si="386">-ATAN2(Fp1_u,A457)</f>
        <v>-1.3120965897032335</v>
      </c>
      <c r="U457">
        <f t="shared" ref="U457:U520" si="387">1/SQRT(1+(A457/Fp2_u)^2)</f>
        <v>0.18519047044365933</v>
      </c>
      <c r="V457">
        <f t="shared" ref="V457:V520" si="388">-ATAN2(Fp2_u,A457)</f>
        <v>-1.3845306449324271</v>
      </c>
      <c r="X457">
        <f t="shared" si="352"/>
        <v>-52.571443062823761</v>
      </c>
      <c r="Y457">
        <f t="shared" ref="Y457:Y520" si="389">(180/Pi)*(D457+H457+N457+P457+R457+T457+V457)</f>
        <v>-198.98469030635985</v>
      </c>
      <c r="Z457">
        <f t="shared" si="353"/>
        <v>-18.984690306359852</v>
      </c>
      <c r="AC457">
        <v>1</v>
      </c>
      <c r="AD457">
        <f t="shared" ref="AD457:AD520" si="390">Rcea1_u*Cc1ea_u*A457*2*Pi</f>
        <v>377.88647190525</v>
      </c>
      <c r="AE457">
        <f t="shared" ref="AE457:AE520" si="391">-Rcea1_u*Cc1ea_u*Cc2ea_u*(A457*2*Pi)^2</f>
        <v>-0.1355861560707651</v>
      </c>
      <c r="AF457">
        <f t="shared" ref="AF457:AF520" si="392">(Cc2ea_u+Cc1ea_u)*A457*2*Pi</f>
        <v>2.5551232756906503E-2</v>
      </c>
      <c r="AG457">
        <f t="shared" si="367"/>
        <v>500.08633094475954</v>
      </c>
      <c r="AH457">
        <f t="shared" si="368"/>
        <v>-2692.8165842696772</v>
      </c>
      <c r="AJ457">
        <f t="shared" ref="AJ457:AJ520" si="393">_Rfb1</f>
        <v>18000</v>
      </c>
      <c r="AK457">
        <f t="shared" ref="AK457:AK520" si="394">_Rfb1*Rcea2_u*Cc3ea_u*A457*2*Pi</f>
        <v>68019.564942944999</v>
      </c>
      <c r="AL457">
        <v>1</v>
      </c>
      <c r="AM457">
        <f t="shared" ref="AM457:AM520" si="395">(_Rfb1+Rcea2_u)*Cc3ea_u*A457*2*Pi</f>
        <v>209.89875848555252</v>
      </c>
      <c r="AN457">
        <f t="shared" si="369"/>
        <v>324.4601124353976</v>
      </c>
      <c r="AO457">
        <f t="shared" si="370"/>
        <v>-84.209835327735973</v>
      </c>
      <c r="AQ457">
        <f t="shared" ref="AQ457:AQ520" si="396">Eadcg/(1+(Eadcg*A457/GBP)^2)</f>
        <v>1.6935084940458782E-3</v>
      </c>
      <c r="AR457">
        <f t="shared" ref="AR457:AR520" si="397">-(A457*Eadcg*Eadcg/GBP)/(1+(Eadcg*A457/GBP)^2)</f>
        <v>-4.1152256405314835</v>
      </c>
      <c r="AT457">
        <f t="shared" si="365"/>
        <v>-11080.700952385772</v>
      </c>
      <c r="AU457">
        <f t="shared" si="366"/>
        <v>-2062.528399341556</v>
      </c>
      <c r="AV457">
        <f t="shared" si="354"/>
        <v>-2.9575617403710881</v>
      </c>
      <c r="AW457">
        <f t="shared" si="355"/>
        <v>459.29196191906277</v>
      </c>
      <c r="AX457">
        <f t="shared" si="356"/>
        <v>-4385.8707540328232</v>
      </c>
      <c r="AY457">
        <f t="shared" si="364"/>
        <v>-1.4664558172453297</v>
      </c>
      <c r="BA457">
        <f t="shared" ref="BA457:BA520" si="398">SQRT(AT457^2+AU457^2)/SQRT(AW457^2+AX457^2)</f>
        <v>2.5558721803671571</v>
      </c>
      <c r="BB457">
        <f t="shared" si="357"/>
        <v>8.1507826176672662</v>
      </c>
      <c r="BC457">
        <f t="shared" si="358"/>
        <v>-1.4911059231257584</v>
      </c>
      <c r="BD457">
        <f t="shared" ref="BD457:BD520" si="399">BC457*180/Pi-180</f>
        <v>-265.43407629968721</v>
      </c>
      <c r="BF457">
        <f t="shared" ref="BF457:BF520" si="400">20*LOG(BA457*J457*F457*C457)</f>
        <v>-62.665717182200794</v>
      </c>
      <c r="BG457">
        <f t="shared" ref="BG457:BG520" si="401">(180/Pi)*(D457+H457+BC457)</f>
        <v>-219.48881927086879</v>
      </c>
      <c r="BH457">
        <f t="shared" si="359"/>
        <v>-39.488819270868788</v>
      </c>
      <c r="BI457">
        <f t="shared" si="360"/>
        <v>-39.488819270868788</v>
      </c>
      <c r="BJ457">
        <f t="shared" ref="BJ457:BJ520" si="402">SUM((BF458&lt;0)*(BF457&gt;0))*A457</f>
        <v>0</v>
      </c>
      <c r="BK457">
        <f t="shared" si="361"/>
        <v>0</v>
      </c>
      <c r="BM457">
        <f t="shared" si="362"/>
        <v>-70.816499799868055</v>
      </c>
      <c r="BN457">
        <f t="shared" ref="BN457:BN520" si="403">(H457+D457)*180/Pi</f>
        <v>-134.05474297118161</v>
      </c>
      <c r="BQ457" s="56">
        <f t="shared" si="363"/>
        <v>25.052743417952399</v>
      </c>
    </row>
    <row r="458" spans="1:69" x14ac:dyDescent="0.25">
      <c r="A458">
        <f t="shared" si="372"/>
        <v>1220000</v>
      </c>
      <c r="B458">
        <f t="shared" ref="B458:B521" si="404">A458/1000</f>
        <v>1220</v>
      </c>
      <c r="C458">
        <f t="shared" si="373"/>
        <v>1.4390604944011325</v>
      </c>
      <c r="D458">
        <f t="shared" si="374"/>
        <v>0.80251852875236629</v>
      </c>
      <c r="F458">
        <f t="shared" si="375"/>
        <v>1.3254337526423656E-5</v>
      </c>
      <c r="G458">
        <f t="shared" si="376"/>
        <v>1.4239470150252105E-3</v>
      </c>
      <c r="H458">
        <f t="shared" si="377"/>
        <v>-3.1401687029849752</v>
      </c>
      <c r="J458">
        <f t="shared" si="378"/>
        <v>15</v>
      </c>
      <c r="M458">
        <f t="shared" si="379"/>
        <v>2.165369842576534E-3</v>
      </c>
      <c r="N458">
        <f t="shared" si="380"/>
        <v>-1.5707963250000001</v>
      </c>
      <c r="O458">
        <f t="shared" si="381"/>
        <v>379.44287799068701</v>
      </c>
      <c r="P458">
        <f t="shared" si="382"/>
        <v>1.5681608809462562</v>
      </c>
      <c r="Q458">
        <f t="shared" si="383"/>
        <v>210.7649117094081</v>
      </c>
      <c r="R458">
        <f t="shared" si="384"/>
        <v>1.5660516862195986</v>
      </c>
      <c r="S458">
        <f t="shared" si="385"/>
        <v>0.25484353911661745</v>
      </c>
      <c r="T458">
        <f t="shared" si="386"/>
        <v>-1.3131104302930436</v>
      </c>
      <c r="U458">
        <f t="shared" si="387"/>
        <v>0.18445736826629661</v>
      </c>
      <c r="V458">
        <f t="shared" si="388"/>
        <v>-1.3852765986797746</v>
      </c>
      <c r="X458">
        <f t="shared" ref="X458:X521" si="405">20*LOG(C458*J458*O458*Q458*F458*M458*S458*U458)</f>
        <v>-52.656504555856849</v>
      </c>
      <c r="Y458">
        <f t="shared" si="389"/>
        <v>-198.96652514358377</v>
      </c>
      <c r="Z458">
        <f t="shared" ref="Z458:Z521" si="406">Y458+180</f>
        <v>-18.966525143583766</v>
      </c>
      <c r="AC458">
        <v>1</v>
      </c>
      <c r="AD458">
        <f t="shared" si="390"/>
        <v>379.441560267</v>
      </c>
      <c r="AE458">
        <f t="shared" si="391"/>
        <v>-0.13670438767513543</v>
      </c>
      <c r="AF458">
        <f t="shared" si="392"/>
        <v>2.5656381862901999E-2</v>
      </c>
      <c r="AG458">
        <f t="shared" si="367"/>
        <v>496.13484542542568</v>
      </c>
      <c r="AH458">
        <f t="shared" si="368"/>
        <v>-2682.5220569271692</v>
      </c>
      <c r="AJ458">
        <f t="shared" si="393"/>
        <v>18000</v>
      </c>
      <c r="AK458">
        <f t="shared" si="394"/>
        <v>68299.480848060004</v>
      </c>
      <c r="AL458">
        <v>1</v>
      </c>
      <c r="AM458">
        <f t="shared" si="395"/>
        <v>210.76253938467002</v>
      </c>
      <c r="AN458">
        <f t="shared" si="369"/>
        <v>324.45683078373503</v>
      </c>
      <c r="AO458">
        <f t="shared" si="370"/>
        <v>-83.864728622177083</v>
      </c>
      <c r="AQ458">
        <f t="shared" si="396"/>
        <v>1.6796557243254965E-3</v>
      </c>
      <c r="AR458">
        <f t="shared" si="397"/>
        <v>-4.0983599673542113</v>
      </c>
      <c r="AT458">
        <f t="shared" si="365"/>
        <v>-10993.10767392183</v>
      </c>
      <c r="AU458">
        <f t="shared" si="366"/>
        <v>-2037.8449024295815</v>
      </c>
      <c r="AV458">
        <f t="shared" ref="AV458:AV521" si="407">ATAN2(AT458,AU458)</f>
        <v>-2.9582985352806839</v>
      </c>
      <c r="AW458">
        <f t="shared" ref="AW458:AW521" si="408">AG458-AH458*AO458/_Rfb2+AG458*AN458/_Rfb2+AN458-AO458*AR458+AQ458*AN458</f>
        <v>458.31929355342737</v>
      </c>
      <c r="AX458">
        <f t="shared" ref="AX458:AX521" si="409">AH458+AH458*AN458/_Rfb2+AG458*AO458/_Rfb2+AO458+AO458*AQ458+AN458*AR458</f>
        <v>-4368.5931554825493</v>
      </c>
      <c r="AY458">
        <f t="shared" si="364"/>
        <v>-1.4662663823927957</v>
      </c>
      <c r="BA458">
        <f t="shared" si="398"/>
        <v>2.5452974608604211</v>
      </c>
      <c r="BB458">
        <f t="shared" ref="BB458:BB521" si="410">20*LOG(BA458)</f>
        <v>8.1147708852136038</v>
      </c>
      <c r="BC458">
        <f t="shared" ref="BC458:BC521" si="411">AV458-AY458</f>
        <v>-1.4920321528878882</v>
      </c>
      <c r="BD458">
        <f t="shared" si="399"/>
        <v>-265.4871453559773</v>
      </c>
      <c r="BF458">
        <f t="shared" si="400"/>
        <v>-62.754662397620564</v>
      </c>
      <c r="BG458">
        <f t="shared" si="401"/>
        <v>-219.42463447057318</v>
      </c>
      <c r="BH458">
        <f t="shared" ref="BH458:BH521" si="412">IF(BG458&gt;180,BG458-180,BG458+180)</f>
        <v>-39.424634470573181</v>
      </c>
      <c r="BI458">
        <f t="shared" ref="BI458:BI521" si="413">IF(BH458&gt;180,BH458-360,BH458)</f>
        <v>-39.424634470573181</v>
      </c>
      <c r="BJ458">
        <f t="shared" si="402"/>
        <v>0</v>
      </c>
      <c r="BK458">
        <f t="shared" ref="BK458:BK521" si="414">IF(BJ458&gt;0,BI458,0)</f>
        <v>0</v>
      </c>
      <c r="BM458">
        <f t="shared" ref="BM458:BM521" si="415">20*LOG(J458*F458*C458)</f>
        <v>-70.869433282834166</v>
      </c>
      <c r="BN458">
        <f t="shared" si="403"/>
        <v>-133.93748911459593</v>
      </c>
      <c r="BQ458" s="56">
        <f t="shared" ref="BQ458:BQ521" si="416">20*LOG(BA458*7)</f>
        <v>25.01673168549874</v>
      </c>
    </row>
    <row r="459" spans="1:69" x14ac:dyDescent="0.25">
      <c r="A459">
        <f t="shared" si="372"/>
        <v>1225000</v>
      </c>
      <c r="B459">
        <f t="shared" si="404"/>
        <v>1225</v>
      </c>
      <c r="C459">
        <f t="shared" si="373"/>
        <v>1.4421133529103016</v>
      </c>
      <c r="D459">
        <f t="shared" si="374"/>
        <v>0.80456217392593465</v>
      </c>
      <c r="F459">
        <f t="shared" si="375"/>
        <v>1.3146358322019873E-5</v>
      </c>
      <c r="G459">
        <f t="shared" si="376"/>
        <v>1.4181348374705772E-3</v>
      </c>
      <c r="H459">
        <f t="shared" si="377"/>
        <v>-3.1401745151625295</v>
      </c>
      <c r="J459">
        <f t="shared" si="378"/>
        <v>15</v>
      </c>
      <c r="M459">
        <f t="shared" si="379"/>
        <v>2.1565315983211198E-3</v>
      </c>
      <c r="N459">
        <f t="shared" si="380"/>
        <v>-1.5707963250000001</v>
      </c>
      <c r="O459">
        <f t="shared" si="381"/>
        <v>380.99796097399155</v>
      </c>
      <c r="P459">
        <f t="shared" si="382"/>
        <v>1.5681716378185833</v>
      </c>
      <c r="Q459">
        <f t="shared" si="383"/>
        <v>211.62868292567578</v>
      </c>
      <c r="R459">
        <f t="shared" si="384"/>
        <v>1.566071051810638</v>
      </c>
      <c r="S459">
        <f t="shared" si="385"/>
        <v>0.25387052960360307</v>
      </c>
      <c r="T459">
        <f t="shared" si="386"/>
        <v>-1.3141165300893707</v>
      </c>
      <c r="U459">
        <f t="shared" si="387"/>
        <v>0.18372994634655426</v>
      </c>
      <c r="V459">
        <f t="shared" si="388"/>
        <v>-1.3860166693834621</v>
      </c>
      <c r="X459">
        <f t="shared" si="405"/>
        <v>-52.741172674097726</v>
      </c>
      <c r="Y459">
        <f t="shared" si="389"/>
        <v>-198.94808822348023</v>
      </c>
      <c r="Z459">
        <f t="shared" si="406"/>
        <v>-18.948088223480227</v>
      </c>
      <c r="AC459">
        <v>1</v>
      </c>
      <c r="AD459">
        <f t="shared" si="390"/>
        <v>380.99664862874999</v>
      </c>
      <c r="AE459">
        <f t="shared" si="391"/>
        <v>-0.13782721160642308</v>
      </c>
      <c r="AF459">
        <f t="shared" si="392"/>
        <v>2.5761530968897502E-2</v>
      </c>
      <c r="AG459">
        <f t="shared" si="367"/>
        <v>492.22946883026106</v>
      </c>
      <c r="AH459">
        <f t="shared" si="368"/>
        <v>-2672.3029482409615</v>
      </c>
      <c r="AJ459">
        <f t="shared" si="393"/>
        <v>18000</v>
      </c>
      <c r="AK459">
        <f t="shared" si="394"/>
        <v>68579.39675317501</v>
      </c>
      <c r="AL459">
        <v>1</v>
      </c>
      <c r="AM459">
        <f t="shared" si="395"/>
        <v>211.62632028378752</v>
      </c>
      <c r="AN459">
        <f t="shared" si="369"/>
        <v>324.45358923230282</v>
      </c>
      <c r="AO459">
        <f t="shared" si="370"/>
        <v>-83.522438924728604</v>
      </c>
      <c r="AQ459">
        <f t="shared" si="396"/>
        <v>1.6659722339071664E-3</v>
      </c>
      <c r="AR459">
        <f t="shared" si="397"/>
        <v>-4.0816319730725574</v>
      </c>
      <c r="AT459">
        <f t="shared" si="365"/>
        <v>-10906.537114648585</v>
      </c>
      <c r="AU459">
        <f t="shared" si="366"/>
        <v>-2013.5515205784732</v>
      </c>
      <c r="AV459">
        <f t="shared" si="407"/>
        <v>-2.9590295219120319</v>
      </c>
      <c r="AW459">
        <f t="shared" si="408"/>
        <v>457.35642181672745</v>
      </c>
      <c r="AX459">
        <f t="shared" si="409"/>
        <v>-4351.4485033412548</v>
      </c>
      <c r="AY459">
        <f t="shared" ref="AY459:AY522" si="417">ATAN2(AW459,AX459)</f>
        <v>-1.4660764001621371</v>
      </c>
      <c r="BA459">
        <f t="shared" si="398"/>
        <v>2.5348093653402364</v>
      </c>
      <c r="BB459">
        <f t="shared" si="410"/>
        <v>8.0789060608114909</v>
      </c>
      <c r="BC459">
        <f t="shared" si="411"/>
        <v>-1.4929531217498948</v>
      </c>
      <c r="BD459">
        <f t="shared" si="399"/>
        <v>-265.53991298489353</v>
      </c>
      <c r="BF459">
        <f t="shared" si="400"/>
        <v>-62.843171487834788</v>
      </c>
      <c r="BG459">
        <f t="shared" si="401"/>
        <v>-219.36064286933191</v>
      </c>
      <c r="BH459">
        <f t="shared" si="412"/>
        <v>-39.360642869331912</v>
      </c>
      <c r="BI459">
        <f t="shared" si="413"/>
        <v>-39.360642869331912</v>
      </c>
      <c r="BJ459">
        <f t="shared" si="402"/>
        <v>0</v>
      </c>
      <c r="BK459">
        <f t="shared" si="414"/>
        <v>0</v>
      </c>
      <c r="BM459">
        <f t="shared" si="415"/>
        <v>-70.922077548646286</v>
      </c>
      <c r="BN459">
        <f t="shared" si="403"/>
        <v>-133.82072988443841</v>
      </c>
      <c r="BQ459" s="56">
        <f t="shared" si="416"/>
        <v>24.980866861096626</v>
      </c>
    </row>
    <row r="460" spans="1:69" x14ac:dyDescent="0.25">
      <c r="A460">
        <f t="shared" si="372"/>
        <v>1230000</v>
      </c>
      <c r="B460">
        <f t="shared" si="404"/>
        <v>1230</v>
      </c>
      <c r="C460">
        <f t="shared" si="373"/>
        <v>1.4451722089240135</v>
      </c>
      <c r="D460">
        <f t="shared" si="374"/>
        <v>0.80659717639720929</v>
      </c>
      <c r="F460">
        <f t="shared" si="375"/>
        <v>1.3039693280577245E-5</v>
      </c>
      <c r="G460">
        <f t="shared" si="376"/>
        <v>1.4123699151970856E-3</v>
      </c>
      <c r="H460">
        <f t="shared" si="377"/>
        <v>-3.1401802800848033</v>
      </c>
      <c r="J460">
        <f t="shared" si="378"/>
        <v>15</v>
      </c>
      <c r="M460">
        <f t="shared" si="379"/>
        <v>2.1477652097100586E-3</v>
      </c>
      <c r="N460">
        <f t="shared" si="380"/>
        <v>-1.5707963250000001</v>
      </c>
      <c r="O460">
        <f t="shared" si="381"/>
        <v>382.55304400102307</v>
      </c>
      <c r="P460">
        <f t="shared" si="382"/>
        <v>1.5681823072372638</v>
      </c>
      <c r="Q460">
        <f t="shared" si="383"/>
        <v>212.49245422066454</v>
      </c>
      <c r="R460">
        <f t="shared" si="384"/>
        <v>1.5660902599613489</v>
      </c>
      <c r="S460">
        <f t="shared" si="385"/>
        <v>0.25290466877413176</v>
      </c>
      <c r="T460">
        <f t="shared" si="386"/>
        <v>-1.3151149753941842</v>
      </c>
      <c r="U460">
        <f t="shared" si="387"/>
        <v>0.18300814012333194</v>
      </c>
      <c r="V460">
        <f t="shared" si="388"/>
        <v>-1.3867509255648285</v>
      </c>
      <c r="X460">
        <f t="shared" si="405"/>
        <v>-52.825450632037949</v>
      </c>
      <c r="Y460">
        <f t="shared" si="389"/>
        <v>-198.92938609995758</v>
      </c>
      <c r="Z460">
        <f t="shared" si="406"/>
        <v>-18.929386099957583</v>
      </c>
      <c r="AC460">
        <v>1</v>
      </c>
      <c r="AD460">
        <f t="shared" si="390"/>
        <v>382.55173699049999</v>
      </c>
      <c r="AE460">
        <f t="shared" si="391"/>
        <v>-0.13895462786462806</v>
      </c>
      <c r="AF460">
        <f t="shared" si="392"/>
        <v>2.5866680074892998E-2</v>
      </c>
      <c r="AG460">
        <f t="shared" si="367"/>
        <v>488.3694950837243</v>
      </c>
      <c r="AH460">
        <f t="shared" si="368"/>
        <v>-2662.1584699087084</v>
      </c>
      <c r="AJ460">
        <f t="shared" si="393"/>
        <v>18000</v>
      </c>
      <c r="AK460">
        <f t="shared" si="394"/>
        <v>68859.31265829</v>
      </c>
      <c r="AL460">
        <v>1</v>
      </c>
      <c r="AM460">
        <f t="shared" si="395"/>
        <v>212.49010118290499</v>
      </c>
      <c r="AN460">
        <f t="shared" si="369"/>
        <v>324.45038713041549</v>
      </c>
      <c r="AO460">
        <f t="shared" si="370"/>
        <v>-83.182931884695236</v>
      </c>
      <c r="AQ460">
        <f t="shared" si="396"/>
        <v>1.6524552758848444E-3</v>
      </c>
      <c r="AR460">
        <f t="shared" si="397"/>
        <v>-4.0650399786767171</v>
      </c>
      <c r="AT460">
        <f t="shared" si="365"/>
        <v>-10820.973601003006</v>
      </c>
      <c r="AU460">
        <f t="shared" si="366"/>
        <v>-1989.640619690344</v>
      </c>
      <c r="AV460">
        <f t="shared" si="407"/>
        <v>-2.959754767874708</v>
      </c>
      <c r="AW460">
        <f t="shared" si="408"/>
        <v>456.40322816175006</v>
      </c>
      <c r="AX460">
        <f t="shared" si="409"/>
        <v>-4334.4352996098214</v>
      </c>
      <c r="AY460">
        <f t="shared" si="417"/>
        <v>-1.46588587258714</v>
      </c>
      <c r="BA460">
        <f t="shared" si="398"/>
        <v>2.5244068297822162</v>
      </c>
      <c r="BB460">
        <f t="shared" si="410"/>
        <v>8.0431869297593774</v>
      </c>
      <c r="BC460">
        <f t="shared" si="411"/>
        <v>-1.4938688952875681</v>
      </c>
      <c r="BD460">
        <f t="shared" si="399"/>
        <v>-265.5923829436519</v>
      </c>
      <c r="BF460">
        <f t="shared" si="400"/>
        <v>-62.931248340763347</v>
      </c>
      <c r="BG460">
        <f t="shared" si="401"/>
        <v>-219.29684608077025</v>
      </c>
      <c r="BH460">
        <f t="shared" si="412"/>
        <v>-39.296846080770251</v>
      </c>
      <c r="BI460">
        <f t="shared" si="413"/>
        <v>-39.296846080770251</v>
      </c>
      <c r="BJ460">
        <f t="shared" si="402"/>
        <v>0</v>
      </c>
      <c r="BK460">
        <f t="shared" si="414"/>
        <v>0</v>
      </c>
      <c r="BM460">
        <f t="shared" si="415"/>
        <v>-70.974435270522719</v>
      </c>
      <c r="BN460">
        <f t="shared" si="403"/>
        <v>-133.70446313711832</v>
      </c>
      <c r="BQ460" s="56">
        <f t="shared" si="416"/>
        <v>24.945147730044511</v>
      </c>
    </row>
    <row r="461" spans="1:69" x14ac:dyDescent="0.25">
      <c r="A461">
        <f t="shared" si="372"/>
        <v>1235000</v>
      </c>
      <c r="B461">
        <f t="shared" si="404"/>
        <v>1235</v>
      </c>
      <c r="C461">
        <f t="shared" si="373"/>
        <v>1.4482370244398508</v>
      </c>
      <c r="D461">
        <f t="shared" si="374"/>
        <v>0.80862357412797592</v>
      </c>
      <c r="F461">
        <f t="shared" si="375"/>
        <v>1.2934321162808696E-5</v>
      </c>
      <c r="G461">
        <f t="shared" si="376"/>
        <v>1.4066516742248976E-3</v>
      </c>
      <c r="H461">
        <f t="shared" si="377"/>
        <v>-3.1401859983257752</v>
      </c>
      <c r="J461">
        <f t="shared" si="378"/>
        <v>15</v>
      </c>
      <c r="M461">
        <f t="shared" si="379"/>
        <v>2.1390698040027302E-3</v>
      </c>
      <c r="N461">
        <f t="shared" si="380"/>
        <v>-1.5707963250000001</v>
      </c>
      <c r="O461">
        <f t="shared" si="381"/>
        <v>384.10812707125041</v>
      </c>
      <c r="P461">
        <f t="shared" si="382"/>
        <v>1.5681928902644784</v>
      </c>
      <c r="Q461">
        <f t="shared" si="383"/>
        <v>213.3562255934182</v>
      </c>
      <c r="R461">
        <f t="shared" si="384"/>
        <v>1.5661093125839056</v>
      </c>
      <c r="S461">
        <f t="shared" si="385"/>
        <v>0.25194588108970195</v>
      </c>
      <c r="T461">
        <f t="shared" si="386"/>
        <v>-1.3161058512622992</v>
      </c>
      <c r="U461">
        <f t="shared" si="387"/>
        <v>0.1822918859910477</v>
      </c>
      <c r="V461">
        <f t="shared" si="388"/>
        <v>-1.3874794346978028</v>
      </c>
      <c r="X461">
        <f t="shared" si="405"/>
        <v>-52.90934160927474</v>
      </c>
      <c r="Y461">
        <f t="shared" si="389"/>
        <v>-198.9104251996875</v>
      </c>
      <c r="Z461">
        <f t="shared" si="406"/>
        <v>-18.910425199687495</v>
      </c>
      <c r="AC461">
        <v>1</v>
      </c>
      <c r="AD461">
        <f t="shared" si="390"/>
        <v>384.10682535224998</v>
      </c>
      <c r="AE461">
        <f t="shared" si="391"/>
        <v>-0.14008663644975036</v>
      </c>
      <c r="AF461">
        <f t="shared" si="392"/>
        <v>2.59718291808885E-2</v>
      </c>
      <c r="AG461">
        <f t="shared" si="367"/>
        <v>484.55423140652908</v>
      </c>
      <c r="AH461">
        <f t="shared" si="368"/>
        <v>-2652.0878439289918</v>
      </c>
      <c r="AJ461">
        <f t="shared" si="393"/>
        <v>18000</v>
      </c>
      <c r="AK461">
        <f t="shared" si="394"/>
        <v>69139.228563404991</v>
      </c>
      <c r="AL461">
        <v>1</v>
      </c>
      <c r="AM461">
        <f t="shared" si="395"/>
        <v>213.35388208202252</v>
      </c>
      <c r="AN461">
        <f t="shared" si="369"/>
        <v>324.44722384053279</v>
      </c>
      <c r="AO461">
        <f t="shared" si="370"/>
        <v>-82.846173707606667</v>
      </c>
      <c r="AQ461">
        <f t="shared" si="396"/>
        <v>1.6391021588450625E-3</v>
      </c>
      <c r="AR461">
        <f t="shared" si="397"/>
        <v>-4.048582332347304</v>
      </c>
      <c r="AT461">
        <f t="shared" si="365"/>
        <v>-10736.401754877194</v>
      </c>
      <c r="AU461">
        <f t="shared" si="366"/>
        <v>-1966.1047432470314</v>
      </c>
      <c r="AV461">
        <f t="shared" si="407"/>
        <v>-2.9604743397456423</v>
      </c>
      <c r="AW461">
        <f t="shared" si="408"/>
        <v>455.45959550776263</v>
      </c>
      <c r="AX461">
        <f t="shared" si="409"/>
        <v>-4317.5520682396827</v>
      </c>
      <c r="AY461">
        <f t="shared" si="417"/>
        <v>-1.4656948017640958</v>
      </c>
      <c r="BA461">
        <f t="shared" si="398"/>
        <v>2.5140888075307055</v>
      </c>
      <c r="BB461">
        <f t="shared" si="410"/>
        <v>8.0076122922917854</v>
      </c>
      <c r="BC461">
        <f t="shared" si="411"/>
        <v>-1.4947795379815465</v>
      </c>
      <c r="BD461">
        <f t="shared" si="399"/>
        <v>-265.64455892672095</v>
      </c>
      <c r="BF461">
        <f t="shared" si="400"/>
        <v>-63.018896796568846</v>
      </c>
      <c r="BG461">
        <f t="shared" si="401"/>
        <v>-219.23324565719309</v>
      </c>
      <c r="BH461">
        <f t="shared" si="412"/>
        <v>-39.233245657193095</v>
      </c>
      <c r="BI461">
        <f t="shared" si="413"/>
        <v>-39.233245657193095</v>
      </c>
      <c r="BJ461">
        <f t="shared" si="402"/>
        <v>0</v>
      </c>
      <c r="BK461">
        <f t="shared" si="414"/>
        <v>0</v>
      </c>
      <c r="BM461">
        <f t="shared" si="415"/>
        <v>-71.026509088860635</v>
      </c>
      <c r="BN461">
        <f t="shared" si="403"/>
        <v>-133.58868673047218</v>
      </c>
      <c r="BQ461" s="56">
        <f t="shared" si="416"/>
        <v>24.90957309257692</v>
      </c>
    </row>
    <row r="462" spans="1:69" x14ac:dyDescent="0.25">
      <c r="A462">
        <f t="shared" si="372"/>
        <v>1240000</v>
      </c>
      <c r="B462">
        <f t="shared" si="404"/>
        <v>1240</v>
      </c>
      <c r="C462">
        <f t="shared" si="373"/>
        <v>1.4513077617026766</v>
      </c>
      <c r="D462">
        <f t="shared" si="374"/>
        <v>0.81064140504234017</v>
      </c>
      <c r="F462">
        <f t="shared" si="375"/>
        <v>1.283022115678393E-5</v>
      </c>
      <c r="G462">
        <f t="shared" si="376"/>
        <v>1.4009795498324963E-3</v>
      </c>
      <c r="H462">
        <f t="shared" si="377"/>
        <v>-3.1401916704501676</v>
      </c>
      <c r="J462">
        <f t="shared" si="378"/>
        <v>15</v>
      </c>
      <c r="M462">
        <f t="shared" si="379"/>
        <v>2.1304445225349771E-3</v>
      </c>
      <c r="N462">
        <f t="shared" si="380"/>
        <v>-1.5707963250000001</v>
      </c>
      <c r="O462">
        <f t="shared" si="381"/>
        <v>385.66321018415118</v>
      </c>
      <c r="P462">
        <f t="shared" si="382"/>
        <v>1.5682033879452753</v>
      </c>
      <c r="Q462">
        <f t="shared" si="383"/>
        <v>214.21999704299614</v>
      </c>
      <c r="R462">
        <f t="shared" si="384"/>
        <v>1.5661282115596422</v>
      </c>
      <c r="S462">
        <f t="shared" si="385"/>
        <v>0.25099409202560685</v>
      </c>
      <c r="T462">
        <f t="shared" si="386"/>
        <v>-1.3170892415232247</v>
      </c>
      <c r="U462">
        <f t="shared" si="387"/>
        <v>0.18158112128241102</v>
      </c>
      <c r="V462">
        <f t="shared" si="388"/>
        <v>-1.388202263228594</v>
      </c>
      <c r="X462">
        <f t="shared" si="405"/>
        <v>-52.992848750966644</v>
      </c>
      <c r="Y462">
        <f t="shared" si="389"/>
        <v>-198.89121182463009</v>
      </c>
      <c r="Z462">
        <f t="shared" si="406"/>
        <v>-18.891211824630091</v>
      </c>
      <c r="AC462">
        <v>1</v>
      </c>
      <c r="AD462">
        <f t="shared" si="390"/>
        <v>385.66191371399998</v>
      </c>
      <c r="AE462">
        <f t="shared" si="391"/>
        <v>-0.14122323736179002</v>
      </c>
      <c r="AF462">
        <f t="shared" si="392"/>
        <v>2.6076978286883996E-2</v>
      </c>
      <c r="AG462">
        <f t="shared" si="367"/>
        <v>480.78299802025811</v>
      </c>
      <c r="AH462">
        <f t="shared" si="368"/>
        <v>-2642.090302448179</v>
      </c>
      <c r="AJ462">
        <f t="shared" si="393"/>
        <v>18000</v>
      </c>
      <c r="AK462">
        <f t="shared" si="394"/>
        <v>69419.144468519997</v>
      </c>
      <c r="AL462">
        <v>1</v>
      </c>
      <c r="AM462">
        <f t="shared" si="395"/>
        <v>214.21766298114002</v>
      </c>
      <c r="AN462">
        <f t="shared" si="369"/>
        <v>324.4440987379412</v>
      </c>
      <c r="AO462">
        <f t="shared" si="370"/>
        <v>-82.51213114400484</v>
      </c>
      <c r="AQ462">
        <f t="shared" si="396"/>
        <v>1.6259102455270802E-3</v>
      </c>
      <c r="AR462">
        <f t="shared" si="397"/>
        <v>-4.0322574089071592</v>
      </c>
      <c r="AT462">
        <f t="shared" si="365"/>
        <v>-10652.806487046071</v>
      </c>
      <c r="AU462">
        <f t="shared" si="366"/>
        <v>-1942.9366075361402</v>
      </c>
      <c r="AV462">
        <f t="shared" si="407"/>
        <v>-2.9611883030885138</v>
      </c>
      <c r="AW462">
        <f t="shared" si="408"/>
        <v>454.52540822970781</v>
      </c>
      <c r="AX462">
        <f t="shared" si="409"/>
        <v>-4300.7973547412212</v>
      </c>
      <c r="AY462">
        <f t="shared" si="417"/>
        <v>-1.4655031898483435</v>
      </c>
      <c r="BA462">
        <f t="shared" si="398"/>
        <v>2.5038542689457897</v>
      </c>
      <c r="BB462">
        <f t="shared" si="410"/>
        <v>7.9721809633358962</v>
      </c>
      <c r="BC462">
        <f t="shared" si="411"/>
        <v>-1.4956851132401703</v>
      </c>
      <c r="BD462">
        <f t="shared" si="399"/>
        <v>-265.69644456713081</v>
      </c>
      <c r="BF462">
        <f t="shared" si="400"/>
        <v>-63.106120648403078</v>
      </c>
      <c r="BG462">
        <f t="shared" si="401"/>
        <v>-219.16984309109569</v>
      </c>
      <c r="BH462">
        <f t="shared" si="412"/>
        <v>-39.169843091095686</v>
      </c>
      <c r="BI462">
        <f t="shared" si="413"/>
        <v>-39.169843091095686</v>
      </c>
      <c r="BJ462">
        <f t="shared" si="402"/>
        <v>0</v>
      </c>
      <c r="BK462">
        <f t="shared" si="414"/>
        <v>0</v>
      </c>
      <c r="BM462">
        <f t="shared" si="415"/>
        <v>-71.078301611738979</v>
      </c>
      <c r="BN462">
        <f t="shared" si="403"/>
        <v>-133.47339852396487</v>
      </c>
      <c r="BQ462" s="56">
        <f t="shared" si="416"/>
        <v>24.874141763621033</v>
      </c>
    </row>
    <row r="463" spans="1:69" x14ac:dyDescent="0.25">
      <c r="A463">
        <f t="shared" si="372"/>
        <v>1245000</v>
      </c>
      <c r="B463">
        <f t="shared" si="404"/>
        <v>1245</v>
      </c>
      <c r="C463">
        <f t="shared" si="373"/>
        <v>1.4543843832035712</v>
      </c>
      <c r="D463">
        <f t="shared" si="374"/>
        <v>0.81265070702348208</v>
      </c>
      <c r="F463">
        <f t="shared" si="375"/>
        <v>1.2727372867652155E-5</v>
      </c>
      <c r="G463">
        <f t="shared" si="376"/>
        <v>1.3953529863707621E-3</v>
      </c>
      <c r="H463">
        <f t="shared" si="377"/>
        <v>-3.1401972970136294</v>
      </c>
      <c r="J463">
        <f t="shared" si="378"/>
        <v>15</v>
      </c>
      <c r="M463">
        <f t="shared" si="379"/>
        <v>2.1218885204364432E-3</v>
      </c>
      <c r="N463">
        <f t="shared" si="380"/>
        <v>-1.5707963250000001</v>
      </c>
      <c r="O463">
        <f t="shared" si="381"/>
        <v>387.21829333921113</v>
      </c>
      <c r="P463">
        <f t="shared" si="382"/>
        <v>1.5682138013079154</v>
      </c>
      <c r="Q463">
        <f t="shared" si="383"/>
        <v>215.08376856847278</v>
      </c>
      <c r="R463">
        <f t="shared" si="384"/>
        <v>1.5661469587396717</v>
      </c>
      <c r="S463">
        <f t="shared" si="385"/>
        <v>0.25004922805492658</v>
      </c>
      <c r="T463">
        <f t="shared" si="386"/>
        <v>-1.3180652288025687</v>
      </c>
      <c r="U463">
        <f t="shared" si="387"/>
        <v>0.18087578425155754</v>
      </c>
      <c r="V463">
        <f t="shared" si="388"/>
        <v>-1.3889194765949446</v>
      </c>
      <c r="X463">
        <f t="shared" si="405"/>
        <v>-53.075975168282255</v>
      </c>
      <c r="Y463">
        <f t="shared" si="389"/>
        <v>-198.87175215450455</v>
      </c>
      <c r="Z463">
        <f t="shared" si="406"/>
        <v>-18.871752154504549</v>
      </c>
      <c r="AC463">
        <v>1</v>
      </c>
      <c r="AD463">
        <f t="shared" si="390"/>
        <v>387.21700207575003</v>
      </c>
      <c r="AE463">
        <f t="shared" si="391"/>
        <v>-0.14236443060074699</v>
      </c>
      <c r="AF463">
        <f t="shared" si="392"/>
        <v>2.6182127392879499E-2</v>
      </c>
      <c r="AG463">
        <f t="shared" si="367"/>
        <v>477.05512785950094</v>
      </c>
      <c r="AH463">
        <f t="shared" si="368"/>
        <v>-2632.165087609601</v>
      </c>
      <c r="AJ463">
        <f t="shared" si="393"/>
        <v>18000</v>
      </c>
      <c r="AK463">
        <f t="shared" si="394"/>
        <v>69699.060373635002</v>
      </c>
      <c r="AL463">
        <v>1</v>
      </c>
      <c r="AM463">
        <f t="shared" si="395"/>
        <v>215.08144388025752</v>
      </c>
      <c r="AN463">
        <f t="shared" si="369"/>
        <v>324.44101121044582</v>
      </c>
      <c r="AO463">
        <f t="shared" si="370"/>
        <v>-82.180771478501342</v>
      </c>
      <c r="AQ463">
        <f t="shared" si="396"/>
        <v>1.6128769515206284E-3</v>
      </c>
      <c r="AR463">
        <f t="shared" si="397"/>
        <v>-4.0160636092863644</v>
      </c>
      <c r="AT463">
        <f t="shared" si="365"/>
        <v>-10570.172990762645</v>
      </c>
      <c r="AU463">
        <f t="shared" si="366"/>
        <v>-1920.1290970223984</v>
      </c>
      <c r="AV463">
        <f t="shared" si="407"/>
        <v>-2.9618967224727109</v>
      </c>
      <c r="AW463">
        <f t="shared" si="408"/>
        <v>453.60055214696831</v>
      </c>
      <c r="AX463">
        <f t="shared" si="409"/>
        <v>-4284.1697258003469</v>
      </c>
      <c r="AY463">
        <f t="shared" si="417"/>
        <v>-1.4653110390509541</v>
      </c>
      <c r="BA463">
        <f t="shared" si="398"/>
        <v>2.4937022010588601</v>
      </c>
      <c r="BB463">
        <f t="shared" si="410"/>
        <v>7.9368917722729897</v>
      </c>
      <c r="BC463">
        <f t="shared" si="411"/>
        <v>-1.4965856834217568</v>
      </c>
      <c r="BD463">
        <f t="shared" si="399"/>
        <v>-265.74804343775003</v>
      </c>
      <c r="BF463">
        <f t="shared" si="400"/>
        <v>-63.192923643139061</v>
      </c>
      <c r="BG463">
        <f t="shared" si="401"/>
        <v>-219.10663981663654</v>
      </c>
      <c r="BH463">
        <f t="shared" si="412"/>
        <v>-39.106639816636545</v>
      </c>
      <c r="BI463">
        <f t="shared" si="413"/>
        <v>-39.106639816636545</v>
      </c>
      <c r="BJ463">
        <f t="shared" si="402"/>
        <v>0</v>
      </c>
      <c r="BK463">
        <f t="shared" si="414"/>
        <v>0</v>
      </c>
      <c r="BM463">
        <f t="shared" si="415"/>
        <v>-71.129815415412054</v>
      </c>
      <c r="BN463">
        <f t="shared" si="403"/>
        <v>-133.35859637888652</v>
      </c>
      <c r="BQ463" s="56">
        <f t="shared" si="416"/>
        <v>24.838852572558125</v>
      </c>
    </row>
    <row r="464" spans="1:69" x14ac:dyDescent="0.25">
      <c r="A464">
        <f t="shared" si="372"/>
        <v>1250000</v>
      </c>
      <c r="B464">
        <f t="shared" si="404"/>
        <v>1250</v>
      </c>
      <c r="C464">
        <f t="shared" si="373"/>
        <v>1.4574668516787583</v>
      </c>
      <c r="D464">
        <f t="shared" si="374"/>
        <v>0.8146515179104864</v>
      </c>
      <c r="F464">
        <f t="shared" si="375"/>
        <v>1.2625756307651931E-5</v>
      </c>
      <c r="G464">
        <f t="shared" si="376"/>
        <v>1.3897714370815118E-3</v>
      </c>
      <c r="H464">
        <f t="shared" si="377"/>
        <v>-3.1402028785629188</v>
      </c>
      <c r="J464">
        <f t="shared" si="378"/>
        <v>15</v>
      </c>
      <c r="M464">
        <f t="shared" si="379"/>
        <v>2.1134009663546973E-3</v>
      </c>
      <c r="N464">
        <f t="shared" si="380"/>
        <v>-1.5707963250000001</v>
      </c>
      <c r="O464">
        <f t="shared" si="381"/>
        <v>388.7733765359244</v>
      </c>
      <c r="P464">
        <f t="shared" si="382"/>
        <v>1.568224131364208</v>
      </c>
      <c r="Q464">
        <f t="shared" si="383"/>
        <v>215.94754016893731</v>
      </c>
      <c r="R464">
        <f t="shared" si="384"/>
        <v>1.5661655559454899</v>
      </c>
      <c r="S464">
        <f t="shared" si="385"/>
        <v>0.24911121663279906</v>
      </c>
      <c r="T464">
        <f t="shared" si="386"/>
        <v>-1.3190338945430109</v>
      </c>
      <c r="U464">
        <f t="shared" si="387"/>
        <v>0.18017581405753746</v>
      </c>
      <c r="V464">
        <f t="shared" si="388"/>
        <v>-1.3896311392449587</v>
      </c>
      <c r="X464">
        <f t="shared" si="405"/>
        <v>-53.158723938842193</v>
      </c>
      <c r="Y464">
        <f t="shared" si="389"/>
        <v>-198.85205224920762</v>
      </c>
      <c r="Z464">
        <f t="shared" si="406"/>
        <v>-18.852052249207617</v>
      </c>
      <c r="AC464">
        <v>1</v>
      </c>
      <c r="AD464">
        <f t="shared" si="390"/>
        <v>388.77209043749997</v>
      </c>
      <c r="AE464">
        <f t="shared" si="391"/>
        <v>-0.1435102161666213</v>
      </c>
      <c r="AF464">
        <f t="shared" si="392"/>
        <v>2.6287276498875002E-2</v>
      </c>
      <c r="AG464">
        <f t="shared" si="367"/>
        <v>473.36996629129089</v>
      </c>
      <c r="AH464">
        <f t="shared" si="368"/>
        <v>-2622.311451404998</v>
      </c>
      <c r="AJ464">
        <f t="shared" si="393"/>
        <v>18000</v>
      </c>
      <c r="AK464">
        <f t="shared" si="394"/>
        <v>69978.976278750008</v>
      </c>
      <c r="AL464">
        <v>1</v>
      </c>
      <c r="AM464">
        <f t="shared" si="395"/>
        <v>215.945224779375</v>
      </c>
      <c r="AN464">
        <f t="shared" si="369"/>
        <v>324.43796065807072</v>
      </c>
      <c r="AO464">
        <f t="shared" si="370"/>
        <v>-81.852062519097331</v>
      </c>
      <c r="AQ464">
        <f t="shared" si="396"/>
        <v>1.599999744000041E-3</v>
      </c>
      <c r="AR464">
        <f t="shared" si="397"/>
        <v>-3.9999993600001025</v>
      </c>
      <c r="AT464">
        <f t="shared" si="365"/>
        <v>-10488.486735516048</v>
      </c>
      <c r="AU464">
        <f t="shared" si="366"/>
        <v>-1897.67525985937</v>
      </c>
      <c r="AV464">
        <f t="shared" si="407"/>
        <v>-2.9625996614918773</v>
      </c>
      <c r="AW464">
        <f t="shared" si="408"/>
        <v>452.68491451173429</v>
      </c>
      <c r="AX464">
        <f t="shared" si="409"/>
        <v>-4267.6677689030139</v>
      </c>
      <c r="AY464">
        <f t="shared" si="417"/>
        <v>-1.4651183516355517</v>
      </c>
      <c r="BA464">
        <f t="shared" si="398"/>
        <v>2.4836316072365099</v>
      </c>
      <c r="BB464">
        <f t="shared" si="410"/>
        <v>7.901743562704703</v>
      </c>
      <c r="BC464">
        <f t="shared" si="411"/>
        <v>-1.4974813098563255</v>
      </c>
      <c r="BD464">
        <f t="shared" si="399"/>
        <v>-265.79935905252978</v>
      </c>
      <c r="BF464">
        <f t="shared" si="400"/>
        <v>-63.279309482088991</v>
      </c>
      <c r="BG464">
        <f t="shared" si="401"/>
        <v>-219.04363721107393</v>
      </c>
      <c r="BH464">
        <f t="shared" si="412"/>
        <v>-39.043637211073928</v>
      </c>
      <c r="BI464">
        <f t="shared" si="413"/>
        <v>-39.043637211073928</v>
      </c>
      <c r="BJ464">
        <f t="shared" si="402"/>
        <v>0</v>
      </c>
      <c r="BK464">
        <f t="shared" si="414"/>
        <v>0</v>
      </c>
      <c r="BM464">
        <f t="shared" si="415"/>
        <v>-71.181053044793686</v>
      </c>
      <c r="BN464">
        <f t="shared" si="403"/>
        <v>-133.24427815854415</v>
      </c>
      <c r="BQ464" s="56">
        <f t="shared" si="416"/>
        <v>24.803704362989837</v>
      </c>
    </row>
    <row r="465" spans="1:69" x14ac:dyDescent="0.25">
      <c r="A465">
        <f t="shared" si="372"/>
        <v>1255000</v>
      </c>
      <c r="B465">
        <f t="shared" si="404"/>
        <v>1255</v>
      </c>
      <c r="C465">
        <f t="shared" si="373"/>
        <v>1.4605551301085182</v>
      </c>
      <c r="D465">
        <f t="shared" si="374"/>
        <v>0.81664387549524642</v>
      </c>
      <c r="F465">
        <f t="shared" si="375"/>
        <v>1.2525351886399139E-5</v>
      </c>
      <c r="G465">
        <f t="shared" si="376"/>
        <v>1.384234363920375E-3</v>
      </c>
      <c r="H465">
        <f t="shared" si="377"/>
        <v>-3.1402084156360797</v>
      </c>
      <c r="J465">
        <f t="shared" si="378"/>
        <v>15</v>
      </c>
      <c r="M465">
        <f t="shared" si="379"/>
        <v>2.1049810421859536E-3</v>
      </c>
      <c r="N465">
        <f t="shared" si="380"/>
        <v>-1.5707963250000001</v>
      </c>
      <c r="O465">
        <f t="shared" si="381"/>
        <v>390.32845977379316</v>
      </c>
      <c r="P465">
        <f t="shared" si="382"/>
        <v>1.5682343791098374</v>
      </c>
      <c r="Q465">
        <f t="shared" si="383"/>
        <v>216.81131184349351</v>
      </c>
      <c r="R465">
        <f t="shared" si="384"/>
        <v>1.5661840049695663</v>
      </c>
      <c r="S465">
        <f t="shared" si="385"/>
        <v>0.24817998618096523</v>
      </c>
      <c r="T465">
        <f t="shared" si="386"/>
        <v>-1.3199953190248499</v>
      </c>
      <c r="U465">
        <f t="shared" si="387"/>
        <v>0.17948115074814891</v>
      </c>
      <c r="V465">
        <f t="shared" si="388"/>
        <v>-1.390337314655514</v>
      </c>
      <c r="X465">
        <f t="shared" si="405"/>
        <v>-53.241098107154492</v>
      </c>
      <c r="Y465">
        <f t="shared" si="389"/>
        <v>-198.83211805118108</v>
      </c>
      <c r="Z465">
        <f t="shared" si="406"/>
        <v>-18.832118051181084</v>
      </c>
      <c r="AC465">
        <v>1</v>
      </c>
      <c r="AD465">
        <f t="shared" si="390"/>
        <v>390.32717879925002</v>
      </c>
      <c r="AE465">
        <f t="shared" si="391"/>
        <v>-0.14466059405941289</v>
      </c>
      <c r="AF465">
        <f t="shared" si="392"/>
        <v>2.6392425604870498E-2</v>
      </c>
      <c r="AG465">
        <f t="shared" si="367"/>
        <v>469.72687084164312</v>
      </c>
      <c r="AH465">
        <f t="shared" si="368"/>
        <v>-2612.5286555282319</v>
      </c>
      <c r="AJ465">
        <f t="shared" si="393"/>
        <v>18000</v>
      </c>
      <c r="AK465">
        <f t="shared" si="394"/>
        <v>70258.892183864999</v>
      </c>
      <c r="AL465">
        <v>1</v>
      </c>
      <c r="AM465">
        <f t="shared" si="395"/>
        <v>216.80900567849253</v>
      </c>
      <c r="AN465">
        <f t="shared" si="369"/>
        <v>324.4349464927671</v>
      </c>
      <c r="AO465">
        <f t="shared" si="370"/>
        <v>-81.525972586758883</v>
      </c>
      <c r="AQ465">
        <f t="shared" si="396"/>
        <v>1.5872761404936207E-3</v>
      </c>
      <c r="AR465">
        <f t="shared" si="397"/>
        <v>-3.9840631126389878</v>
      </c>
      <c r="AT465">
        <f t="shared" si="365"/>
        <v>-10407.733460947722</v>
      </c>
      <c r="AU465">
        <f t="shared" si="366"/>
        <v>-1875.5683035368043</v>
      </c>
      <c r="AV465">
        <f t="shared" si="407"/>
        <v>-2.9632971827820471</v>
      </c>
      <c r="AW465">
        <f t="shared" si="408"/>
        <v>451.77838399701159</v>
      </c>
      <c r="AX465">
        <f t="shared" si="409"/>
        <v>-4251.2900919675067</v>
      </c>
      <c r="AY465">
        <f t="shared" si="417"/>
        <v>-1.464925129915265</v>
      </c>
      <c r="BA465">
        <f t="shared" si="398"/>
        <v>2.4736415068525304</v>
      </c>
      <c r="BB465">
        <f t="shared" si="410"/>
        <v>7.8667351922240094</v>
      </c>
      <c r="BC465">
        <f t="shared" si="411"/>
        <v>-1.4983720528667821</v>
      </c>
      <c r="BD465">
        <f t="shared" si="399"/>
        <v>-265.85039486771802</v>
      </c>
      <c r="BF465">
        <f t="shared" si="400"/>
        <v>-63.365281821708443</v>
      </c>
      <c r="BG465">
        <f t="shared" si="401"/>
        <v>-218.98083659616745</v>
      </c>
      <c r="BH465">
        <f t="shared" si="412"/>
        <v>-38.98083659616745</v>
      </c>
      <c r="BI465">
        <f t="shared" si="413"/>
        <v>-38.98083659616745</v>
      </c>
      <c r="BJ465">
        <f t="shared" si="402"/>
        <v>0</v>
      </c>
      <c r="BK465">
        <f t="shared" si="414"/>
        <v>0</v>
      </c>
      <c r="BM465">
        <f t="shared" si="415"/>
        <v>-71.232017013932449</v>
      </c>
      <c r="BN465">
        <f t="shared" si="403"/>
        <v>-133.1304417284494</v>
      </c>
      <c r="BQ465" s="56">
        <f t="shared" si="416"/>
        <v>24.768695992509144</v>
      </c>
    </row>
    <row r="466" spans="1:69" x14ac:dyDescent="0.25">
      <c r="A466">
        <f t="shared" si="372"/>
        <v>1260000</v>
      </c>
      <c r="B466">
        <f t="shared" si="404"/>
        <v>1260</v>
      </c>
      <c r="C466">
        <f t="shared" si="373"/>
        <v>1.463649181716093</v>
      </c>
      <c r="D466">
        <f t="shared" si="374"/>
        <v>0.81862781751944014</v>
      </c>
      <c r="F466">
        <f t="shared" si="375"/>
        <v>1.2426140401444166E-5</v>
      </c>
      <c r="G466">
        <f t="shared" si="376"/>
        <v>1.3787412373838885E-3</v>
      </c>
      <c r="H466">
        <f t="shared" si="377"/>
        <v>-3.1402139087626164</v>
      </c>
      <c r="J466">
        <f t="shared" si="378"/>
        <v>15</v>
      </c>
      <c r="M466">
        <f t="shared" si="379"/>
        <v>2.0966279428121996E-3</v>
      </c>
      <c r="N466">
        <f t="shared" si="380"/>
        <v>-1.5707963250000001</v>
      </c>
      <c r="O466">
        <f t="shared" si="381"/>
        <v>391.88354305232741</v>
      </c>
      <c r="P466">
        <f t="shared" si="382"/>
        <v>1.5682445455246841</v>
      </c>
      <c r="Q466">
        <f t="shared" si="383"/>
        <v>217.67508359125935</v>
      </c>
      <c r="R466">
        <f t="shared" si="384"/>
        <v>1.5662023075759193</v>
      </c>
      <c r="S466">
        <f t="shared" si="385"/>
        <v>0.24725546607258281</v>
      </c>
      <c r="T466">
        <f t="shared" si="386"/>
        <v>-1.3209495813861367</v>
      </c>
      <c r="U466">
        <f t="shared" si="387"/>
        <v>0.17879173524410827</v>
      </c>
      <c r="V466">
        <f t="shared" si="388"/>
        <v>-1.3910380653502716</v>
      </c>
      <c r="X466">
        <f t="shared" si="405"/>
        <v>-53.323100685043542</v>
      </c>
      <c r="Y466">
        <f t="shared" si="389"/>
        <v>-198.81195538772877</v>
      </c>
      <c r="Z466">
        <f t="shared" si="406"/>
        <v>-18.811955387728773</v>
      </c>
      <c r="AC466">
        <v>1</v>
      </c>
      <c r="AD466">
        <f t="shared" si="390"/>
        <v>391.88226716100002</v>
      </c>
      <c r="AE466">
        <f t="shared" si="391"/>
        <v>-0.14581556427912187</v>
      </c>
      <c r="AF466">
        <f t="shared" si="392"/>
        <v>2.6497574710866001E-2</v>
      </c>
      <c r="AG466">
        <f t="shared" si="367"/>
        <v>466.12521092898407</v>
      </c>
      <c r="AH466">
        <f t="shared" si="368"/>
        <v>-2602.8159712312204</v>
      </c>
      <c r="AJ466">
        <f t="shared" si="393"/>
        <v>18000</v>
      </c>
      <c r="AK466">
        <f t="shared" si="394"/>
        <v>70538.808088979989</v>
      </c>
      <c r="AL466">
        <v>1</v>
      </c>
      <c r="AM466">
        <f t="shared" si="395"/>
        <v>217.67278657761003</v>
      </c>
      <c r="AN466">
        <f t="shared" si="369"/>
        <v>324.4319681381304</v>
      </c>
      <c r="AO466">
        <f t="shared" si="370"/>
        <v>-81.202470505240413</v>
      </c>
      <c r="AQ466">
        <f t="shared" si="396"/>
        <v>1.5747037076871209E-3</v>
      </c>
      <c r="AR466">
        <f t="shared" si="397"/>
        <v>-3.9682533433715448</v>
      </c>
      <c r="AT466">
        <f t="shared" si="365"/>
        <v>-10327.89917092125</v>
      </c>
      <c r="AU466">
        <f t="shared" si="366"/>
        <v>-1853.8015906590326</v>
      </c>
      <c r="AV466">
        <f t="shared" si="407"/>
        <v>-2.9639893480393846</v>
      </c>
      <c r="AW466">
        <f t="shared" si="408"/>
        <v>450.88085068430399</v>
      </c>
      <c r="AX466">
        <f t="shared" si="409"/>
        <v>-4235.035322984314</v>
      </c>
      <c r="AY466">
        <f t="shared" si="417"/>
        <v>-1.4647313762498066</v>
      </c>
      <c r="BA466">
        <f t="shared" si="398"/>
        <v>2.4637309349677641</v>
      </c>
      <c r="BB466">
        <f t="shared" si="410"/>
        <v>7.8318655321907187</v>
      </c>
      <c r="BC466">
        <f t="shared" si="411"/>
        <v>-1.499257971789578</v>
      </c>
      <c r="BD466">
        <f t="shared" si="399"/>
        <v>-265.90115428304301</v>
      </c>
      <c r="BF466">
        <f t="shared" si="400"/>
        <v>-63.450844274287192</v>
      </c>
      <c r="BG466">
        <f t="shared" si="401"/>
        <v>-218.91823923954485</v>
      </c>
      <c r="BH466">
        <f t="shared" si="412"/>
        <v>-38.918239239544846</v>
      </c>
      <c r="BI466">
        <f t="shared" si="413"/>
        <v>-38.918239239544846</v>
      </c>
      <c r="BJ466">
        <f t="shared" si="402"/>
        <v>0</v>
      </c>
      <c r="BK466">
        <f t="shared" si="414"/>
        <v>0</v>
      </c>
      <c r="BM466">
        <f t="shared" si="415"/>
        <v>-71.282709806477897</v>
      </c>
      <c r="BN466">
        <f t="shared" si="403"/>
        <v>-133.01708495650183</v>
      </c>
      <c r="BQ466" s="56">
        <f t="shared" si="416"/>
        <v>24.733826332475854</v>
      </c>
    </row>
    <row r="467" spans="1:69" x14ac:dyDescent="0.25">
      <c r="A467">
        <f t="shared" si="372"/>
        <v>1265000</v>
      </c>
      <c r="B467">
        <f t="shared" si="404"/>
        <v>1265</v>
      </c>
      <c r="C467">
        <f t="shared" si="373"/>
        <v>1.4667489699665814</v>
      </c>
      <c r="D467">
        <f t="shared" si="374"/>
        <v>0.82060338167157987</v>
      </c>
      <c r="F467">
        <f t="shared" si="375"/>
        <v>1.2328103029089869E-5</v>
      </c>
      <c r="G467">
        <f t="shared" si="376"/>
        <v>1.3732915363406906E-3</v>
      </c>
      <c r="H467">
        <f t="shared" si="377"/>
        <v>-3.1402193584636597</v>
      </c>
      <c r="J467">
        <f t="shared" si="378"/>
        <v>15</v>
      </c>
      <c r="M467">
        <f t="shared" si="379"/>
        <v>2.0883408758445628E-3</v>
      </c>
      <c r="N467">
        <f t="shared" si="380"/>
        <v>-1.5707963250000001</v>
      </c>
      <c r="O467">
        <f t="shared" si="381"/>
        <v>393.43862637104502</v>
      </c>
      <c r="P467">
        <f t="shared" si="382"/>
        <v>1.5682546315731363</v>
      </c>
      <c r="Q467">
        <f t="shared" si="383"/>
        <v>218.53885541136677</v>
      </c>
      <c r="R467">
        <f t="shared" si="384"/>
        <v>1.5662204655006784</v>
      </c>
      <c r="S467">
        <f t="shared" si="385"/>
        <v>0.24633758661730473</v>
      </c>
      <c r="T467">
        <f t="shared" si="386"/>
        <v>-1.3218967596424043</v>
      </c>
      <c r="U467">
        <f t="shared" si="387"/>
        <v>0.1781075093235496</v>
      </c>
      <c r="V467">
        <f t="shared" si="388"/>
        <v>-1.3917334529172891</v>
      </c>
      <c r="X467">
        <f t="shared" si="405"/>
        <v>-53.40473465207247</v>
      </c>
      <c r="Y467">
        <f t="shared" si="389"/>
        <v>-198.79156997328488</v>
      </c>
      <c r="Z467">
        <f t="shared" si="406"/>
        <v>-18.791569973284879</v>
      </c>
      <c r="AC467">
        <v>1</v>
      </c>
      <c r="AD467">
        <f t="shared" si="390"/>
        <v>393.43735552275001</v>
      </c>
      <c r="AE467">
        <f t="shared" si="391"/>
        <v>-0.14697512682574818</v>
      </c>
      <c r="AF467">
        <f t="shared" si="392"/>
        <v>2.6602723816861497E-2</v>
      </c>
      <c r="AG467">
        <f t="shared" si="367"/>
        <v>462.56436760428483</v>
      </c>
      <c r="AH467">
        <f t="shared" si="368"/>
        <v>-2593.1726791820843</v>
      </c>
      <c r="AJ467">
        <f t="shared" si="393"/>
        <v>18000</v>
      </c>
      <c r="AK467">
        <f t="shared" si="394"/>
        <v>70818.723994095009</v>
      </c>
      <c r="AL467">
        <v>1</v>
      </c>
      <c r="AM467">
        <f t="shared" si="395"/>
        <v>218.5365674767275</v>
      </c>
      <c r="AN467">
        <f t="shared" si="369"/>
        <v>324.42902502912443</v>
      </c>
      <c r="AO467">
        <f t="shared" si="370"/>
        <v>-80.881525591149369</v>
      </c>
      <c r="AQ467">
        <f t="shared" si="396"/>
        <v>1.5622800602602665E-3</v>
      </c>
      <c r="AR467">
        <f t="shared" si="397"/>
        <v>-3.9525685524584744</v>
      </c>
      <c r="AT467">
        <f t="shared" si="365"/>
        <v>-10248.970127741499</v>
      </c>
      <c r="AU467">
        <f t="shared" si="366"/>
        <v>-1832.3686348500355</v>
      </c>
      <c r="AV467">
        <f t="shared" si="407"/>
        <v>-2.9646762180375332</v>
      </c>
      <c r="AW467">
        <f t="shared" si="408"/>
        <v>449.99220605100408</v>
      </c>
      <c r="AX467">
        <f t="shared" si="409"/>
        <v>-4218.9021096634224</v>
      </c>
      <c r="AY467">
        <f t="shared" si="417"/>
        <v>-1.4645370930426691</v>
      </c>
      <c r="BA467">
        <f t="shared" si="398"/>
        <v>2.4538989420176196</v>
      </c>
      <c r="BB467">
        <f t="shared" si="410"/>
        <v>7.7971334675114932</v>
      </c>
      <c r="BC467">
        <f t="shared" si="411"/>
        <v>-1.5001391249948641</v>
      </c>
      <c r="BD467">
        <f t="shared" si="399"/>
        <v>-265.95164064286803</v>
      </c>
      <c r="BF467">
        <f t="shared" si="400"/>
        <v>-63.536000408626805</v>
      </c>
      <c r="BG467">
        <f t="shared" si="401"/>
        <v>-218.85584635603533</v>
      </c>
      <c r="BH467">
        <f t="shared" si="412"/>
        <v>-38.855846356035329</v>
      </c>
      <c r="BI467">
        <f t="shared" si="413"/>
        <v>-38.855846356035329</v>
      </c>
      <c r="BJ467">
        <f t="shared" si="402"/>
        <v>0</v>
      </c>
      <c r="BK467">
        <f t="shared" si="414"/>
        <v>0</v>
      </c>
      <c r="BM467">
        <f t="shared" si="415"/>
        <v>-71.333133876138291</v>
      </c>
      <c r="BN467">
        <f t="shared" si="403"/>
        <v>-132.9042057131673</v>
      </c>
      <c r="BQ467" s="56">
        <f t="shared" si="416"/>
        <v>24.699094267796632</v>
      </c>
    </row>
    <row r="468" spans="1:69" x14ac:dyDescent="0.25">
      <c r="A468">
        <f t="shared" si="372"/>
        <v>1270000</v>
      </c>
      <c r="B468">
        <f t="shared" si="404"/>
        <v>1270</v>
      </c>
      <c r="C468">
        <f t="shared" si="373"/>
        <v>1.4698544585658222</v>
      </c>
      <c r="D468">
        <f t="shared" si="374"/>
        <v>0.82257060558413031</v>
      </c>
      <c r="F468">
        <f t="shared" si="375"/>
        <v>1.2231221315462063E-5</v>
      </c>
      <c r="G468">
        <f t="shared" si="376"/>
        <v>1.3678847478667052E-3</v>
      </c>
      <c r="H468">
        <f t="shared" si="377"/>
        <v>-3.1402247652521336</v>
      </c>
      <c r="J468">
        <f t="shared" si="378"/>
        <v>15</v>
      </c>
      <c r="M468">
        <f t="shared" si="379"/>
        <v>2.0801190613727338E-3</v>
      </c>
      <c r="N468">
        <f t="shared" si="380"/>
        <v>-1.5707963250000001</v>
      </c>
      <c r="O468">
        <f t="shared" si="381"/>
        <v>394.99370972947133</v>
      </c>
      <c r="P468">
        <f t="shared" si="382"/>
        <v>1.568264638204395</v>
      </c>
      <c r="Q468">
        <f t="shared" si="383"/>
        <v>219.40262730296132</v>
      </c>
      <c r="R468">
        <f t="shared" si="384"/>
        <v>1.5662384804526339</v>
      </c>
      <c r="S468">
        <f t="shared" si="385"/>
        <v>0.24542627904661701</v>
      </c>
      <c r="T468">
        <f t="shared" si="386"/>
        <v>-1.3228369307059997</v>
      </c>
      <c r="U468">
        <f t="shared" si="387"/>
        <v>0.17742841560684525</v>
      </c>
      <c r="V468">
        <f t="shared" si="388"/>
        <v>-1.3924235380262517</v>
      </c>
      <c r="X468">
        <f t="shared" si="405"/>
        <v>-53.486002955959492</v>
      </c>
      <c r="Y468">
        <f t="shared" si="389"/>
        <v>-198.77096741163453</v>
      </c>
      <c r="Z468">
        <f t="shared" si="406"/>
        <v>-18.77096741163453</v>
      </c>
      <c r="AC468">
        <v>1</v>
      </c>
      <c r="AD468">
        <f t="shared" si="390"/>
        <v>394.99244388450001</v>
      </c>
      <c r="AE468">
        <f t="shared" si="391"/>
        <v>-0.1481392816992918</v>
      </c>
      <c r="AF468">
        <f t="shared" si="392"/>
        <v>2.6707872922857E-2</v>
      </c>
      <c r="AG468">
        <f t="shared" si="367"/>
        <v>459.04373329770385</v>
      </c>
      <c r="AH468">
        <f t="shared" si="368"/>
        <v>-2583.5980693254619</v>
      </c>
      <c r="AJ468">
        <f t="shared" si="393"/>
        <v>18000</v>
      </c>
      <c r="AK468">
        <f t="shared" si="394"/>
        <v>71098.63989921</v>
      </c>
      <c r="AL468">
        <v>1</v>
      </c>
      <c r="AM468">
        <f t="shared" si="395"/>
        <v>219.400348375845</v>
      </c>
      <c r="AN468">
        <f t="shared" si="369"/>
        <v>324.42611661181286</v>
      </c>
      <c r="AO468">
        <f t="shared" si="370"/>
        <v>-80.563107644245605</v>
      </c>
      <c r="AQ468">
        <f t="shared" si="396"/>
        <v>1.5500028597552763E-3</v>
      </c>
      <c r="AR468">
        <f t="shared" si="397"/>
        <v>-3.9370072637784017</v>
      </c>
      <c r="AT468">
        <f t="shared" si="365"/>
        <v>-10170.932846518834</v>
      </c>
      <c r="AU468">
        <f t="shared" si="366"/>
        <v>-1811.263096780928</v>
      </c>
      <c r="AV468">
        <f t="shared" si="407"/>
        <v>-2.9653578526445892</v>
      </c>
      <c r="AW468">
        <f t="shared" si="408"/>
        <v>449.11234295751808</v>
      </c>
      <c r="AX468">
        <f t="shared" si="409"/>
        <v>-4202.8891190888298</v>
      </c>
      <c r="AY468">
        <f t="shared" si="417"/>
        <v>-1.4643422827384414</v>
      </c>
      <c r="BA468">
        <f t="shared" si="398"/>
        <v>2.444144593507017</v>
      </c>
      <c r="BB468">
        <f t="shared" si="410"/>
        <v>7.7625378964242131</v>
      </c>
      <c r="BC468">
        <f t="shared" si="411"/>
        <v>-1.5010155699061478</v>
      </c>
      <c r="BD468">
        <f t="shared" si="399"/>
        <v>-266.00185723731772</v>
      </c>
      <c r="BF468">
        <f t="shared" si="400"/>
        <v>-63.620753750705539</v>
      </c>
      <c r="BG468">
        <f t="shared" si="401"/>
        <v>-218.79365910897045</v>
      </c>
      <c r="BH468">
        <f t="shared" si="412"/>
        <v>-38.793659108970445</v>
      </c>
      <c r="BI468">
        <f t="shared" si="413"/>
        <v>-38.793659108970445</v>
      </c>
      <c r="BJ468">
        <f t="shared" si="402"/>
        <v>0</v>
      </c>
      <c r="BK468">
        <f t="shared" si="414"/>
        <v>0</v>
      </c>
      <c r="BM468">
        <f t="shared" si="415"/>
        <v>-71.383291647129752</v>
      </c>
      <c r="BN468">
        <f t="shared" si="403"/>
        <v>-132.79180187165275</v>
      </c>
      <c r="BQ468" s="56">
        <f t="shared" si="416"/>
        <v>24.664498696709352</v>
      </c>
    </row>
    <row r="469" spans="1:69" x14ac:dyDescent="0.25">
      <c r="A469">
        <f t="shared" si="372"/>
        <v>1275000</v>
      </c>
      <c r="B469">
        <f t="shared" si="404"/>
        <v>1275</v>
      </c>
      <c r="C469">
        <f t="shared" si="373"/>
        <v>1.4729656114592709</v>
      </c>
      <c r="D469">
        <f t="shared" si="374"/>
        <v>0.82452952683069769</v>
      </c>
      <c r="F469">
        <f t="shared" si="375"/>
        <v>1.2135477167824696E-5</v>
      </c>
      <c r="G469">
        <f t="shared" si="376"/>
        <v>1.3625203670842025E-3</v>
      </c>
      <c r="H469">
        <f t="shared" si="377"/>
        <v>-3.1402301296329158</v>
      </c>
      <c r="J469">
        <f t="shared" si="378"/>
        <v>15</v>
      </c>
      <c r="M469">
        <f t="shared" si="379"/>
        <v>2.0719617317202913E-3</v>
      </c>
      <c r="N469">
        <f t="shared" si="380"/>
        <v>-1.5707963250000001</v>
      </c>
      <c r="O469">
        <f t="shared" si="381"/>
        <v>396.54879312713922</v>
      </c>
      <c r="P469">
        <f t="shared" si="382"/>
        <v>1.5682745663527726</v>
      </c>
      <c r="Q469">
        <f t="shared" si="383"/>
        <v>220.26639926520204</v>
      </c>
      <c r="R469">
        <f t="shared" si="384"/>
        <v>1.5662563541137726</v>
      </c>
      <c r="S469">
        <f t="shared" si="385"/>
        <v>0.24452147549943151</v>
      </c>
      <c r="T469">
        <f t="shared" si="386"/>
        <v>-1.3237701704050304</v>
      </c>
      <c r="U469">
        <f t="shared" si="387"/>
        <v>0.17675439754174027</v>
      </c>
      <c r="V469">
        <f t="shared" si="388"/>
        <v>-1.3931083804453273</v>
      </c>
      <c r="X469">
        <f t="shared" si="405"/>
        <v>-53.566908512987766</v>
      </c>
      <c r="Y469">
        <f t="shared" si="389"/>
        <v>-198.75015319808747</v>
      </c>
      <c r="Z469">
        <f t="shared" si="406"/>
        <v>-18.750153198087474</v>
      </c>
      <c r="AC469">
        <v>1</v>
      </c>
      <c r="AD469">
        <f t="shared" si="390"/>
        <v>396.54753224625</v>
      </c>
      <c r="AE469">
        <f t="shared" si="391"/>
        <v>-0.14930802889975275</v>
      </c>
      <c r="AF469">
        <f t="shared" si="392"/>
        <v>2.6813022028852503E-2</v>
      </c>
      <c r="AG469">
        <f t="shared" si="367"/>
        <v>455.56271157155783</v>
      </c>
      <c r="AH469">
        <f t="shared" si="368"/>
        <v>-2574.0914407449818</v>
      </c>
      <c r="AJ469">
        <f t="shared" si="393"/>
        <v>18000</v>
      </c>
      <c r="AK469">
        <f t="shared" si="394"/>
        <v>71378.555804325006</v>
      </c>
      <c r="AL469">
        <v>1</v>
      </c>
      <c r="AM469">
        <f t="shared" si="395"/>
        <v>220.26412927496253</v>
      </c>
      <c r="AN469">
        <f t="shared" si="369"/>
        <v>324.42324234309956</v>
      </c>
      <c r="AO469">
        <f t="shared" si="370"/>
        <v>-80.247186937969062</v>
      </c>
      <c r="AQ469">
        <f t="shared" si="396"/>
        <v>1.537869813476384E-3</v>
      </c>
      <c r="AR469">
        <f t="shared" si="397"/>
        <v>-3.9215680243647792</v>
      </c>
      <c r="AT469">
        <f t="shared" si="365"/>
        <v>-10093.774089674316</v>
      </c>
      <c r="AU469">
        <f t="shared" si="366"/>
        <v>-1790.4787803157853</v>
      </c>
      <c r="AV469">
        <f t="shared" si="407"/>
        <v>-2.9660343108397056</v>
      </c>
      <c r="AW469">
        <f t="shared" si="408"/>
        <v>448.24115563415762</v>
      </c>
      <c r="AX469">
        <f t="shared" si="409"/>
        <v>-4186.9950373801448</v>
      </c>
      <c r="AY469">
        <f t="shared" si="417"/>
        <v>-1.4641469478202322</v>
      </c>
      <c r="BA469">
        <f t="shared" si="398"/>
        <v>2.4344669697125632</v>
      </c>
      <c r="BB469">
        <f t="shared" si="410"/>
        <v>7.728077730286584</v>
      </c>
      <c r="BC469">
        <f t="shared" si="411"/>
        <v>-1.5018873630194733</v>
      </c>
      <c r="BD469">
        <f t="shared" si="399"/>
        <v>-266.0518073033769</v>
      </c>
      <c r="BF469">
        <f t="shared" si="400"/>
        <v>-63.705107784330622</v>
      </c>
      <c r="BG469">
        <f t="shared" si="401"/>
        <v>-218.73167861145348</v>
      </c>
      <c r="BH469">
        <f t="shared" si="412"/>
        <v>-38.731678611453475</v>
      </c>
      <c r="BI469">
        <f t="shared" si="413"/>
        <v>-38.731678611453475</v>
      </c>
      <c r="BJ469">
        <f t="shared" si="402"/>
        <v>0</v>
      </c>
      <c r="BK469">
        <f t="shared" si="414"/>
        <v>0</v>
      </c>
      <c r="BM469">
        <f t="shared" si="415"/>
        <v>-71.433185514617207</v>
      </c>
      <c r="BN469">
        <f t="shared" si="403"/>
        <v>-132.67987130807657</v>
      </c>
      <c r="BQ469" s="56">
        <f t="shared" si="416"/>
        <v>24.630038530571721</v>
      </c>
    </row>
    <row r="470" spans="1:69" x14ac:dyDescent="0.25">
      <c r="A470">
        <f t="shared" si="372"/>
        <v>1280000</v>
      </c>
      <c r="B470">
        <f t="shared" si="404"/>
        <v>1280</v>
      </c>
      <c r="C470">
        <f t="shared" si="373"/>
        <v>1.4760823928308684</v>
      </c>
      <c r="D470">
        <f t="shared" si="374"/>
        <v>0.82648018292328718</v>
      </c>
      <c r="F470">
        <f t="shared" si="375"/>
        <v>1.2040852846132008E-5</v>
      </c>
      <c r="G470">
        <f t="shared" si="376"/>
        <v>1.3571978970046328E-3</v>
      </c>
      <c r="H470">
        <f t="shared" si="377"/>
        <v>-3.1402354521029956</v>
      </c>
      <c r="J470">
        <f t="shared" si="378"/>
        <v>15</v>
      </c>
      <c r="M470">
        <f t="shared" si="379"/>
        <v>2.0638681312057593E-3</v>
      </c>
      <c r="N470">
        <f t="shared" si="380"/>
        <v>-1.5707963250000001</v>
      </c>
      <c r="O470">
        <f t="shared" si="381"/>
        <v>398.10387656358887</v>
      </c>
      <c r="P470">
        <f t="shared" si="382"/>
        <v>1.5682844169379822</v>
      </c>
      <c r="Q470">
        <f t="shared" si="383"/>
        <v>221.130171297261</v>
      </c>
      <c r="R470">
        <f t="shared" si="384"/>
        <v>1.5662740881398003</v>
      </c>
      <c r="S470">
        <f t="shared" si="385"/>
        <v>0.24362310900792913</v>
      </c>
      <c r="T470">
        <f t="shared" si="386"/>
        <v>-1.3246965535019324</v>
      </c>
      <c r="U470">
        <f t="shared" si="387"/>
        <v>0.17608539938879339</v>
      </c>
      <c r="V470">
        <f t="shared" si="388"/>
        <v>-1.3937880390576567</v>
      </c>
      <c r="X470">
        <f t="shared" si="405"/>
        <v>-53.647454208409464</v>
      </c>
      <c r="Y470">
        <f t="shared" si="389"/>
        <v>-198.72913272160622</v>
      </c>
      <c r="Z470">
        <f t="shared" si="406"/>
        <v>-18.72913272160622</v>
      </c>
      <c r="AC470">
        <v>1</v>
      </c>
      <c r="AD470">
        <f t="shared" si="390"/>
        <v>398.102620608</v>
      </c>
      <c r="AE470">
        <f t="shared" si="391"/>
        <v>-0.15048136842713108</v>
      </c>
      <c r="AF470">
        <f t="shared" si="392"/>
        <v>2.6918171134847999E-2</v>
      </c>
      <c r="AG470">
        <f t="shared" si="367"/>
        <v>452.12071687944456</v>
      </c>
      <c r="AH470">
        <f t="shared" si="368"/>
        <v>-2564.6521015278536</v>
      </c>
      <c r="AJ470">
        <f t="shared" si="393"/>
        <v>18000</v>
      </c>
      <c r="AK470">
        <f t="shared" si="394"/>
        <v>71658.471709439997</v>
      </c>
      <c r="AL470">
        <v>1</v>
      </c>
      <c r="AM470">
        <f t="shared" si="395"/>
        <v>221.12791017408003</v>
      </c>
      <c r="AN470">
        <f t="shared" si="369"/>
        <v>324.42040169047448</v>
      </c>
      <c r="AO470">
        <f t="shared" si="370"/>
        <v>-79.9337342101893</v>
      </c>
      <c r="AQ470">
        <f t="shared" si="396"/>
        <v>1.5258786734193919E-3</v>
      </c>
      <c r="AR470">
        <f t="shared" si="397"/>
        <v>-3.9062494039536433</v>
      </c>
      <c r="AT470">
        <f t="shared" ref="AT470:AT533" si="418">-AR470*AH470+AG470*AQ470</f>
        <v>-10017.480861581938</v>
      </c>
      <c r="AU470">
        <f t="shared" ref="AU470:AU533" si="419">AQ470*AH470+AG470*AR470</f>
        <v>-1770.0096287718857</v>
      </c>
      <c r="AV470">
        <f t="shared" si="407"/>
        <v>-2.9667056507293359</v>
      </c>
      <c r="AW470">
        <f t="shared" si="408"/>
        <v>447.37853966782183</v>
      </c>
      <c r="AX470">
        <f t="shared" si="409"/>
        <v>-4171.2185693610791</v>
      </c>
      <c r="AY470">
        <f t="shared" si="417"/>
        <v>-1.4639510908072033</v>
      </c>
      <c r="BA470">
        <f t="shared" si="398"/>
        <v>2.4248651653917581</v>
      </c>
      <c r="BB470">
        <f t="shared" si="410"/>
        <v>7.693751893368904</v>
      </c>
      <c r="BC470">
        <f t="shared" si="411"/>
        <v>-1.5027545599221326</v>
      </c>
      <c r="BD470">
        <f t="shared" si="399"/>
        <v>-266.10149402596289</v>
      </c>
      <c r="BF470">
        <f t="shared" si="400"/>
        <v>-63.789065951778369</v>
      </c>
      <c r="BG470">
        <f t="shared" si="401"/>
        <v>-218.66990592759734</v>
      </c>
      <c r="BH470">
        <f t="shared" si="412"/>
        <v>-38.669905927597341</v>
      </c>
      <c r="BI470">
        <f t="shared" si="413"/>
        <v>-38.669905927597341</v>
      </c>
      <c r="BJ470">
        <f t="shared" si="402"/>
        <v>0</v>
      </c>
      <c r="BK470">
        <f t="shared" si="414"/>
        <v>0</v>
      </c>
      <c r="BM470">
        <f t="shared" si="415"/>
        <v>-71.482817845147267</v>
      </c>
      <c r="BN470">
        <f t="shared" si="403"/>
        <v>-132.56841190163451</v>
      </c>
      <c r="BQ470" s="56">
        <f t="shared" si="416"/>
        <v>24.595712693654043</v>
      </c>
    </row>
    <row r="471" spans="1:69" x14ac:dyDescent="0.25">
      <c r="A471">
        <f t="shared" si="372"/>
        <v>1285000</v>
      </c>
      <c r="B471">
        <f t="shared" si="404"/>
        <v>1285</v>
      </c>
      <c r="C471">
        <f t="shared" si="373"/>
        <v>1.4792047671018977</v>
      </c>
      <c r="D471">
        <f t="shared" si="374"/>
        <v>0.8284226113096278</v>
      </c>
      <c r="F471">
        <f t="shared" si="375"/>
        <v>1.1947330954810362E-5</v>
      </c>
      <c r="G471">
        <f t="shared" si="376"/>
        <v>1.3519168483751289E-3</v>
      </c>
      <c r="H471">
        <f t="shared" si="377"/>
        <v>-3.1402407331516251</v>
      </c>
      <c r="J471">
        <f t="shared" si="378"/>
        <v>15</v>
      </c>
      <c r="M471">
        <f t="shared" si="379"/>
        <v>2.055837515909239E-3</v>
      </c>
      <c r="N471">
        <f t="shared" si="380"/>
        <v>-1.5707963250000001</v>
      </c>
      <c r="O471">
        <f t="shared" si="381"/>
        <v>399.65896003836747</v>
      </c>
      <c r="P471">
        <f t="shared" si="382"/>
        <v>1.5682941908654229</v>
      </c>
      <c r="Q471">
        <f t="shared" si="383"/>
        <v>221.99394339832327</v>
      </c>
      <c r="R471">
        <f t="shared" si="384"/>
        <v>1.5662916841606549</v>
      </c>
      <c r="S471">
        <f t="shared" si="385"/>
        <v>0.2427311134836487</v>
      </c>
      <c r="T471">
        <f t="shared" si="386"/>
        <v>-1.3256161537116682</v>
      </c>
      <c r="U471">
        <f t="shared" si="387"/>
        <v>0.17542136620711707</v>
      </c>
      <c r="V471">
        <f t="shared" si="388"/>
        <v>-1.3944625718774875</v>
      </c>
      <c r="X471">
        <f t="shared" si="405"/>
        <v>-53.727642896843662</v>
      </c>
      <c r="Y471">
        <f t="shared" si="389"/>
        <v>-198.70791126688991</v>
      </c>
      <c r="Z471">
        <f t="shared" si="406"/>
        <v>-18.707911266889909</v>
      </c>
      <c r="AC471">
        <v>1</v>
      </c>
      <c r="AD471">
        <f t="shared" si="390"/>
        <v>399.65770896974999</v>
      </c>
      <c r="AE471">
        <f t="shared" si="391"/>
        <v>-0.15165930028142671</v>
      </c>
      <c r="AF471">
        <f t="shared" si="392"/>
        <v>2.7023320240843501E-2</v>
      </c>
      <c r="AG471">
        <f t="shared" si="367"/>
        <v>448.71717433134614</v>
      </c>
      <c r="AH471">
        <f t="shared" si="368"/>
        <v>-2555.2793686315563</v>
      </c>
      <c r="AJ471">
        <f t="shared" si="393"/>
        <v>18000</v>
      </c>
      <c r="AK471">
        <f t="shared" si="394"/>
        <v>71938.387614555002</v>
      </c>
      <c r="AL471">
        <v>1</v>
      </c>
      <c r="AM471">
        <f t="shared" si="395"/>
        <v>221.9916910731975</v>
      </c>
      <c r="AN471">
        <f t="shared" si="369"/>
        <v>324.41759413176692</v>
      </c>
      <c r="AO471">
        <f t="shared" si="370"/>
        <v>-79.622720654171005</v>
      </c>
      <c r="AQ471">
        <f t="shared" si="396"/>
        <v>1.5140272352303238E-3</v>
      </c>
      <c r="AR471">
        <f t="shared" si="397"/>
        <v>-3.8910499945419317</v>
      </c>
      <c r="AT471">
        <f t="shared" si="418"/>
        <v>-9942.0404033440736</v>
      </c>
      <c r="AU471">
        <f t="shared" si="419"/>
        <v>-1749.8497212905859</v>
      </c>
      <c r="AV471">
        <f t="shared" si="407"/>
        <v>-2.9673719295631291</v>
      </c>
      <c r="AW471">
        <f t="shared" si="408"/>
        <v>446.52439198849703</v>
      </c>
      <c r="AX471">
        <f t="shared" si="409"/>
        <v>-4155.5584382346951</v>
      </c>
      <c r="AY471">
        <f t="shared" si="417"/>
        <v>-1.4637547142522027</v>
      </c>
      <c r="BA471">
        <f t="shared" si="398"/>
        <v>2.415338289499056</v>
      </c>
      <c r="BB471">
        <f t="shared" si="410"/>
        <v>7.659559322650944</v>
      </c>
      <c r="BC471">
        <f t="shared" si="411"/>
        <v>-1.5036172153109264</v>
      </c>
      <c r="BD471">
        <f t="shared" si="399"/>
        <v>-266.15092053897143</v>
      </c>
      <c r="BF471">
        <f t="shared" si="400"/>
        <v>-63.872631654422207</v>
      </c>
      <c r="BG471">
        <f t="shared" si="401"/>
        <v>-218.6083420737333</v>
      </c>
      <c r="BH471">
        <f t="shared" si="412"/>
        <v>-38.608342073733297</v>
      </c>
      <c r="BI471">
        <f t="shared" si="413"/>
        <v>-38.608342073733297</v>
      </c>
      <c r="BJ471">
        <f t="shared" si="402"/>
        <v>0</v>
      </c>
      <c r="BK471">
        <f t="shared" si="414"/>
        <v>0</v>
      </c>
      <c r="BM471">
        <f t="shared" si="415"/>
        <v>-71.532190977073142</v>
      </c>
      <c r="BN471">
        <f t="shared" si="403"/>
        <v>-132.45742153476183</v>
      </c>
      <c r="BQ471" s="56">
        <f t="shared" si="416"/>
        <v>24.561520122936081</v>
      </c>
    </row>
    <row r="472" spans="1:69" x14ac:dyDescent="0.25">
      <c r="A472">
        <f t="shared" si="372"/>
        <v>1290000</v>
      </c>
      <c r="B472">
        <f t="shared" si="404"/>
        <v>1290</v>
      </c>
      <c r="C472">
        <f t="shared" si="373"/>
        <v>1.4823326989298375</v>
      </c>
      <c r="D472">
        <f t="shared" si="374"/>
        <v>0.83035684937056331</v>
      </c>
      <c r="F472">
        <f t="shared" si="375"/>
        <v>1.1854894434762628E-5</v>
      </c>
      <c r="G472">
        <f t="shared" si="376"/>
        <v>1.3466767395285816E-3</v>
      </c>
      <c r="H472">
        <f t="shared" si="377"/>
        <v>-3.1402459732604715</v>
      </c>
      <c r="J472">
        <f t="shared" si="378"/>
        <v>15</v>
      </c>
      <c r="M472">
        <f t="shared" si="379"/>
        <v>2.047869153444474E-3</v>
      </c>
      <c r="N472">
        <f t="shared" si="380"/>
        <v>-1.5707963250000001</v>
      </c>
      <c r="O472">
        <f t="shared" si="381"/>
        <v>401.21404355102936</v>
      </c>
      <c r="P472">
        <f t="shared" si="382"/>
        <v>1.5683038890264567</v>
      </c>
      <c r="Q472">
        <f t="shared" si="383"/>
        <v>222.85771556758647</v>
      </c>
      <c r="R472">
        <f t="shared" si="384"/>
        <v>1.5663091437810039</v>
      </c>
      <c r="S472">
        <f t="shared" si="385"/>
        <v>0.24184542370381742</v>
      </c>
      <c r="T472">
        <f t="shared" si="386"/>
        <v>-1.3265290437195643</v>
      </c>
      <c r="U472">
        <f t="shared" si="387"/>
        <v>0.17476224384041017</v>
      </c>
      <c r="V472">
        <f t="shared" si="388"/>
        <v>-1.3951320360659605</v>
      </c>
      <c r="X472">
        <f t="shared" si="405"/>
        <v>-53.807477402668439</v>
      </c>
      <c r="Y472">
        <f t="shared" si="389"/>
        <v>-198.68649401641392</v>
      </c>
      <c r="Z472">
        <f t="shared" si="406"/>
        <v>-18.686494016413917</v>
      </c>
      <c r="AC472">
        <v>1</v>
      </c>
      <c r="AD472">
        <f t="shared" si="390"/>
        <v>401.21279733149998</v>
      </c>
      <c r="AE472">
        <f t="shared" si="391"/>
        <v>-0.15284182446263966</v>
      </c>
      <c r="AF472">
        <f t="shared" si="392"/>
        <v>2.7128469346838997E-2</v>
      </c>
      <c r="AG472">
        <f t="shared" si="367"/>
        <v>445.35151946454101</v>
      </c>
      <c r="AH472">
        <f t="shared" si="368"/>
        <v>-2545.9725677525944</v>
      </c>
      <c r="AJ472">
        <f t="shared" si="393"/>
        <v>18000</v>
      </c>
      <c r="AK472">
        <f t="shared" si="394"/>
        <v>72218.303519670008</v>
      </c>
      <c r="AL472">
        <v>1</v>
      </c>
      <c r="AM472">
        <f t="shared" si="395"/>
        <v>222.85547197231503</v>
      </c>
      <c r="AN472">
        <f t="shared" si="369"/>
        <v>324.41481915490584</v>
      </c>
      <c r="AO472">
        <f t="shared" si="370"/>
        <v>-79.314117909749612</v>
      </c>
      <c r="AQ472">
        <f t="shared" si="396"/>
        <v>1.5023133371922755E-3</v>
      </c>
      <c r="AR472">
        <f t="shared" si="397"/>
        <v>-3.8759684099560707</v>
      </c>
      <c r="AT472">
        <f t="shared" si="418"/>
        <v>-9867.4401876963675</v>
      </c>
      <c r="AU472">
        <f t="shared" si="419"/>
        <v>-1729.9932693151575</v>
      </c>
      <c r="AV472">
        <f t="shared" si="407"/>
        <v>-2.9680332037494819</v>
      </c>
      <c r="AW472">
        <f t="shared" si="408"/>
        <v>445.67861085559338</v>
      </c>
      <c r="AX472">
        <f t="shared" si="409"/>
        <v>-4140.0133852652352</v>
      </c>
      <c r="AY472">
        <f t="shared" si="417"/>
        <v>-1.4635578207394977</v>
      </c>
      <c r="BA472">
        <f t="shared" si="398"/>
        <v>2.4058854649085584</v>
      </c>
      <c r="BB472">
        <f t="shared" si="410"/>
        <v>7.6254989676227227</v>
      </c>
      <c r="BC472">
        <f t="shared" si="411"/>
        <v>-1.5044753830099842</v>
      </c>
      <c r="BD472">
        <f t="shared" si="399"/>
        <v>-266.20008992629812</v>
      </c>
      <c r="BF472">
        <f t="shared" si="400"/>
        <v>-63.955808253349204</v>
      </c>
      <c r="BG472">
        <f t="shared" si="401"/>
        <v>-218.54698801958952</v>
      </c>
      <c r="BH472">
        <f t="shared" si="412"/>
        <v>-38.54698801958952</v>
      </c>
      <c r="BI472">
        <f t="shared" si="413"/>
        <v>-38.54698801958952</v>
      </c>
      <c r="BJ472">
        <f t="shared" si="402"/>
        <v>0</v>
      </c>
      <c r="BK472">
        <f t="shared" si="414"/>
        <v>0</v>
      </c>
      <c r="BM472">
        <f t="shared" si="415"/>
        <v>-71.581307220971922</v>
      </c>
      <c r="BN472">
        <f t="shared" si="403"/>
        <v>-132.34689809329146</v>
      </c>
      <c r="BQ472" s="56">
        <f t="shared" si="416"/>
        <v>24.527459767907857</v>
      </c>
    </row>
    <row r="473" spans="1:69" x14ac:dyDescent="0.25">
      <c r="A473">
        <f>A472+5000</f>
        <v>1295000</v>
      </c>
      <c r="B473">
        <f t="shared" si="404"/>
        <v>1295</v>
      </c>
      <c r="C473">
        <f t="shared" si="373"/>
        <v>1.4854661532072055</v>
      </c>
      <c r="D473">
        <f t="shared" si="374"/>
        <v>0.83228293441750978</v>
      </c>
      <c r="F473">
        <f t="shared" si="375"/>
        <v>1.1763526555588239E-5</v>
      </c>
      <c r="G473">
        <f t="shared" si="376"/>
        <v>1.3414770962371831E-3</v>
      </c>
      <c r="H473">
        <f t="shared" si="377"/>
        <v>-3.140251172903763</v>
      </c>
      <c r="J473">
        <f t="shared" si="378"/>
        <v>15</v>
      </c>
      <c r="M473">
        <f t="shared" si="379"/>
        <v>2.0399623227361943E-3</v>
      </c>
      <c r="N473">
        <f t="shared" si="380"/>
        <v>-1.5707963250000001</v>
      </c>
      <c r="O473">
        <f t="shared" si="381"/>
        <v>402.76912710113578</v>
      </c>
      <c r="P473">
        <f t="shared" si="382"/>
        <v>1.5683135122986795</v>
      </c>
      <c r="Q473">
        <f t="shared" si="383"/>
        <v>223.72148780426068</v>
      </c>
      <c r="R473">
        <f t="shared" si="384"/>
        <v>1.5663264685807343</v>
      </c>
      <c r="S473">
        <f t="shared" si="385"/>
        <v>0.24096597529791836</v>
      </c>
      <c r="T473">
        <f t="shared" si="386"/>
        <v>-1.3274352951987938</v>
      </c>
      <c r="U473">
        <f t="shared" si="387"/>
        <v>0.1741079789032759</v>
      </c>
      <c r="V473">
        <f t="shared" si="388"/>
        <v>-1.3957964879465581</v>
      </c>
      <c r="X473">
        <f t="shared" si="405"/>
        <v>-53.886960520407136</v>
      </c>
      <c r="Y473">
        <f t="shared" si="389"/>
        <v>-198.6648860524277</v>
      </c>
      <c r="Z473">
        <f t="shared" si="406"/>
        <v>-18.664886052427704</v>
      </c>
      <c r="AC473">
        <v>1</v>
      </c>
      <c r="AD473">
        <f t="shared" si="390"/>
        <v>402.76788569324998</v>
      </c>
      <c r="AE473">
        <f t="shared" si="391"/>
        <v>-0.15402894097076997</v>
      </c>
      <c r="AF473">
        <f t="shared" si="392"/>
        <v>2.72336184528345E-2</v>
      </c>
      <c r="AG473">
        <f t="shared" si="367"/>
        <v>442.02319802017092</v>
      </c>
      <c r="AH473">
        <f t="shared" si="368"/>
        <v>-2536.7310331972981</v>
      </c>
      <c r="AJ473">
        <f t="shared" si="393"/>
        <v>18000</v>
      </c>
      <c r="AK473">
        <f t="shared" si="394"/>
        <v>72498.219424784998</v>
      </c>
      <c r="AL473">
        <v>1</v>
      </c>
      <c r="AM473">
        <f t="shared" si="395"/>
        <v>223.71925287143253</v>
      </c>
      <c r="AN473">
        <f t="shared" si="369"/>
        <v>324.41207625768601</v>
      </c>
      <c r="AO473">
        <f t="shared" si="370"/>
        <v>-79.007898054711276</v>
      </c>
      <c r="AQ473">
        <f t="shared" si="396"/>
        <v>1.4907348592395971E-3</v>
      </c>
      <c r="AR473">
        <f t="shared" si="397"/>
        <v>-3.8610032854305563</v>
      </c>
      <c r="AT473">
        <f t="shared" si="418"/>
        <v>-9793.6679140385368</v>
      </c>
      <c r="AU473">
        <f t="shared" si="419"/>
        <v>-1710.4346131721034</v>
      </c>
      <c r="AV473">
        <f t="shared" si="407"/>
        <v>-2.9686895288707569</v>
      </c>
      <c r="AW473">
        <f t="shared" si="408"/>
        <v>444.84109584414682</v>
      </c>
      <c r="AX473">
        <f t="shared" si="409"/>
        <v>-4124.5821694663946</v>
      </c>
      <c r="AY473">
        <f t="shared" si="417"/>
        <v>-1.4633604128826021</v>
      </c>
      <c r="BA473">
        <f t="shared" si="398"/>
        <v>2.3965058281431948</v>
      </c>
      <c r="BB473">
        <f t="shared" si="410"/>
        <v>7.5915697900892152</v>
      </c>
      <c r="BC473">
        <f t="shared" si="411"/>
        <v>-1.5053291159881548</v>
      </c>
      <c r="BD473">
        <f t="shared" si="399"/>
        <v>-266.24900522283428</v>
      </c>
      <c r="BF473">
        <f t="shared" si="400"/>
        <v>-64.038599069964988</v>
      </c>
      <c r="BG473">
        <f t="shared" si="401"/>
        <v>-218.48584468944227</v>
      </c>
      <c r="BH473">
        <f t="shared" si="412"/>
        <v>-38.485844689442274</v>
      </c>
      <c r="BI473">
        <f t="shared" si="413"/>
        <v>-38.485844689442274</v>
      </c>
      <c r="BJ473">
        <f t="shared" si="402"/>
        <v>0</v>
      </c>
      <c r="BK473">
        <f t="shared" si="414"/>
        <v>0</v>
      </c>
      <c r="BM473">
        <f t="shared" si="415"/>
        <v>-71.630168860054198</v>
      </c>
      <c r="BN473">
        <f t="shared" si="403"/>
        <v>-132.23683946660799</v>
      </c>
      <c r="BQ473" s="56">
        <f t="shared" si="416"/>
        <v>24.493530590374352</v>
      </c>
    </row>
    <row r="474" spans="1:69" x14ac:dyDescent="0.25">
      <c r="A474">
        <f t="shared" ref="A474:A537" si="420">A473+5000</f>
        <v>1300000</v>
      </c>
      <c r="B474">
        <f t="shared" si="404"/>
        <v>1300</v>
      </c>
      <c r="C474">
        <f t="shared" si="373"/>
        <v>1.488605095060396</v>
      </c>
      <c r="D474">
        <f t="shared" si="374"/>
        <v>0.83420090368997657</v>
      </c>
      <c r="F474">
        <f t="shared" si="375"/>
        <v>1.1673210908012307E-5</v>
      </c>
      <c r="G474">
        <f t="shared" si="376"/>
        <v>1.3363174515693568E-3</v>
      </c>
      <c r="H474">
        <f t="shared" si="377"/>
        <v>-3.140256332548431</v>
      </c>
      <c r="J474">
        <f t="shared" si="378"/>
        <v>15</v>
      </c>
      <c r="M474">
        <f t="shared" si="379"/>
        <v>2.0321163138025938E-3</v>
      </c>
      <c r="N474">
        <f t="shared" si="380"/>
        <v>-1.5707963250000001</v>
      </c>
      <c r="O474">
        <f t="shared" si="381"/>
        <v>404.32421068825471</v>
      </c>
      <c r="P474">
        <f t="shared" si="382"/>
        <v>1.5683230615461861</v>
      </c>
      <c r="Q474">
        <f t="shared" si="383"/>
        <v>224.58526010756808</v>
      </c>
      <c r="R474">
        <f t="shared" si="384"/>
        <v>1.5663436601154266</v>
      </c>
      <c r="S474">
        <f t="shared" si="385"/>
        <v>0.24009270473449043</v>
      </c>
      <c r="T474">
        <f t="shared" si="386"/>
        <v>-1.3283349788275163</v>
      </c>
      <c r="U474">
        <f t="shared" si="387"/>
        <v>0.17345851876781893</v>
      </c>
      <c r="V474">
        <f t="shared" si="388"/>
        <v>-1.3964559830202201</v>
      </c>
      <c r="X474">
        <f t="shared" si="405"/>
        <v>-53.966095015109047</v>
      </c>
      <c r="Y474">
        <f t="shared" si="389"/>
        <v>-198.64309235891037</v>
      </c>
      <c r="Z474">
        <f t="shared" si="406"/>
        <v>-18.643092358910366</v>
      </c>
      <c r="AC474">
        <v>1</v>
      </c>
      <c r="AD474">
        <f t="shared" si="390"/>
        <v>404.32297405499997</v>
      </c>
      <c r="AE474">
        <f t="shared" si="391"/>
        <v>-0.15522064980581757</v>
      </c>
      <c r="AF474">
        <f t="shared" si="392"/>
        <v>2.7338767558829996E-2</v>
      </c>
      <c r="AG474">
        <f t="shared" si="367"/>
        <v>438.73166572530045</v>
      </c>
      <c r="AH474">
        <f t="shared" si="368"/>
        <v>-2527.5541077546341</v>
      </c>
      <c r="AJ474">
        <f t="shared" si="393"/>
        <v>18000</v>
      </c>
      <c r="AK474">
        <f t="shared" si="394"/>
        <v>72778.135329900004</v>
      </c>
      <c r="AL474">
        <v>1</v>
      </c>
      <c r="AM474">
        <f t="shared" si="395"/>
        <v>224.58303377055</v>
      </c>
      <c r="AN474">
        <f t="shared" si="369"/>
        <v>324.40936494754141</v>
      </c>
      <c r="AO474">
        <f t="shared" si="370"/>
        <v>-78.704033596371744</v>
      </c>
      <c r="AQ474">
        <f t="shared" si="396"/>
        <v>1.4792897219985618E-3</v>
      </c>
      <c r="AR474">
        <f t="shared" si="397"/>
        <v>-3.8461532771962608</v>
      </c>
      <c r="AT474">
        <f t="shared" si="418"/>
        <v>-9720.711503587534</v>
      </c>
      <c r="AU474">
        <f t="shared" si="419"/>
        <v>-1691.1682187525353</v>
      </c>
      <c r="AV474">
        <f t="shared" si="407"/>
        <v>-2.9693409596981768</v>
      </c>
      <c r="AW474">
        <f t="shared" si="408"/>
        <v>444.01174783089988</v>
      </c>
      <c r="AX474">
        <f t="shared" si="409"/>
        <v>-4109.2635672958886</v>
      </c>
      <c r="AY474">
        <f t="shared" si="417"/>
        <v>-1.4631624933221927</v>
      </c>
      <c r="BA474">
        <f t="shared" si="398"/>
        <v>2.3871985291101905</v>
      </c>
      <c r="BB474">
        <f t="shared" si="410"/>
        <v>7.5577707639788025</v>
      </c>
      <c r="BC474">
        <f t="shared" si="411"/>
        <v>-1.5061784663759841</v>
      </c>
      <c r="BD474">
        <f t="shared" si="399"/>
        <v>-266.29766941544028</v>
      </c>
      <c r="BF474">
        <f t="shared" si="400"/>
        <v>-64.121007386587593</v>
      </c>
      <c r="BG474">
        <f t="shared" si="401"/>
        <v>-218.4249129632382</v>
      </c>
      <c r="BH474">
        <f t="shared" si="412"/>
        <v>-38.424912963238199</v>
      </c>
      <c r="BI474">
        <f t="shared" si="413"/>
        <v>-38.424912963238199</v>
      </c>
      <c r="BJ474">
        <f t="shared" si="402"/>
        <v>0</v>
      </c>
      <c r="BK474">
        <f t="shared" si="414"/>
        <v>0</v>
      </c>
      <c r="BM474">
        <f t="shared" si="415"/>
        <v>-71.678778150566401</v>
      </c>
      <c r="BN474">
        <f t="shared" si="403"/>
        <v>-132.12724354779789</v>
      </c>
      <c r="BQ474" s="56">
        <f t="shared" si="416"/>
        <v>24.45973156426394</v>
      </c>
    </row>
    <row r="475" spans="1:69" x14ac:dyDescent="0.25">
      <c r="A475">
        <f t="shared" si="420"/>
        <v>1305000</v>
      </c>
      <c r="B475">
        <f t="shared" si="404"/>
        <v>1305</v>
      </c>
      <c r="C475">
        <f t="shared" si="373"/>
        <v>1.4917494898485091</v>
      </c>
      <c r="D475">
        <f t="shared" si="374"/>
        <v>0.83611079435315094</v>
      </c>
      <c r="F475">
        <f t="shared" si="375"/>
        <v>1.1583931396517418E-5</v>
      </c>
      <c r="G475">
        <f t="shared" si="376"/>
        <v>1.3311973457499706E-3</v>
      </c>
      <c r="H475">
        <f t="shared" si="377"/>
        <v>-3.1402614526542503</v>
      </c>
      <c r="J475">
        <f t="shared" si="378"/>
        <v>15</v>
      </c>
      <c r="M475">
        <f t="shared" si="379"/>
        <v>2.0243304275428136E-3</v>
      </c>
      <c r="N475">
        <f t="shared" si="380"/>
        <v>-1.5707963250000001</v>
      </c>
      <c r="O475">
        <f t="shared" si="381"/>
        <v>405.87929431196062</v>
      </c>
      <c r="P475">
        <f t="shared" si="382"/>
        <v>1.5683325376198283</v>
      </c>
      <c r="Q475">
        <f t="shared" si="383"/>
        <v>225.44903247674276</v>
      </c>
      <c r="R475">
        <f t="shared" si="384"/>
        <v>1.5663607199168228</v>
      </c>
      <c r="S475">
        <f t="shared" si="385"/>
        <v>0.23922554930815745</v>
      </c>
      <c r="T475">
        <f t="shared" si="386"/>
        <v>-1.3292281643056763</v>
      </c>
      <c r="U475">
        <f t="shared" si="387"/>
        <v>0.17281381155051495</v>
      </c>
      <c r="V475">
        <f t="shared" si="388"/>
        <v>-1.3971105759801399</v>
      </c>
      <c r="X475">
        <f t="shared" si="405"/>
        <v>-54.044883622724399</v>
      </c>
      <c r="Y475">
        <f t="shared" si="389"/>
        <v>-198.62111782348597</v>
      </c>
      <c r="Z475">
        <f t="shared" si="406"/>
        <v>-18.621117823485974</v>
      </c>
      <c r="AC475">
        <v>1</v>
      </c>
      <c r="AD475">
        <f t="shared" si="390"/>
        <v>405.87806241675003</v>
      </c>
      <c r="AE475">
        <f t="shared" si="391"/>
        <v>-0.15641695096778255</v>
      </c>
      <c r="AF475">
        <f t="shared" si="392"/>
        <v>2.7443916664825499E-2</v>
      </c>
      <c r="AG475">
        <f t="shared" si="367"/>
        <v>435.47638808032002</v>
      </c>
      <c r="AH475">
        <f t="shared" si="368"/>
        <v>-2518.4411425710005</v>
      </c>
      <c r="AJ475">
        <f t="shared" si="393"/>
        <v>18000</v>
      </c>
      <c r="AK475">
        <f t="shared" si="394"/>
        <v>73058.051235014995</v>
      </c>
      <c r="AL475">
        <v>1</v>
      </c>
      <c r="AM475">
        <f t="shared" si="395"/>
        <v>225.4468146696675</v>
      </c>
      <c r="AN475">
        <f t="shared" si="369"/>
        <v>324.4066847413232</v>
      </c>
      <c r="AO475">
        <f t="shared" si="370"/>
        <v>-78.402497463348809</v>
      </c>
      <c r="AQ475">
        <f t="shared" si="396"/>
        <v>1.4679758858537183E-3</v>
      </c>
      <c r="AR475">
        <f t="shared" si="397"/>
        <v>-3.8314170620782049</v>
      </c>
      <c r="AT475">
        <f t="shared" si="418"/>
        <v>-9648.5590946496995</v>
      </c>
      <c r="AU475">
        <f t="shared" si="419"/>
        <v>-1672.1886742903639</v>
      </c>
      <c r="AV475">
        <f t="shared" si="407"/>
        <v>-2.969987550206401</v>
      </c>
      <c r="AW475">
        <f t="shared" si="408"/>
        <v>443.19046898028682</v>
      </c>
      <c r="AX475">
        <f t="shared" si="409"/>
        <v>-4094.0563723561554</v>
      </c>
      <c r="AY475">
        <f t="shared" si="417"/>
        <v>-1.462964064724114</v>
      </c>
      <c r="BA475">
        <f t="shared" si="398"/>
        <v>2.3779627308426674</v>
      </c>
      <c r="BB475">
        <f t="shared" si="410"/>
        <v>7.5241008751554599</v>
      </c>
      <c r="BC475">
        <f t="shared" si="411"/>
        <v>-1.507023485482287</v>
      </c>
      <c r="BD475">
        <f t="shared" si="399"/>
        <v>-266.34608544389471</v>
      </c>
      <c r="BF475">
        <f t="shared" si="400"/>
        <v>-64.203036447030414</v>
      </c>
      <c r="BG475">
        <f t="shared" si="401"/>
        <v>-218.36419367769068</v>
      </c>
      <c r="BH475">
        <f t="shared" si="412"/>
        <v>-38.364193677690679</v>
      </c>
      <c r="BI475">
        <f t="shared" si="413"/>
        <v>-38.364193677690679</v>
      </c>
      <c r="BJ475">
        <f t="shared" si="402"/>
        <v>0</v>
      </c>
      <c r="BK475">
        <f t="shared" si="414"/>
        <v>0</v>
      </c>
      <c r="BM475">
        <f t="shared" si="415"/>
        <v>-71.727137322185868</v>
      </c>
      <c r="BN475">
        <f t="shared" si="403"/>
        <v>-132.01810823379594</v>
      </c>
      <c r="BQ475" s="56">
        <f t="shared" si="416"/>
        <v>24.426061675440597</v>
      </c>
    </row>
    <row r="476" spans="1:69" x14ac:dyDescent="0.25">
      <c r="A476">
        <f t="shared" si="420"/>
        <v>1310000</v>
      </c>
      <c r="B476">
        <f t="shared" si="404"/>
        <v>1310</v>
      </c>
      <c r="C476">
        <f t="shared" si="373"/>
        <v>1.4948993031621773</v>
      </c>
      <c r="D476">
        <f t="shared" si="374"/>
        <v>0.8380126434955455</v>
      </c>
      <c r="F476">
        <f t="shared" si="375"/>
        <v>1.149567223217191E-5</v>
      </c>
      <c r="G476">
        <f t="shared" si="376"/>
        <v>1.3261163260237562E-3</v>
      </c>
      <c r="H476">
        <f t="shared" si="377"/>
        <v>-3.1402665336739766</v>
      </c>
      <c r="J476">
        <f t="shared" si="378"/>
        <v>15</v>
      </c>
      <c r="M476">
        <f t="shared" si="379"/>
        <v>2.0166039755292915E-3</v>
      </c>
      <c r="N476">
        <f t="shared" si="380"/>
        <v>-1.5707963250000001</v>
      </c>
      <c r="O476">
        <f t="shared" si="381"/>
        <v>407.43437797183469</v>
      </c>
      <c r="P476">
        <f t="shared" si="382"/>
        <v>1.5683419413574675</v>
      </c>
      <c r="Q476">
        <f t="shared" si="383"/>
        <v>226.31280491103055</v>
      </c>
      <c r="R476">
        <f t="shared" si="384"/>
        <v>1.56637764949328</v>
      </c>
      <c r="S476">
        <f t="shared" si="385"/>
        <v>0.23836444712688123</v>
      </c>
      <c r="T476">
        <f t="shared" si="386"/>
        <v>-1.3301149203714748</v>
      </c>
      <c r="U476">
        <f t="shared" si="387"/>
        <v>0.17217380609934654</v>
      </c>
      <c r="V476">
        <f t="shared" si="388"/>
        <v>-1.3977603207262443</v>
      </c>
      <c r="X476">
        <f t="shared" si="405"/>
        <v>-54.123329050473849</v>
      </c>
      <c r="Y476">
        <f t="shared" si="389"/>
        <v>-198.59896723929893</v>
      </c>
      <c r="Z476">
        <f t="shared" si="406"/>
        <v>-18.598967239298929</v>
      </c>
      <c r="AC476">
        <v>1</v>
      </c>
      <c r="AD476">
        <f t="shared" si="390"/>
        <v>407.43315077850002</v>
      </c>
      <c r="AE476">
        <f t="shared" si="391"/>
        <v>-0.15761784445666482</v>
      </c>
      <c r="AF476">
        <f t="shared" si="392"/>
        <v>2.7549065770821002E-2</v>
      </c>
      <c r="AG476">
        <f t="shared" si="367"/>
        <v>432.25684015154468</v>
      </c>
      <c r="AH476">
        <f t="shared" si="368"/>
        <v>-2509.391497026993</v>
      </c>
      <c r="AJ476">
        <f t="shared" si="393"/>
        <v>18000</v>
      </c>
      <c r="AK476">
        <f t="shared" si="394"/>
        <v>73337.96714013</v>
      </c>
      <c r="AL476">
        <v>1</v>
      </c>
      <c r="AM476">
        <f t="shared" si="395"/>
        <v>226.31059556878503</v>
      </c>
      <c r="AN476">
        <f t="shared" si="369"/>
        <v>324.40403516508519</v>
      </c>
      <c r="AO476">
        <f t="shared" si="370"/>
        <v>-78.103262997523146</v>
      </c>
      <c r="AQ476">
        <f t="shared" si="396"/>
        <v>1.4567913500391366E-3</v>
      </c>
      <c r="AR476">
        <f t="shared" si="397"/>
        <v>-3.816793337102538</v>
      </c>
      <c r="AT476">
        <f t="shared" si="418"/>
        <v>-9577.1990380086627</v>
      </c>
      <c r="AU476">
        <f t="shared" si="419"/>
        <v>-1653.4906872341433</v>
      </c>
      <c r="AV476">
        <f t="shared" si="407"/>
        <v>-2.9706293535877912</v>
      </c>
      <c r="AW476">
        <f t="shared" si="408"/>
        <v>442.37716273033612</v>
      </c>
      <c r="AX476">
        <f t="shared" si="409"/>
        <v>-4078.9593951010811</v>
      </c>
      <c r="AY476">
        <f t="shared" si="417"/>
        <v>-1.4627651297774669</v>
      </c>
      <c r="BA476">
        <f t="shared" si="398"/>
        <v>2.3687976092472049</v>
      </c>
      <c r="BB476">
        <f t="shared" si="410"/>
        <v>7.4905591212345266</v>
      </c>
      <c r="BC476">
        <f t="shared" si="411"/>
        <v>-1.5078642238103244</v>
      </c>
      <c r="BD476">
        <f t="shared" si="399"/>
        <v>-266.39425620182118</v>
      </c>
      <c r="BF476">
        <f t="shared" si="400"/>
        <v>-64.284689457174323</v>
      </c>
      <c r="BG476">
        <f t="shared" si="401"/>
        <v>-218.30368762734912</v>
      </c>
      <c r="BH476">
        <f t="shared" si="412"/>
        <v>-38.30368762734912</v>
      </c>
      <c r="BI476">
        <f t="shared" si="413"/>
        <v>-38.30368762734912</v>
      </c>
      <c r="BJ476">
        <f t="shared" si="402"/>
        <v>0</v>
      </c>
      <c r="BK476">
        <f t="shared" si="414"/>
        <v>0</v>
      </c>
      <c r="BM476">
        <f t="shared" si="415"/>
        <v>-71.775248578408849</v>
      </c>
      <c r="BN476">
        <f t="shared" si="403"/>
        <v>-131.90943142552791</v>
      </c>
      <c r="BQ476" s="56">
        <f t="shared" si="416"/>
        <v>24.392519921519664</v>
      </c>
    </row>
    <row r="477" spans="1:69" x14ac:dyDescent="0.25">
      <c r="A477">
        <f t="shared" si="420"/>
        <v>1315000</v>
      </c>
      <c r="B477">
        <f t="shared" si="404"/>
        <v>1315</v>
      </c>
      <c r="C477">
        <f t="shared" si="373"/>
        <v>1.4980545008223831</v>
      </c>
      <c r="D477">
        <f t="shared" si="374"/>
        <v>0.83990648812670687</v>
      </c>
      <c r="F477">
        <f t="shared" si="375"/>
        <v>1.1408417925648683E-5</v>
      </c>
      <c r="G477">
        <f t="shared" si="376"/>
        <v>1.3210739465218419E-3</v>
      </c>
      <c r="H477">
        <f t="shared" si="377"/>
        <v>-3.1402715760534785</v>
      </c>
      <c r="J477">
        <f t="shared" si="378"/>
        <v>15</v>
      </c>
      <c r="M477">
        <f t="shared" si="379"/>
        <v>2.0089362798048453E-3</v>
      </c>
      <c r="N477">
        <f t="shared" si="380"/>
        <v>-1.5707963250000001</v>
      </c>
      <c r="O477">
        <f t="shared" si="381"/>
        <v>408.98946166746435</v>
      </c>
      <c r="P477">
        <f t="shared" si="382"/>
        <v>1.5683512735842233</v>
      </c>
      <c r="Q477">
        <f t="shared" si="383"/>
        <v>227.17657740968872</v>
      </c>
      <c r="R477">
        <f t="shared" si="384"/>
        <v>1.5663944503302147</v>
      </c>
      <c r="S477">
        <f t="shared" si="385"/>
        <v>0.23750933709943486</v>
      </c>
      <c r="T477">
        <f t="shared" si="386"/>
        <v>-1.330995314817516</v>
      </c>
      <c r="U477">
        <f t="shared" si="387"/>
        <v>0.17153845198119896</v>
      </c>
      <c r="V477">
        <f t="shared" si="388"/>
        <v>-1.3984052703793672</v>
      </c>
      <c r="X477">
        <f t="shared" si="405"/>
        <v>-54.201433977212631</v>
      </c>
      <c r="Y477">
        <f t="shared" si="389"/>
        <v>-198.57664530685062</v>
      </c>
      <c r="Z477">
        <f t="shared" si="406"/>
        <v>-18.576645306850622</v>
      </c>
      <c r="AC477">
        <v>1</v>
      </c>
      <c r="AD477">
        <f t="shared" si="390"/>
        <v>408.98823914025002</v>
      </c>
      <c r="AE477">
        <f t="shared" si="391"/>
        <v>-0.15882333027246445</v>
      </c>
      <c r="AF477">
        <f t="shared" si="392"/>
        <v>2.7654214876816498E-2</v>
      </c>
      <c r="AG477">
        <f t="shared" si="367"/>
        <v>429.07250636886516</v>
      </c>
      <c r="AH477">
        <f t="shared" si="368"/>
        <v>-2500.4045386160824</v>
      </c>
      <c r="AJ477">
        <f t="shared" si="393"/>
        <v>18000</v>
      </c>
      <c r="AK477">
        <f t="shared" si="394"/>
        <v>73617.883045245006</v>
      </c>
      <c r="AL477">
        <v>1</v>
      </c>
      <c r="AM477">
        <f t="shared" si="395"/>
        <v>227.17437646790253</v>
      </c>
      <c r="AN477">
        <f t="shared" si="369"/>
        <v>324.40141575387418</v>
      </c>
      <c r="AO477">
        <f t="shared" si="370"/>
        <v>-77.806303946182538</v>
      </c>
      <c r="AQ477">
        <f t="shared" si="396"/>
        <v>1.4457341517537985E-3</v>
      </c>
      <c r="AR477">
        <f t="shared" si="397"/>
        <v>-3.8022808191124899</v>
      </c>
      <c r="AT477">
        <f t="shared" si="418"/>
        <v>-9506.6198924257078</v>
      </c>
      <c r="AU477">
        <f t="shared" si="419"/>
        <v>-1635.0690812095349</v>
      </c>
      <c r="AV477">
        <f t="shared" si="407"/>
        <v>-2.9712664222663783</v>
      </c>
      <c r="AW477">
        <f t="shared" si="408"/>
        <v>441.57173377851063</v>
      </c>
      <c r="AX477">
        <f t="shared" si="409"/>
        <v>-4063.9714625485781</v>
      </c>
      <c r="AY477">
        <f t="shared" si="417"/>
        <v>-1.4625656911927751</v>
      </c>
      <c r="BA477">
        <f t="shared" si="398"/>
        <v>2.3597023528572012</v>
      </c>
      <c r="BB477">
        <f t="shared" si="410"/>
        <v>7.457144511402034</v>
      </c>
      <c r="BC477">
        <f t="shared" si="411"/>
        <v>-1.5087007310736031</v>
      </c>
      <c r="BD477">
        <f t="shared" si="399"/>
        <v>-266.44218453759385</v>
      </c>
      <c r="BF477">
        <f t="shared" si="400"/>
        <v>-64.365969585529527</v>
      </c>
      <c r="BG477">
        <f t="shared" si="401"/>
        <v>-218.24339556564325</v>
      </c>
      <c r="BH477">
        <f t="shared" si="412"/>
        <v>-38.243395565643254</v>
      </c>
      <c r="BI477">
        <f t="shared" si="413"/>
        <v>-38.243395565643254</v>
      </c>
      <c r="BJ477">
        <f t="shared" si="402"/>
        <v>0</v>
      </c>
      <c r="BK477">
        <f t="shared" si="414"/>
        <v>0</v>
      </c>
      <c r="BM477">
        <f t="shared" si="415"/>
        <v>-71.823114096931548</v>
      </c>
      <c r="BN477">
        <f t="shared" si="403"/>
        <v>-131.80121102804938</v>
      </c>
      <c r="BQ477" s="56">
        <f t="shared" si="416"/>
        <v>24.359105311687173</v>
      </c>
    </row>
    <row r="478" spans="1:69" x14ac:dyDescent="0.25">
      <c r="A478">
        <f t="shared" si="420"/>
        <v>1320000</v>
      </c>
      <c r="B478">
        <f t="shared" si="404"/>
        <v>1320</v>
      </c>
      <c r="C478">
        <f t="shared" si="373"/>
        <v>1.5012150488792719</v>
      </c>
      <c r="D478">
        <f t="shared" si="374"/>
        <v>0.84179236517498457</v>
      </c>
      <c r="F478">
        <f t="shared" si="375"/>
        <v>1.1322153280428742E-5</v>
      </c>
      <c r="G478">
        <f t="shared" si="376"/>
        <v>1.316069768131319E-3</v>
      </c>
      <c r="H478">
        <f t="shared" si="377"/>
        <v>-3.1402765802318688</v>
      </c>
      <c r="J478">
        <f t="shared" si="378"/>
        <v>15</v>
      </c>
      <c r="M478">
        <f t="shared" si="379"/>
        <v>2.0013266726843725E-3</v>
      </c>
      <c r="N478">
        <f t="shared" si="380"/>
        <v>-1.5707963250000001</v>
      </c>
      <c r="O478">
        <f t="shared" si="381"/>
        <v>410.54454539844318</v>
      </c>
      <c r="P478">
        <f t="shared" si="382"/>
        <v>1.5683605351127126</v>
      </c>
      <c r="Q478">
        <f t="shared" si="383"/>
        <v>228.04034997198585</v>
      </c>
      <c r="R478">
        <f t="shared" si="384"/>
        <v>1.5664111238905387</v>
      </c>
      <c r="S478">
        <f t="shared" si="385"/>
        <v>0.23666015892309278</v>
      </c>
      <c r="T478">
        <f t="shared" si="386"/>
        <v>-1.3318694145066392</v>
      </c>
      <c r="U478">
        <f t="shared" si="387"/>
        <v>0.17090769946951034</v>
      </c>
      <c r="V478">
        <f t="shared" si="388"/>
        <v>-1.3990454772951237</v>
      </c>
      <c r="X478">
        <f t="shared" si="405"/>
        <v>-54.27920105378935</v>
      </c>
      <c r="Y478">
        <f t="shared" si="389"/>
        <v>-198.55415663579782</v>
      </c>
      <c r="Z478">
        <f t="shared" si="406"/>
        <v>-18.554156635797824</v>
      </c>
      <c r="AC478">
        <v>1</v>
      </c>
      <c r="AD478">
        <f t="shared" si="390"/>
        <v>410.54332750199995</v>
      </c>
      <c r="AE478">
        <f t="shared" si="391"/>
        <v>-0.16003340841518141</v>
      </c>
      <c r="AF478">
        <f t="shared" si="392"/>
        <v>2.7759363982812001E-2</v>
      </c>
      <c r="AG478">
        <f t="shared" si="367"/>
        <v>425.92288032831522</v>
      </c>
      <c r="AH478">
        <f t="shared" si="368"/>
        <v>-2491.4796428252189</v>
      </c>
      <c r="AJ478">
        <f t="shared" si="393"/>
        <v>18000</v>
      </c>
      <c r="AK478">
        <f t="shared" si="394"/>
        <v>73897.798950359997</v>
      </c>
      <c r="AL478">
        <v>1</v>
      </c>
      <c r="AM478">
        <f t="shared" si="395"/>
        <v>228.03815736702001</v>
      </c>
      <c r="AN478">
        <f t="shared" si="369"/>
        <v>324.39882605152559</v>
      </c>
      <c r="AO478">
        <f t="shared" si="370"/>
        <v>-77.511594454344632</v>
      </c>
      <c r="AQ478">
        <f t="shared" si="396"/>
        <v>1.4348023653003952E-3</v>
      </c>
      <c r="AR478">
        <f t="shared" si="397"/>
        <v>-3.7878782443930437</v>
      </c>
      <c r="AT478">
        <f t="shared" si="418"/>
        <v>-9436.810420249667</v>
      </c>
      <c r="AU478">
        <f t="shared" si="419"/>
        <v>-1616.9187930694704</v>
      </c>
      <c r="AV478">
        <f t="shared" si="407"/>
        <v>-2.9718988079115327</v>
      </c>
      <c r="AW478">
        <f t="shared" si="408"/>
        <v>440.77408806749992</v>
      </c>
      <c r="AX478">
        <f t="shared" si="409"/>
        <v>-4049.0914179989131</v>
      </c>
      <c r="AY478">
        <f t="shared" si="417"/>
        <v>-1.4623657517002318</v>
      </c>
      <c r="BA478">
        <f t="shared" si="398"/>
        <v>2.3506761625918844</v>
      </c>
      <c r="BB478">
        <f t="shared" si="410"/>
        <v>7.4238560662374606</v>
      </c>
      <c r="BC478">
        <f t="shared" si="411"/>
        <v>-1.509533056211301</v>
      </c>
      <c r="BD478">
        <f t="shared" si="399"/>
        <v>-266.48987325522108</v>
      </c>
      <c r="BF478">
        <f t="shared" si="400"/>
        <v>-64.446879963787111</v>
      </c>
      <c r="BG478">
        <f t="shared" si="401"/>
        <v>-218.18331820590211</v>
      </c>
      <c r="BH478">
        <f t="shared" si="412"/>
        <v>-38.183318205902111</v>
      </c>
      <c r="BI478">
        <f t="shared" si="413"/>
        <v>-38.183318205902111</v>
      </c>
      <c r="BJ478">
        <f t="shared" si="402"/>
        <v>0</v>
      </c>
      <c r="BK478">
        <f t="shared" si="414"/>
        <v>0</v>
      </c>
      <c r="BM478">
        <f t="shared" si="415"/>
        <v>-71.870736030024574</v>
      </c>
      <c r="BN478">
        <f t="shared" si="403"/>
        <v>-131.69344495068106</v>
      </c>
      <c r="BQ478" s="56">
        <f t="shared" si="416"/>
        <v>24.325816866522597</v>
      </c>
    </row>
    <row r="479" spans="1:69" x14ac:dyDescent="0.25">
      <c r="A479">
        <f t="shared" si="420"/>
        <v>1325000</v>
      </c>
      <c r="B479">
        <f t="shared" si="404"/>
        <v>1325</v>
      </c>
      <c r="C479">
        <f t="shared" si="373"/>
        <v>1.5043809136109614</v>
      </c>
      <c r="D479">
        <f t="shared" si="374"/>
        <v>0.84367031148536009</v>
      </c>
      <c r="F479">
        <f t="shared" si="375"/>
        <v>1.1236863386183981E-5</v>
      </c>
      <c r="G479">
        <f t="shared" si="376"/>
        <v>1.3111033583677637E-3</v>
      </c>
      <c r="H479">
        <f t="shared" si="377"/>
        <v>-3.1402815466416323</v>
      </c>
      <c r="J479">
        <f t="shared" si="378"/>
        <v>15</v>
      </c>
      <c r="M479">
        <f t="shared" si="379"/>
        <v>1.9937744965610356E-3</v>
      </c>
      <c r="N479">
        <f t="shared" si="380"/>
        <v>-1.5707963250000001</v>
      </c>
      <c r="O479">
        <f t="shared" si="381"/>
        <v>412.09962916437115</v>
      </c>
      <c r="P479">
        <f t="shared" si="382"/>
        <v>1.5683697267432868</v>
      </c>
      <c r="Q479">
        <f t="shared" si="383"/>
        <v>228.90412259720142</v>
      </c>
      <c r="R479">
        <f t="shared" si="384"/>
        <v>1.5664276716150825</v>
      </c>
      <c r="S479">
        <f t="shared" si="385"/>
        <v>0.23581685307153299</v>
      </c>
      <c r="T479">
        <f t="shared" si="386"/>
        <v>-1.3327372853874409</v>
      </c>
      <c r="U479">
        <f t="shared" si="387"/>
        <v>0.17028149953217006</v>
      </c>
      <c r="V479">
        <f t="shared" si="388"/>
        <v>-1.3996809930774925</v>
      </c>
      <c r="X479">
        <f t="shared" si="405"/>
        <v>-54.356632903399543</v>
      </c>
      <c r="Y479">
        <f t="shared" si="389"/>
        <v>-198.53150574671437</v>
      </c>
      <c r="Z479">
        <f t="shared" si="406"/>
        <v>-18.531505746714373</v>
      </c>
      <c r="AC479">
        <v>1</v>
      </c>
      <c r="AD479">
        <f t="shared" si="390"/>
        <v>412.09841586374995</v>
      </c>
      <c r="AE479">
        <f t="shared" si="391"/>
        <v>-0.16124807888481568</v>
      </c>
      <c r="AF479">
        <f t="shared" si="392"/>
        <v>2.7864513088807497E-2</v>
      </c>
      <c r="AG479">
        <f t="shared" si="367"/>
        <v>422.80746459941827</v>
      </c>
      <c r="AH479">
        <f t="shared" si="368"/>
        <v>-2482.6161930172975</v>
      </c>
      <c r="AJ479">
        <f t="shared" si="393"/>
        <v>18000</v>
      </c>
      <c r="AK479">
        <f t="shared" si="394"/>
        <v>74177.714855475002</v>
      </c>
      <c r="AL479">
        <v>1</v>
      </c>
      <c r="AM479">
        <f t="shared" si="395"/>
        <v>228.90193826613751</v>
      </c>
      <c r="AN479">
        <f t="shared" si="369"/>
        <v>324.39626561046526</v>
      </c>
      <c r="AO479">
        <f t="shared" si="370"/>
        <v>-77.219109057253306</v>
      </c>
      <c r="AQ479">
        <f t="shared" si="396"/>
        <v>1.423994101246835E-3</v>
      </c>
      <c r="AR479">
        <f t="shared" si="397"/>
        <v>-3.7735843683041126</v>
      </c>
      <c r="AT479">
        <f t="shared" si="418"/>
        <v>-9367.7595831331855</v>
      </c>
      <c r="AU479">
        <f t="shared" si="419"/>
        <v>-1599.0348700291759</v>
      </c>
      <c r="AV479">
        <f t="shared" si="407"/>
        <v>-2.9725265614513448</v>
      </c>
      <c r="AW479">
        <f t="shared" si="408"/>
        <v>439.98413277098075</v>
      </c>
      <c r="AX479">
        <f t="shared" si="409"/>
        <v>-4034.3181207586367</v>
      </c>
      <c r="AY479">
        <f t="shared" si="417"/>
        <v>-1.4621653140480175</v>
      </c>
      <c r="BA479">
        <f t="shared" si="398"/>
        <v>2.3417182515208177</v>
      </c>
      <c r="BB479">
        <f t="shared" si="410"/>
        <v>7.3906928175398647</v>
      </c>
      <c r="BC479">
        <f t="shared" si="411"/>
        <v>-1.5103612474033272</v>
      </c>
      <c r="BD479">
        <f t="shared" si="399"/>
        <v>-266.53732511520832</v>
      </c>
      <c r="BF479">
        <f t="shared" si="400"/>
        <v>-64.527423687360638</v>
      </c>
      <c r="BG479">
        <f t="shared" si="401"/>
        <v>-218.12345622234881</v>
      </c>
      <c r="BH479">
        <f t="shared" si="412"/>
        <v>-38.123456222348807</v>
      </c>
      <c r="BI479">
        <f t="shared" si="413"/>
        <v>-38.123456222348807</v>
      </c>
      <c r="BJ479">
        <f t="shared" si="402"/>
        <v>0</v>
      </c>
      <c r="BK479">
        <f t="shared" si="414"/>
        <v>0</v>
      </c>
      <c r="BM479">
        <f t="shared" si="415"/>
        <v>-71.91811650490051</v>
      </c>
      <c r="BN479">
        <f t="shared" si="403"/>
        <v>-131.58613110714052</v>
      </c>
      <c r="BQ479" s="56">
        <f t="shared" si="416"/>
        <v>24.292653617825</v>
      </c>
    </row>
    <row r="480" spans="1:69" x14ac:dyDescent="0.25">
      <c r="A480">
        <f t="shared" si="420"/>
        <v>1330000</v>
      </c>
      <c r="B480">
        <f t="shared" si="404"/>
        <v>1330</v>
      </c>
      <c r="C480">
        <f t="shared" si="373"/>
        <v>1.507552061522343</v>
      </c>
      <c r="D480">
        <f t="shared" si="374"/>
        <v>0.84554036381733366</v>
      </c>
      <c r="F480">
        <f t="shared" si="375"/>
        <v>1.1152533612333723E-5</v>
      </c>
      <c r="G480">
        <f t="shared" si="376"/>
        <v>1.3061742912506334E-3</v>
      </c>
      <c r="H480">
        <f t="shared" si="377"/>
        <v>-3.1402864757087494</v>
      </c>
      <c r="J480">
        <f t="shared" si="378"/>
        <v>15</v>
      </c>
      <c r="M480">
        <f t="shared" si="379"/>
        <v>1.9862791037168208E-3</v>
      </c>
      <c r="N480">
        <f t="shared" si="380"/>
        <v>-1.5707963250000001</v>
      </c>
      <c r="O480">
        <f t="shared" si="381"/>
        <v>413.65471296485401</v>
      </c>
      <c r="P480">
        <f t="shared" si="382"/>
        <v>1.5683788492642621</v>
      </c>
      <c r="Q480">
        <f t="shared" si="383"/>
        <v>229.76789528462595</v>
      </c>
      <c r="R480">
        <f t="shared" si="384"/>
        <v>1.5664440949230101</v>
      </c>
      <c r="S480">
        <f t="shared" si="385"/>
        <v>0.23497936078294773</v>
      </c>
      <c r="T480">
        <f t="shared" si="386"/>
        <v>-1.3335989925094953</v>
      </c>
      <c r="U480">
        <f t="shared" si="387"/>
        <v>0.16965980381966</v>
      </c>
      <c r="V480">
        <f t="shared" si="388"/>
        <v>-1.4003118685921125</v>
      </c>
      <c r="X480">
        <f t="shared" si="405"/>
        <v>-54.433732121934106</v>
      </c>
      <c r="Y480">
        <f t="shared" si="389"/>
        <v>-198.50869707281598</v>
      </c>
      <c r="Z480">
        <f t="shared" si="406"/>
        <v>-18.508697072815977</v>
      </c>
      <c r="AC480">
        <v>1</v>
      </c>
      <c r="AD480">
        <f t="shared" si="390"/>
        <v>413.6535042255</v>
      </c>
      <c r="AE480">
        <f t="shared" si="391"/>
        <v>-0.16246734168136728</v>
      </c>
      <c r="AF480">
        <f t="shared" si="392"/>
        <v>2.7969662194802999E-2</v>
      </c>
      <c r="AG480">
        <f t="shared" si="367"/>
        <v>419.72577053718572</v>
      </c>
      <c r="AH480">
        <f t="shared" si="368"/>
        <v>-2473.8135803154796</v>
      </c>
      <c r="AJ480">
        <f t="shared" si="393"/>
        <v>18000</v>
      </c>
      <c r="AK480">
        <f t="shared" si="394"/>
        <v>74457.630760590007</v>
      </c>
      <c r="AL480">
        <v>1</v>
      </c>
      <c r="AM480">
        <f t="shared" si="395"/>
        <v>229.76571916525504</v>
      </c>
      <c r="AN480">
        <f t="shared" si="369"/>
        <v>324.39373399151572</v>
      </c>
      <c r="AO480">
        <f t="shared" si="370"/>
        <v>-76.928822673044664</v>
      </c>
      <c r="AQ480">
        <f t="shared" si="396"/>
        <v>1.4133075056097708E-3</v>
      </c>
      <c r="AR480">
        <f t="shared" si="397"/>
        <v>-3.7593979649219902</v>
      </c>
      <c r="AT480">
        <f t="shared" si="418"/>
        <v>-9299.4565378525986</v>
      </c>
      <c r="AU480">
        <f t="shared" si="419"/>
        <v>-1581.4124668833497</v>
      </c>
      <c r="AV480">
        <f t="shared" si="407"/>
        <v>-2.9731497330857302</v>
      </c>
      <c r="AW480">
        <f t="shared" si="408"/>
        <v>439.20177627935561</v>
      </c>
      <c r="AX480">
        <f t="shared" si="409"/>
        <v>-4019.6504458699892</v>
      </c>
      <c r="AY480">
        <f t="shared" si="417"/>
        <v>-1.4619643810006906</v>
      </c>
      <c r="BA480">
        <f t="shared" si="398"/>
        <v>2.3328278446337629</v>
      </c>
      <c r="BB480">
        <f t="shared" si="410"/>
        <v>7.3576538081573375</v>
      </c>
      <c r="BC480">
        <f t="shared" si="411"/>
        <v>-1.5111853520850396</v>
      </c>
      <c r="BD480">
        <f t="shared" si="399"/>
        <v>-266.58454283540135</v>
      </c>
      <c r="BF480">
        <f t="shared" si="400"/>
        <v>-64.60760381591794</v>
      </c>
      <c r="BG480">
        <f t="shared" si="401"/>
        <v>-218.0638102510718</v>
      </c>
      <c r="BH480">
        <f t="shared" si="412"/>
        <v>-38.0638102510718</v>
      </c>
      <c r="BI480">
        <f t="shared" si="413"/>
        <v>-38.0638102510718</v>
      </c>
      <c r="BJ480">
        <f t="shared" si="402"/>
        <v>0</v>
      </c>
      <c r="BK480">
        <f t="shared" si="414"/>
        <v>0</v>
      </c>
      <c r="BM480">
        <f t="shared" si="415"/>
        <v>-71.965257624075264</v>
      </c>
      <c r="BN480">
        <f t="shared" si="403"/>
        <v>-131.47926741567045</v>
      </c>
      <c r="BQ480" s="56">
        <f t="shared" si="416"/>
        <v>24.259614608442472</v>
      </c>
    </row>
    <row r="481" spans="1:69" x14ac:dyDescent="0.25">
      <c r="A481">
        <f t="shared" si="420"/>
        <v>1335000</v>
      </c>
      <c r="B481">
        <f t="shared" si="404"/>
        <v>1335</v>
      </c>
      <c r="C481">
        <f t="shared" si="373"/>
        <v>1.5107284593438826</v>
      </c>
      <c r="D481">
        <f t="shared" si="374"/>
        <v>0.84740255884286875</v>
      </c>
      <c r="F481">
        <f t="shared" si="375"/>
        <v>1.1069149601769942E-5</v>
      </c>
      <c r="G481">
        <f t="shared" si="376"/>
        <v>1.3012821471814612E-3</v>
      </c>
      <c r="H481">
        <f t="shared" si="377"/>
        <v>-3.1402913678528188</v>
      </c>
      <c r="J481">
        <f t="shared" si="378"/>
        <v>15</v>
      </c>
      <c r="M481">
        <f t="shared" si="379"/>
        <v>1.9788398561373572E-3</v>
      </c>
      <c r="N481">
        <f t="shared" si="380"/>
        <v>-1.5707963250000001</v>
      </c>
      <c r="O481">
        <f t="shared" si="381"/>
        <v>415.20979679950347</v>
      </c>
      <c r="P481">
        <f t="shared" si="382"/>
        <v>1.5683879034521448</v>
      </c>
      <c r="Q481">
        <f t="shared" si="383"/>
        <v>230.63166803356037</v>
      </c>
      <c r="R481">
        <f t="shared" si="384"/>
        <v>1.5664603952122262</v>
      </c>
      <c r="S481">
        <f t="shared" si="385"/>
        <v>0.23414762404835876</v>
      </c>
      <c r="T481">
        <f t="shared" si="386"/>
        <v>-1.33445460003828</v>
      </c>
      <c r="U481">
        <f t="shared" si="387"/>
        <v>0.16904256465343273</v>
      </c>
      <c r="V481">
        <f t="shared" si="388"/>
        <v>-1.4009381539793031</v>
      </c>
      <c r="X481">
        <f t="shared" si="405"/>
        <v>-54.510501278322614</v>
      </c>
      <c r="Y481">
        <f t="shared" si="389"/>
        <v>-198.48573496165048</v>
      </c>
      <c r="Z481">
        <f t="shared" si="406"/>
        <v>-18.485734961650479</v>
      </c>
      <c r="AC481">
        <v>1</v>
      </c>
      <c r="AD481">
        <f t="shared" si="390"/>
        <v>415.20859258725</v>
      </c>
      <c r="AE481">
        <f t="shared" si="391"/>
        <v>-0.16369119680483626</v>
      </c>
      <c r="AF481">
        <f t="shared" si="392"/>
        <v>2.8074811300798502E-2</v>
      </c>
      <c r="AG481">
        <f t="shared" si="367"/>
        <v>416.67731809863767</v>
      </c>
      <c r="AH481">
        <f t="shared" si="368"/>
        <v>-2465.071203489339</v>
      </c>
      <c r="AJ481">
        <f t="shared" si="393"/>
        <v>18000</v>
      </c>
      <c r="AK481">
        <f t="shared" si="394"/>
        <v>74737.546665704998</v>
      </c>
      <c r="AL481">
        <v>1</v>
      </c>
      <c r="AM481">
        <f t="shared" si="395"/>
        <v>230.62950006437251</v>
      </c>
      <c r="AN481">
        <f t="shared" si="369"/>
        <v>324.39123076370845</v>
      </c>
      <c r="AO481">
        <f t="shared" si="370"/>
        <v>-76.640710595577488</v>
      </c>
      <c r="AQ481">
        <f t="shared" si="396"/>
        <v>1.402740759059496E-3</v>
      </c>
      <c r="AR481">
        <f t="shared" si="397"/>
        <v>-3.7453178266888543</v>
      </c>
      <c r="AT481">
        <f t="shared" si="418"/>
        <v>-9231.8906322284984</v>
      </c>
      <c r="AU481">
        <f t="shared" si="419"/>
        <v>-1564.0468433028484</v>
      </c>
      <c r="AV481">
        <f t="shared" si="407"/>
        <v>-2.9737683722992578</v>
      </c>
      <c r="AW481">
        <f t="shared" si="408"/>
        <v>438.42692818548863</v>
      </c>
      <c r="AX481">
        <f t="shared" si="409"/>
        <v>-4005.0872838456712</v>
      </c>
      <c r="AY481">
        <f t="shared" si="417"/>
        <v>-1.4617629553376454</v>
      </c>
      <c r="BA481">
        <f t="shared" si="398"/>
        <v>2.3240041786157399</v>
      </c>
      <c r="BB481">
        <f t="shared" si="410"/>
        <v>7.3247380918196185</v>
      </c>
      <c r="BC481">
        <f t="shared" si="411"/>
        <v>-1.5120054169616124</v>
      </c>
      <c r="BD481">
        <f t="shared" si="399"/>
        <v>-266.63152909180963</v>
      </c>
      <c r="BF481">
        <f t="shared" si="400"/>
        <v>-64.687423373903343</v>
      </c>
      <c r="BG481">
        <f t="shared" si="401"/>
        <v>-218.00438089097298</v>
      </c>
      <c r="BH481">
        <f t="shared" si="412"/>
        <v>-38.004380890972982</v>
      </c>
      <c r="BI481">
        <f t="shared" si="413"/>
        <v>-38.004380890972982</v>
      </c>
      <c r="BJ481">
        <f t="shared" si="402"/>
        <v>0</v>
      </c>
      <c r="BK481">
        <f t="shared" si="414"/>
        <v>0</v>
      </c>
      <c r="BM481">
        <f t="shared" si="415"/>
        <v>-72.012161465722954</v>
      </c>
      <c r="BN481">
        <f t="shared" si="403"/>
        <v>-131.37285179916339</v>
      </c>
      <c r="BQ481" s="56">
        <f t="shared" si="416"/>
        <v>24.226698892104753</v>
      </c>
    </row>
    <row r="482" spans="1:69" x14ac:dyDescent="0.25">
      <c r="A482">
        <f t="shared" si="420"/>
        <v>1340000</v>
      </c>
      <c r="B482">
        <f t="shared" si="404"/>
        <v>1340</v>
      </c>
      <c r="C482">
        <f t="shared" si="373"/>
        <v>1.513910074030415</v>
      </c>
      <c r="D482">
        <f t="shared" si="374"/>
        <v>0.8492569331443941</v>
      </c>
      <c r="F482">
        <f t="shared" si="375"/>
        <v>1.098669726474602E-5</v>
      </c>
      <c r="G482">
        <f t="shared" si="376"/>
        <v>1.2964265128247816E-3</v>
      </c>
      <c r="H482">
        <f t="shared" si="377"/>
        <v>-3.1402962234871756</v>
      </c>
      <c r="J482">
        <f t="shared" si="378"/>
        <v>15</v>
      </c>
      <c r="M482">
        <f t="shared" si="379"/>
        <v>1.9714561253308745E-3</v>
      </c>
      <c r="N482">
        <f t="shared" si="380"/>
        <v>-1.5707963250000001</v>
      </c>
      <c r="O482">
        <f t="shared" si="381"/>
        <v>416.76488066793706</v>
      </c>
      <c r="P482">
        <f t="shared" si="382"/>
        <v>1.5683968900718517</v>
      </c>
      <c r="Q482">
        <f t="shared" si="383"/>
        <v>231.49544084331623</v>
      </c>
      <c r="R482">
        <f t="shared" si="384"/>
        <v>1.5664765738597715</v>
      </c>
      <c r="S482">
        <f t="shared" si="385"/>
        <v>0.2333215856001343</v>
      </c>
      <c r="T482">
        <f t="shared" si="386"/>
        <v>-1.3353041712698122</v>
      </c>
      <c r="U482">
        <f t="shared" si="387"/>
        <v>0.16842973501452169</v>
      </c>
      <c r="V482">
        <f t="shared" si="388"/>
        <v>-1.4015598986668099</v>
      </c>
      <c r="X482">
        <f t="shared" si="405"/>
        <v>-54.586942914871763</v>
      </c>
      <c r="Y482">
        <f t="shared" si="389"/>
        <v>-198.46262367675209</v>
      </c>
      <c r="Z482">
        <f t="shared" si="406"/>
        <v>-18.462623676752088</v>
      </c>
      <c r="AC482">
        <v>1</v>
      </c>
      <c r="AD482">
        <f t="shared" si="390"/>
        <v>416.76368094899999</v>
      </c>
      <c r="AE482">
        <f t="shared" si="391"/>
        <v>-0.16491964425522254</v>
      </c>
      <c r="AF482">
        <f t="shared" si="392"/>
        <v>2.8179960406793998E-2</v>
      </c>
      <c r="AG482">
        <f t="shared" si="367"/>
        <v>413.6616356637287</v>
      </c>
      <c r="AH482">
        <f t="shared" si="368"/>
        <v>-2456.388468842807</v>
      </c>
      <c r="AJ482">
        <f t="shared" si="393"/>
        <v>18000</v>
      </c>
      <c r="AK482">
        <f t="shared" si="394"/>
        <v>75017.462570820004</v>
      </c>
      <c r="AL482">
        <v>1</v>
      </c>
      <c r="AM482">
        <f t="shared" si="395"/>
        <v>231.49328096349001</v>
      </c>
      <c r="AN482">
        <f t="shared" si="369"/>
        <v>324.38875550409972</v>
      </c>
      <c r="AO482">
        <f t="shared" si="370"/>
        <v>-76.354748487424189</v>
      </c>
      <c r="AQ482">
        <f t="shared" si="396"/>
        <v>1.3922920761455676E-3</v>
      </c>
      <c r="AR482">
        <f t="shared" si="397"/>
        <v>-3.7313427640701207</v>
      </c>
      <c r="AT482">
        <f t="shared" si="418"/>
        <v>-9165.0514011443502</v>
      </c>
      <c r="AU482">
        <f t="shared" si="419"/>
        <v>-1546.9333612083699</v>
      </c>
      <c r="AV482">
        <f t="shared" si="407"/>
        <v>-2.9743825278737104</v>
      </c>
      <c r="AW482">
        <f t="shared" si="408"/>
        <v>437.65949927044642</v>
      </c>
      <c r="AX482">
        <f t="shared" si="409"/>
        <v>-3990.6275404088437</v>
      </c>
      <c r="AY482">
        <f t="shared" si="417"/>
        <v>-1.4615610398516354</v>
      </c>
      <c r="BA482">
        <f t="shared" si="398"/>
        <v>2.3152465016271822</v>
      </c>
      <c r="BB482">
        <f t="shared" si="410"/>
        <v>7.2919447329739473</v>
      </c>
      <c r="BC482">
        <f t="shared" si="411"/>
        <v>-1.5128214880220749</v>
      </c>
      <c r="BD482">
        <f t="shared" si="399"/>
        <v>-266.67828651941028</v>
      </c>
      <c r="BF482">
        <f t="shared" si="400"/>
        <v>-64.766885351050632</v>
      </c>
      <c r="BG482">
        <f t="shared" si="401"/>
        <v>-217.94516870469317</v>
      </c>
      <c r="BH482">
        <f t="shared" si="412"/>
        <v>-37.945168704693174</v>
      </c>
      <c r="BI482">
        <f t="shared" si="413"/>
        <v>-37.945168704693174</v>
      </c>
      <c r="BJ482">
        <f t="shared" si="402"/>
        <v>0</v>
      </c>
      <c r="BK482">
        <f t="shared" si="414"/>
        <v>0</v>
      </c>
      <c r="BM482">
        <f t="shared" si="415"/>
        <v>-72.058830084024578</v>
      </c>
      <c r="BN482">
        <f t="shared" si="403"/>
        <v>-131.2668821852829</v>
      </c>
      <c r="BQ482" s="56">
        <f t="shared" si="416"/>
        <v>24.19390553325908</v>
      </c>
    </row>
    <row r="483" spans="1:69" x14ac:dyDescent="0.25">
      <c r="A483">
        <f t="shared" si="420"/>
        <v>1345000</v>
      </c>
      <c r="B483">
        <f t="shared" si="404"/>
        <v>1345</v>
      </c>
      <c r="C483">
        <f t="shared" si="373"/>
        <v>1.5170968727599339</v>
      </c>
      <c r="D483">
        <f t="shared" si="374"/>
        <v>0.85110352321285976</v>
      </c>
      <c r="F483">
        <f t="shared" si="375"/>
        <v>1.0905162772924269E-5</v>
      </c>
      <c r="G483">
        <f t="shared" si="376"/>
        <v>1.29160698099171E-3</v>
      </c>
      <c r="H483">
        <f t="shared" si="377"/>
        <v>-3.1403010430190084</v>
      </c>
      <c r="J483">
        <f t="shared" si="378"/>
        <v>15</v>
      </c>
      <c r="M483">
        <f t="shared" si="379"/>
        <v>1.964127292151206E-3</v>
      </c>
      <c r="N483">
        <f t="shared" si="380"/>
        <v>-1.5707963250000001</v>
      </c>
      <c r="O483">
        <f t="shared" si="381"/>
        <v>418.31996456977816</v>
      </c>
      <c r="P483">
        <f t="shared" si="382"/>
        <v>1.5684058098769253</v>
      </c>
      <c r="Q483">
        <f t="shared" si="383"/>
        <v>232.35921371321518</v>
      </c>
      <c r="R483">
        <f t="shared" si="384"/>
        <v>1.5664926322222106</v>
      </c>
      <c r="S483">
        <f t="shared" si="385"/>
        <v>0.23250118890070234</v>
      </c>
      <c r="T483">
        <f t="shared" si="386"/>
        <v>-1.3361477686450016</v>
      </c>
      <c r="U483">
        <f t="shared" si="387"/>
        <v>0.16782126853237778</v>
      </c>
      <c r="V483">
        <f t="shared" si="388"/>
        <v>-1.4021771513822889</v>
      </c>
      <c r="X483">
        <f t="shared" si="405"/>
        <v>-54.663059547598792</v>
      </c>
      <c r="Y483">
        <f t="shared" si="389"/>
        <v>-198.43936739926309</v>
      </c>
      <c r="Z483">
        <f t="shared" si="406"/>
        <v>-18.439367399263091</v>
      </c>
      <c r="AC483">
        <v>1</v>
      </c>
      <c r="AD483">
        <f t="shared" si="390"/>
        <v>418.31876931075004</v>
      </c>
      <c r="AE483">
        <f t="shared" si="391"/>
        <v>-0.16615268403252614</v>
      </c>
      <c r="AF483">
        <f t="shared" si="392"/>
        <v>2.8285109512789501E-2</v>
      </c>
      <c r="AG483">
        <f t="shared" si="367"/>
        <v>410.6782598605547</v>
      </c>
      <c r="AH483">
        <f t="shared" si="368"/>
        <v>-2447.7647901038786</v>
      </c>
      <c r="AJ483">
        <f t="shared" si="393"/>
        <v>18000</v>
      </c>
      <c r="AK483">
        <f t="shared" si="394"/>
        <v>75297.378475934995</v>
      </c>
      <c r="AL483">
        <v>1</v>
      </c>
      <c r="AM483">
        <f t="shared" si="395"/>
        <v>232.35706186260754</v>
      </c>
      <c r="AN483">
        <f t="shared" si="369"/>
        <v>324.38630779759234</v>
      </c>
      <c r="AO483">
        <f t="shared" si="370"/>
        <v>-76.070912373018288</v>
      </c>
      <c r="AQ483">
        <f t="shared" si="396"/>
        <v>1.3819597045425431E-3</v>
      </c>
      <c r="AR483">
        <f t="shared" si="397"/>
        <v>-3.7174716052194405</v>
      </c>
      <c r="AT483">
        <f t="shared" si="418"/>
        <v>-9098.9285626604342</v>
      </c>
      <c r="AU483">
        <f t="shared" si="419"/>
        <v>-1530.0674822186645</v>
      </c>
      <c r="AV483">
        <f t="shared" si="407"/>
        <v>-2.9749922479003854</v>
      </c>
      <c r="AW483">
        <f t="shared" si="408"/>
        <v>436.89940148925535</v>
      </c>
      <c r="AX483">
        <f t="shared" si="409"/>
        <v>-3976.2701362382459</v>
      </c>
      <c r="AY483">
        <f t="shared" si="417"/>
        <v>-1.4613586373473608</v>
      </c>
      <c r="BA483">
        <f t="shared" si="398"/>
        <v>2.3065540730890102</v>
      </c>
      <c r="BB483">
        <f t="shared" si="410"/>
        <v>7.2592728066239118</v>
      </c>
      <c r="BC483">
        <f t="shared" si="411"/>
        <v>-1.5136336105530246</v>
      </c>
      <c r="BD483">
        <f t="shared" si="399"/>
        <v>-266.7248177129344</v>
      </c>
      <c r="BF483">
        <f t="shared" si="400"/>
        <v>-64.845992702886775</v>
      </c>
      <c r="BG483">
        <f t="shared" si="401"/>
        <v>-217.88617421951605</v>
      </c>
      <c r="BH483">
        <f t="shared" si="412"/>
        <v>-37.88617421951605</v>
      </c>
      <c r="BI483">
        <f t="shared" si="413"/>
        <v>-37.88617421951605</v>
      </c>
      <c r="BJ483">
        <f t="shared" si="402"/>
        <v>0</v>
      </c>
      <c r="BK483">
        <f t="shared" si="414"/>
        <v>0</v>
      </c>
      <c r="BM483">
        <f t="shared" si="415"/>
        <v>-72.105265509510687</v>
      </c>
      <c r="BN483">
        <f t="shared" si="403"/>
        <v>-131.16135650658168</v>
      </c>
      <c r="BQ483" s="56">
        <f t="shared" si="416"/>
        <v>24.16123360690905</v>
      </c>
    </row>
    <row r="484" spans="1:69" x14ac:dyDescent="0.25">
      <c r="A484">
        <f t="shared" si="420"/>
        <v>1350000</v>
      </c>
      <c r="B484">
        <f t="shared" si="404"/>
        <v>1350</v>
      </c>
      <c r="C484">
        <f t="shared" si="373"/>
        <v>1.5202888229323812</v>
      </c>
      <c r="D484">
        <f t="shared" si="374"/>
        <v>0.85294236544584967</v>
      </c>
      <c r="F484">
        <f t="shared" si="375"/>
        <v>1.082453255357749E-5</v>
      </c>
      <c r="G484">
        <f t="shared" si="376"/>
        <v>1.2868231505261086E-3</v>
      </c>
      <c r="H484">
        <f t="shared" si="377"/>
        <v>-3.1403058268494739</v>
      </c>
      <c r="J484">
        <f t="shared" si="378"/>
        <v>15</v>
      </c>
      <c r="M484">
        <f t="shared" si="379"/>
        <v>1.9568527466247198E-3</v>
      </c>
      <c r="N484">
        <f t="shared" si="380"/>
        <v>-1.5707963250000001</v>
      </c>
      <c r="O484">
        <f t="shared" si="381"/>
        <v>419.87504850465547</v>
      </c>
      <c r="P484">
        <f t="shared" si="382"/>
        <v>1.5684146636097451</v>
      </c>
      <c r="Q484">
        <f t="shared" si="383"/>
        <v>233.22298664258904</v>
      </c>
      <c r="R484">
        <f t="shared" si="384"/>
        <v>1.5665085716360119</v>
      </c>
      <c r="S484">
        <f t="shared" si="385"/>
        <v>0.23168637813145843</v>
      </c>
      <c r="T484">
        <f t="shared" si="386"/>
        <v>-1.3369854537637289</v>
      </c>
      <c r="U484">
        <f t="shared" si="387"/>
        <v>0.16721711947392737</v>
      </c>
      <c r="V484">
        <f t="shared" si="388"/>
        <v>-1.4027899601655298</v>
      </c>
      <c r="X484">
        <f t="shared" si="405"/>
        <v>-54.738853666560189</v>
      </c>
      <c r="Y484">
        <f t="shared" si="389"/>
        <v>-198.41597022952124</v>
      </c>
      <c r="Z484">
        <f t="shared" si="406"/>
        <v>-18.415970229521236</v>
      </c>
      <c r="AC484">
        <v>1</v>
      </c>
      <c r="AD484">
        <f t="shared" si="390"/>
        <v>419.87385767250004</v>
      </c>
      <c r="AE484">
        <f t="shared" si="391"/>
        <v>-0.1673903161367471</v>
      </c>
      <c r="AF484">
        <f t="shared" si="392"/>
        <v>2.8390258618784997E-2</v>
      </c>
      <c r="AG484">
        <f t="shared" si="367"/>
        <v>407.72673539472714</v>
      </c>
      <c r="AH484">
        <f t="shared" si="368"/>
        <v>-2439.1995883160725</v>
      </c>
      <c r="AJ484">
        <f t="shared" si="393"/>
        <v>18000</v>
      </c>
      <c r="AK484">
        <f t="shared" si="394"/>
        <v>75577.29438105</v>
      </c>
      <c r="AL484">
        <v>1</v>
      </c>
      <c r="AM484">
        <f t="shared" si="395"/>
        <v>233.22084276172504</v>
      </c>
      <c r="AN484">
        <f t="shared" si="369"/>
        <v>324.38388723676172</v>
      </c>
      <c r="AO484">
        <f t="shared" si="370"/>
        <v>-75.789178631954016</v>
      </c>
      <c r="AQ484">
        <f t="shared" si="396"/>
        <v>1.3717419243152367E-3</v>
      </c>
      <c r="AR484">
        <f t="shared" si="397"/>
        <v>-3.7037031956511393</v>
      </c>
      <c r="AT484">
        <f t="shared" si="418"/>
        <v>-9033.512014220576</v>
      </c>
      <c r="AU484">
        <f t="shared" si="419"/>
        <v>-1513.4447651709231</v>
      </c>
      <c r="AV484">
        <f t="shared" si="407"/>
        <v>-2.9755975797921423</v>
      </c>
      <c r="AW484">
        <f t="shared" si="408"/>
        <v>436.14654795668719</v>
      </c>
      <c r="AX484">
        <f t="shared" si="409"/>
        <v>-3962.0140067183238</v>
      </c>
      <c r="AY484">
        <f t="shared" si="417"/>
        <v>-1.461155750640114</v>
      </c>
      <c r="BA484">
        <f t="shared" si="398"/>
        <v>2.2979261634725252</v>
      </c>
      <c r="BB484">
        <f t="shared" si="410"/>
        <v>7.2267213981713336</v>
      </c>
      <c r="BC484">
        <f t="shared" si="411"/>
        <v>-1.5144418291520283</v>
      </c>
      <c r="BD484">
        <f t="shared" si="399"/>
        <v>-266.77112522763417</v>
      </c>
      <c r="BF484">
        <f t="shared" si="400"/>
        <v>-64.924748351226725</v>
      </c>
      <c r="BG484">
        <f t="shared" si="401"/>
        <v>-217.8273979282506</v>
      </c>
      <c r="BH484">
        <f t="shared" si="412"/>
        <v>-37.827397928250605</v>
      </c>
      <c r="BI484">
        <f t="shared" si="413"/>
        <v>-37.827397928250605</v>
      </c>
      <c r="BJ484">
        <f t="shared" si="402"/>
        <v>0</v>
      </c>
      <c r="BK484">
        <f t="shared" si="414"/>
        <v>0</v>
      </c>
      <c r="BM484">
        <f t="shared" si="415"/>
        <v>-72.151469749398061</v>
      </c>
      <c r="BN484">
        <f t="shared" si="403"/>
        <v>-131.05627270061646</v>
      </c>
      <c r="BQ484" s="56">
        <f t="shared" si="416"/>
        <v>24.12868219845647</v>
      </c>
    </row>
    <row r="485" spans="1:69" x14ac:dyDescent="0.25">
      <c r="A485">
        <f t="shared" si="420"/>
        <v>1355000</v>
      </c>
      <c r="B485">
        <f t="shared" si="404"/>
        <v>1355</v>
      </c>
      <c r="C485">
        <f t="shared" si="373"/>
        <v>1.5234858921684309</v>
      </c>
      <c r="D485">
        <f t="shared" si="374"/>
        <v>0.85477349614574649</v>
      </c>
      <c r="F485">
        <f t="shared" si="375"/>
        <v>1.0744793283940032E-5</v>
      </c>
      <c r="G485">
        <f t="shared" si="376"/>
        <v>1.2820746261932774E-3</v>
      </c>
      <c r="H485">
        <f t="shared" si="377"/>
        <v>-3.1403105753738068</v>
      </c>
      <c r="J485">
        <f t="shared" si="378"/>
        <v>15</v>
      </c>
      <c r="M485">
        <f t="shared" si="379"/>
        <v>1.9496318877810861E-3</v>
      </c>
      <c r="N485">
        <f t="shared" si="380"/>
        <v>-1.5707963250000001</v>
      </c>
      <c r="O485">
        <f t="shared" si="381"/>
        <v>421.43013247220324</v>
      </c>
      <c r="P485">
        <f t="shared" si="382"/>
        <v>1.5684234520017326</v>
      </c>
      <c r="Q485">
        <f t="shared" si="383"/>
        <v>234.08675963077934</v>
      </c>
      <c r="R485">
        <f t="shared" si="384"/>
        <v>1.5665243934179176</v>
      </c>
      <c r="S485">
        <f t="shared" si="385"/>
        <v>0.23087709818186286</v>
      </c>
      <c r="T485">
        <f t="shared" si="386"/>
        <v>-1.3378172873986509</v>
      </c>
      <c r="U485">
        <f t="shared" si="387"/>
        <v>0.16661724273284698</v>
      </c>
      <c r="V485">
        <f t="shared" si="388"/>
        <v>-1.4033983723804273</v>
      </c>
      <c r="X485">
        <f t="shared" si="405"/>
        <v>-54.814327736175599</v>
      </c>
      <c r="Y485">
        <f t="shared" si="389"/>
        <v>-198.39243618861528</v>
      </c>
      <c r="Z485">
        <f t="shared" si="406"/>
        <v>-18.392436188615278</v>
      </c>
      <c r="AC485">
        <v>1</v>
      </c>
      <c r="AD485">
        <f t="shared" si="390"/>
        <v>421.42894603424998</v>
      </c>
      <c r="AE485">
        <f t="shared" si="391"/>
        <v>-0.16863254056788535</v>
      </c>
      <c r="AF485">
        <f t="shared" si="392"/>
        <v>2.84954077247805E-2</v>
      </c>
      <c r="AG485">
        <f t="shared" si="367"/>
        <v>404.80661488280657</v>
      </c>
      <c r="AH485">
        <f t="shared" si="368"/>
        <v>-2430.6922917316056</v>
      </c>
      <c r="AJ485">
        <f t="shared" si="393"/>
        <v>18000</v>
      </c>
      <c r="AK485">
        <f t="shared" si="394"/>
        <v>75857.210286165006</v>
      </c>
      <c r="AL485">
        <v>1</v>
      </c>
      <c r="AM485">
        <f t="shared" si="395"/>
        <v>234.08462366084251</v>
      </c>
      <c r="AN485">
        <f t="shared" si="369"/>
        <v>324.38149342168606</v>
      </c>
      <c r="AO485">
        <f t="shared" si="370"/>
        <v>-75.509523992434197</v>
      </c>
      <c r="AQ485">
        <f t="shared" si="396"/>
        <v>1.3616370472029184E-3</v>
      </c>
      <c r="AR485">
        <f t="shared" si="397"/>
        <v>-3.6900363979199087</v>
      </c>
      <c r="AT485">
        <f t="shared" si="418"/>
        <v>-8968.7918289492045</v>
      </c>
      <c r="AU485">
        <f t="shared" si="419"/>
        <v>-1497.0608637110756</v>
      </c>
      <c r="AV485">
        <f t="shared" si="407"/>
        <v>-2.9761985702951992</v>
      </c>
      <c r="AW485">
        <f t="shared" si="408"/>
        <v>435.40085293308329</v>
      </c>
      <c r="AX485">
        <f t="shared" si="409"/>
        <v>-3947.8581016942444</v>
      </c>
      <c r="AY485">
        <f t="shared" si="417"/>
        <v>-1.460952382554487</v>
      </c>
      <c r="BA485">
        <f t="shared" si="398"/>
        <v>2.2893620540939987</v>
      </c>
      <c r="BB485">
        <f t="shared" si="410"/>
        <v>7.1942896032611392</v>
      </c>
      <c r="BC485">
        <f t="shared" si="411"/>
        <v>-1.5152461877407122</v>
      </c>
      <c r="BD485">
        <f t="shared" si="399"/>
        <v>-266.81721158003353</v>
      </c>
      <c r="BF485">
        <f t="shared" si="400"/>
        <v>-65.003155184659434</v>
      </c>
      <c r="BG485">
        <f t="shared" si="401"/>
        <v>-217.76884029009267</v>
      </c>
      <c r="BH485">
        <f t="shared" si="412"/>
        <v>-37.768840290092669</v>
      </c>
      <c r="BI485">
        <f t="shared" si="413"/>
        <v>-37.768840290092669</v>
      </c>
      <c r="BJ485">
        <f t="shared" si="402"/>
        <v>0</v>
      </c>
      <c r="BK485">
        <f t="shared" si="414"/>
        <v>0</v>
      </c>
      <c r="BM485">
        <f t="shared" si="415"/>
        <v>-72.197444787920574</v>
      </c>
      <c r="BN485">
        <f t="shared" si="403"/>
        <v>-130.95162871005917</v>
      </c>
      <c r="BQ485" s="56">
        <f t="shared" si="416"/>
        <v>24.096250403546279</v>
      </c>
    </row>
    <row r="486" spans="1:69" x14ac:dyDescent="0.25">
      <c r="A486">
        <f t="shared" si="420"/>
        <v>1360000</v>
      </c>
      <c r="B486">
        <f t="shared" si="404"/>
        <v>1360</v>
      </c>
      <c r="C486">
        <f t="shared" si="373"/>
        <v>1.5266880483082697</v>
      </c>
      <c r="D486">
        <f t="shared" si="374"/>
        <v>0.85659695151795023</v>
      </c>
      <c r="F486">
        <f t="shared" si="375"/>
        <v>1.0665931885703968E-5</v>
      </c>
      <c r="G486">
        <f t="shared" si="376"/>
        <v>1.2773610185710916E-3</v>
      </c>
      <c r="H486">
        <f t="shared" si="377"/>
        <v>-3.1403152889814292</v>
      </c>
      <c r="J486">
        <f t="shared" si="378"/>
        <v>15</v>
      </c>
      <c r="M486">
        <f t="shared" si="379"/>
        <v>1.9424641234877733E-3</v>
      </c>
      <c r="N486">
        <f t="shared" si="380"/>
        <v>-1.5707963250000001</v>
      </c>
      <c r="O486">
        <f t="shared" si="381"/>
        <v>422.98521647206121</v>
      </c>
      <c r="P486">
        <f t="shared" si="382"/>
        <v>1.5684321757735531</v>
      </c>
      <c r="Q486">
        <f t="shared" si="383"/>
        <v>234.95053267713746</v>
      </c>
      <c r="R486">
        <f t="shared" si="384"/>
        <v>1.5665400988653069</v>
      </c>
      <c r="S486">
        <f t="shared" si="385"/>
        <v>0.23007329463872567</v>
      </c>
      <c r="T486">
        <f t="shared" si="386"/>
        <v>-1.3386433295087443</v>
      </c>
      <c r="U486">
        <f t="shared" si="387"/>
        <v>0.16602159381904918</v>
      </c>
      <c r="V486">
        <f t="shared" si="388"/>
        <v>-1.4040024347267066</v>
      </c>
      <c r="X486">
        <f t="shared" si="405"/>
        <v>-54.889484195547084</v>
      </c>
      <c r="Y486">
        <f t="shared" si="389"/>
        <v>-198.36876921990904</v>
      </c>
      <c r="Z486">
        <f t="shared" si="406"/>
        <v>-18.368769219909041</v>
      </c>
      <c r="AC486">
        <v>1</v>
      </c>
      <c r="AD486">
        <f t="shared" si="390"/>
        <v>422.98403439599997</v>
      </c>
      <c r="AE486">
        <f t="shared" si="391"/>
        <v>-0.16987935732594098</v>
      </c>
      <c r="AF486">
        <f t="shared" si="392"/>
        <v>2.8600556830775996E-2</v>
      </c>
      <c r="AG486">
        <f t="shared" si="367"/>
        <v>401.9174586896803</v>
      </c>
      <c r="AH486">
        <f t="shared" si="368"/>
        <v>-2422.2423357062548</v>
      </c>
      <c r="AJ486">
        <f t="shared" si="393"/>
        <v>18000</v>
      </c>
      <c r="AK486">
        <f t="shared" si="394"/>
        <v>76137.126191279996</v>
      </c>
      <c r="AL486">
        <v>1</v>
      </c>
      <c r="AM486">
        <f t="shared" si="395"/>
        <v>234.94840455996001</v>
      </c>
      <c r="AN486">
        <f t="shared" si="369"/>
        <v>324.37912595978105</v>
      </c>
      <c r="AO486">
        <f t="shared" si="370"/>
        <v>-75.231925524862689</v>
      </c>
      <c r="AQ486">
        <f t="shared" si="396"/>
        <v>1.3516434159218998E-3</v>
      </c>
      <c r="AR486">
        <f t="shared" si="397"/>
        <v>-3.6764700913075679</v>
      </c>
      <c r="AT486">
        <f t="shared" si="418"/>
        <v>-8904.7582520362485</v>
      </c>
      <c r="AU486">
        <f t="shared" si="419"/>
        <v>-1480.9115239517791</v>
      </c>
      <c r="AV486">
        <f t="shared" si="407"/>
        <v>-2.9767952655006873</v>
      </c>
      <c r="AW486">
        <f t="shared" si="408"/>
        <v>434.66223181022355</v>
      </c>
      <c r="AX486">
        <f t="shared" si="409"/>
        <v>-3933.8013852316963</v>
      </c>
      <c r="AY486">
        <f t="shared" si="417"/>
        <v>-1.4607485359231294</v>
      </c>
      <c r="BA486">
        <f t="shared" si="398"/>
        <v>2.2808610369138078</v>
      </c>
      <c r="BB486">
        <f t="shared" si="410"/>
        <v>7.161976527629025</v>
      </c>
      <c r="BC486">
        <f t="shared" si="411"/>
        <v>-1.5160467295775579</v>
      </c>
      <c r="BD486">
        <f t="shared" si="399"/>
        <v>-266.86307924866082</v>
      </c>
      <c r="BF486">
        <f t="shared" si="400"/>
        <v>-65.081216059025422</v>
      </c>
      <c r="BG486">
        <f t="shared" si="401"/>
        <v>-217.71050173146619</v>
      </c>
      <c r="BH486">
        <f t="shared" si="412"/>
        <v>-37.710501731466195</v>
      </c>
      <c r="BI486">
        <f t="shared" si="413"/>
        <v>-37.710501731466195</v>
      </c>
      <c r="BJ486">
        <f t="shared" si="402"/>
        <v>0</v>
      </c>
      <c r="BK486">
        <f t="shared" si="414"/>
        <v>0</v>
      </c>
      <c r="BM486">
        <f t="shared" si="415"/>
        <v>-72.243192586654445</v>
      </c>
      <c r="BN486">
        <f t="shared" si="403"/>
        <v>-130.8474224828054</v>
      </c>
      <c r="BQ486" s="56">
        <f t="shared" si="416"/>
        <v>24.063937327914161</v>
      </c>
    </row>
    <row r="487" spans="1:69" x14ac:dyDescent="0.25">
      <c r="A487">
        <f t="shared" si="420"/>
        <v>1365000</v>
      </c>
      <c r="B487">
        <f t="shared" si="404"/>
        <v>1365</v>
      </c>
      <c r="C487">
        <f t="shared" si="373"/>
        <v>1.5298952594103776</v>
      </c>
      <c r="D487">
        <f t="shared" si="374"/>
        <v>0.85841276766914842</v>
      </c>
      <c r="F487">
        <f t="shared" si="375"/>
        <v>1.0587935519656121E-5</v>
      </c>
      <c r="G487">
        <f t="shared" si="376"/>
        <v>1.2726819439435441E-3</v>
      </c>
      <c r="H487">
        <f t="shared" si="377"/>
        <v>-3.1403199680560565</v>
      </c>
      <c r="J487">
        <f t="shared" si="378"/>
        <v>15</v>
      </c>
      <c r="M487">
        <f t="shared" si="379"/>
        <v>1.9353488702881845E-3</v>
      </c>
      <c r="N487">
        <f t="shared" si="380"/>
        <v>-1.5707963250000001</v>
      </c>
      <c r="O487">
        <f t="shared" si="381"/>
        <v>424.54030050387428</v>
      </c>
      <c r="P487">
        <f t="shared" si="382"/>
        <v>1.5684408356353134</v>
      </c>
      <c r="Q487">
        <f t="shared" si="383"/>
        <v>235.81430578102416</v>
      </c>
      <c r="R487">
        <f t="shared" si="384"/>
        <v>1.5665556892565504</v>
      </c>
      <c r="S487">
        <f t="shared" si="385"/>
        <v>0.22927491377567352</v>
      </c>
      <c r="T487">
        <f t="shared" si="386"/>
        <v>-1.3394636392525874</v>
      </c>
      <c r="U487">
        <f t="shared" si="387"/>
        <v>0.16543012884837557</v>
      </c>
      <c r="V487">
        <f t="shared" si="388"/>
        <v>-1.4046021932514072</v>
      </c>
      <c r="X487">
        <f t="shared" si="405"/>
        <v>-54.964325458773814</v>
      </c>
      <c r="Y487">
        <f t="shared" si="389"/>
        <v>-198.34497319053341</v>
      </c>
      <c r="Z487">
        <f t="shared" si="406"/>
        <v>-18.344973190533409</v>
      </c>
      <c r="AC487">
        <v>1</v>
      </c>
      <c r="AD487">
        <f t="shared" si="390"/>
        <v>424.53912275775002</v>
      </c>
      <c r="AE487">
        <f t="shared" si="391"/>
        <v>-0.1711307664109139</v>
      </c>
      <c r="AF487">
        <f t="shared" si="392"/>
        <v>2.8705705936771499E-2</v>
      </c>
      <c r="AG487">
        <f t="shared" si="367"/>
        <v>399.05883476978659</v>
      </c>
      <c r="AH487">
        <f t="shared" si="368"/>
        <v>-2413.8491625958927</v>
      </c>
      <c r="AJ487">
        <f t="shared" si="393"/>
        <v>18000</v>
      </c>
      <c r="AK487">
        <f t="shared" si="394"/>
        <v>76417.042096395002</v>
      </c>
      <c r="AL487">
        <v>1</v>
      </c>
      <c r="AM487">
        <f t="shared" si="395"/>
        <v>235.81218545907754</v>
      </c>
      <c r="AN487">
        <f t="shared" si="369"/>
        <v>324.37678446563939</v>
      </c>
      <c r="AO487">
        <f t="shared" si="370"/>
        <v>-74.956360635577767</v>
      </c>
      <c r="AQ487">
        <f t="shared" si="396"/>
        <v>1.3417594034859715E-3</v>
      </c>
      <c r="AR487">
        <f t="shared" si="397"/>
        <v>-3.663003171516702</v>
      </c>
      <c r="AT487">
        <f t="shared" si="418"/>
        <v>-8841.4016972075933</v>
      </c>
      <c r="AU487">
        <f t="shared" si="419"/>
        <v>-1464.9925821959976</v>
      </c>
      <c r="AV487">
        <f t="shared" si="407"/>
        <v>-2.9773877108559694</v>
      </c>
      <c r="AW487">
        <f t="shared" si="408"/>
        <v>433.93060109725315</v>
      </c>
      <c r="AX487">
        <f t="shared" si="409"/>
        <v>-3919.8428353813647</v>
      </c>
      <c r="AY487">
        <f t="shared" si="417"/>
        <v>-1.4605442135855655</v>
      </c>
      <c r="BA487">
        <f t="shared" si="398"/>
        <v>2.2724224143400358</v>
      </c>
      <c r="BB487">
        <f t="shared" si="410"/>
        <v>7.1297812869520216</v>
      </c>
      <c r="BC487">
        <f t="shared" si="411"/>
        <v>-1.5168434972704039</v>
      </c>
      <c r="BD487">
        <f t="shared" si="399"/>
        <v>-266.90873067476548</v>
      </c>
      <c r="BF487">
        <f t="shared" si="400"/>
        <v>-65.158933797885723</v>
      </c>
      <c r="BG487">
        <f t="shared" si="401"/>
        <v>-217.65238264684513</v>
      </c>
      <c r="BH487">
        <f t="shared" si="412"/>
        <v>-37.652382646845126</v>
      </c>
      <c r="BI487">
        <f t="shared" si="413"/>
        <v>-37.652382646845126</v>
      </c>
      <c r="BJ487">
        <f t="shared" si="402"/>
        <v>0</v>
      </c>
      <c r="BK487">
        <f t="shared" si="414"/>
        <v>0</v>
      </c>
      <c r="BM487">
        <f t="shared" si="415"/>
        <v>-72.288715084837747</v>
      </c>
      <c r="BN487">
        <f t="shared" si="403"/>
        <v>-130.74365197207968</v>
      </c>
      <c r="BQ487" s="56">
        <f t="shared" si="416"/>
        <v>24.031742087237159</v>
      </c>
    </row>
    <row r="488" spans="1:69" x14ac:dyDescent="0.25">
      <c r="A488">
        <f t="shared" si="420"/>
        <v>1370000</v>
      </c>
      <c r="B488">
        <f t="shared" si="404"/>
        <v>1370</v>
      </c>
      <c r="C488">
        <f t="shared" si="373"/>
        <v>1.5331074937503046</v>
      </c>
      <c r="D488">
        <f t="shared" si="374"/>
        <v>0.86022098060563823</v>
      </c>
      <c r="F488">
        <f t="shared" si="375"/>
        <v>1.0510791580451894E-5</v>
      </c>
      <c r="G488">
        <f t="shared" si="376"/>
        <v>1.2680370241966083E-3</v>
      </c>
      <c r="H488">
        <f t="shared" si="377"/>
        <v>-3.1403246129758036</v>
      </c>
      <c r="J488">
        <f t="shared" si="378"/>
        <v>15</v>
      </c>
      <c r="M488">
        <f t="shared" si="379"/>
        <v>1.9282855532433371E-3</v>
      </c>
      <c r="N488">
        <f t="shared" si="380"/>
        <v>-1.5707963250000001</v>
      </c>
      <c r="O488">
        <f t="shared" si="381"/>
        <v>426.09538456729263</v>
      </c>
      <c r="P488">
        <f t="shared" si="382"/>
        <v>1.5684494322867533</v>
      </c>
      <c r="Q488">
        <f t="shared" si="383"/>
        <v>236.67807894180959</v>
      </c>
      <c r="R488">
        <f t="shared" si="384"/>
        <v>1.5665711658513566</v>
      </c>
      <c r="S488">
        <f t="shared" si="385"/>
        <v>0.2284819025427979</v>
      </c>
      <c r="T488">
        <f t="shared" si="386"/>
        <v>-1.3402782750013915</v>
      </c>
      <c r="U488">
        <f t="shared" si="387"/>
        <v>0.16484280453249184</v>
      </c>
      <c r="V488">
        <f t="shared" si="388"/>
        <v>-1.4051976933601329</v>
      </c>
      <c r="X488">
        <f t="shared" si="405"/>
        <v>-55.038853915262216</v>
      </c>
      <c r="Y488">
        <f t="shared" si="389"/>
        <v>-198.32105189284943</v>
      </c>
      <c r="Z488">
        <f t="shared" si="406"/>
        <v>-18.321051892849425</v>
      </c>
      <c r="AC488">
        <v>1</v>
      </c>
      <c r="AD488">
        <f t="shared" si="390"/>
        <v>426.09421111950002</v>
      </c>
      <c r="AE488">
        <f t="shared" si="391"/>
        <v>-0.17238676782280418</v>
      </c>
      <c r="AF488">
        <f t="shared" si="392"/>
        <v>2.8810855042767002E-2</v>
      </c>
      <c r="AG488">
        <f t="shared" ref="AG488:AG551" si="421">AC488*AE488/(AE488^2+AF488^2)+AD488*AF488/(AE488^2+AF488^2)</f>
        <v>396.23031851207446</v>
      </c>
      <c r="AH488">
        <f t="shared" ref="AH488:AH551" si="422">AD488*AE488/(AE488^2+AF488^2)-AC488*AF488/(AE488^2+AF488^2)</f>
        <v>-2405.512221654657</v>
      </c>
      <c r="AJ488">
        <f t="shared" si="393"/>
        <v>18000</v>
      </c>
      <c r="AK488">
        <f t="shared" si="394"/>
        <v>76696.958001509993</v>
      </c>
      <c r="AL488">
        <v>1</v>
      </c>
      <c r="AM488">
        <f t="shared" si="395"/>
        <v>236.67596635819498</v>
      </c>
      <c r="AN488">
        <f t="shared" ref="AN488:AN551" si="423">AJ488*AL488/(AL488^2+AM488^2)+AK488*AM488/(AL488^2+AM488^2)</f>
        <v>324.37446856087365</v>
      </c>
      <c r="AO488">
        <f t="shared" ref="AO488:AO551" si="424">AK488*AL488/(AL488^2+AM488^2)-AJ488*AM488/(AL488^2+AM488^2)</f>
        <v>-74.68280706072251</v>
      </c>
      <c r="AQ488">
        <f t="shared" si="396"/>
        <v>1.3319834125441669E-3</v>
      </c>
      <c r="AR488">
        <f t="shared" si="397"/>
        <v>-3.6496345503710175</v>
      </c>
      <c r="AT488">
        <f t="shared" si="418"/>
        <v>-8778.7127432787765</v>
      </c>
      <c r="AU488">
        <f t="shared" si="419"/>
        <v>-1449.2999627240963</v>
      </c>
      <c r="AV488">
        <f t="shared" si="407"/>
        <v>-2.9779759511757273</v>
      </c>
      <c r="AW488">
        <f t="shared" si="408"/>
        <v>433.20587840666889</v>
      </c>
      <c r="AX488">
        <f t="shared" si="409"/>
        <v>-3905.9814439479869</v>
      </c>
      <c r="AY488">
        <f t="shared" si="417"/>
        <v>-1.4603394183870582</v>
      </c>
      <c r="BA488">
        <f t="shared" si="398"/>
        <v>2.2640454990363912</v>
      </c>
      <c r="BB488">
        <f t="shared" si="410"/>
        <v>7.0977030067017397</v>
      </c>
      <c r="BC488">
        <f t="shared" si="411"/>
        <v>-1.5176365327886692</v>
      </c>
      <c r="BD488">
        <f t="shared" si="399"/>
        <v>-266.95416826301795</v>
      </c>
      <c r="BF488">
        <f t="shared" si="400"/>
        <v>-65.236311192982882</v>
      </c>
      <c r="BG488">
        <f t="shared" si="401"/>
        <v>-217.59448339955537</v>
      </c>
      <c r="BH488">
        <f t="shared" si="412"/>
        <v>-37.594483399555372</v>
      </c>
      <c r="BI488">
        <f t="shared" si="413"/>
        <v>-37.594483399555372</v>
      </c>
      <c r="BJ488">
        <f t="shared" si="402"/>
        <v>0</v>
      </c>
      <c r="BK488">
        <f t="shared" si="414"/>
        <v>0</v>
      </c>
      <c r="BM488">
        <f t="shared" si="415"/>
        <v>-72.334014199684617</v>
      </c>
      <c r="BN488">
        <f t="shared" si="403"/>
        <v>-130.64031513653745</v>
      </c>
      <c r="BQ488" s="56">
        <f t="shared" si="416"/>
        <v>23.999663806986877</v>
      </c>
    </row>
    <row r="489" spans="1:69" x14ac:dyDescent="0.25">
      <c r="A489">
        <f t="shared" si="420"/>
        <v>1375000</v>
      </c>
      <c r="B489">
        <f t="shared" si="404"/>
        <v>1375</v>
      </c>
      <c r="C489">
        <f t="shared" si="373"/>
        <v>1.5363247198194441</v>
      </c>
      <c r="D489">
        <f t="shared" si="374"/>
        <v>0.86202162623169698</v>
      </c>
      <c r="F489">
        <f t="shared" si="375"/>
        <v>1.0434487691521838E-5</v>
      </c>
      <c r="G489">
        <f t="shared" si="376"/>
        <v>1.2634258867163792E-3</v>
      </c>
      <c r="H489">
        <f t="shared" si="377"/>
        <v>-3.1403292241132839</v>
      </c>
      <c r="J489">
        <f t="shared" si="378"/>
        <v>15</v>
      </c>
      <c r="M489">
        <f t="shared" si="379"/>
        <v>1.9212736057769974E-3</v>
      </c>
      <c r="N489">
        <f t="shared" si="380"/>
        <v>-1.5707963250000001</v>
      </c>
      <c r="O489">
        <f t="shared" si="381"/>
        <v>427.65046866197144</v>
      </c>
      <c r="P489">
        <f t="shared" si="382"/>
        <v>1.5684579664174347</v>
      </c>
      <c r="Q489">
        <f t="shared" si="383"/>
        <v>237.54185215887307</v>
      </c>
      <c r="R489">
        <f t="shared" si="384"/>
        <v>1.5665865298911117</v>
      </c>
      <c r="S489">
        <f t="shared" si="385"/>
        <v>0.22769420855647857</v>
      </c>
      <c r="T489">
        <f t="shared" si="386"/>
        <v>-1.3410872943517833</v>
      </c>
      <c r="U489">
        <f t="shared" si="387"/>
        <v>0.16425957816898065</v>
      </c>
      <c r="V489">
        <f t="shared" si="388"/>
        <v>-1.4057889798280712</v>
      </c>
      <c r="X489">
        <f t="shared" si="405"/>
        <v>-55.113071930031737</v>
      </c>
      <c r="Y489">
        <f t="shared" si="389"/>
        <v>-198.29700904588029</v>
      </c>
      <c r="Z489">
        <f t="shared" si="406"/>
        <v>-18.297009045880287</v>
      </c>
      <c r="AC489">
        <v>1</v>
      </c>
      <c r="AD489">
        <f t="shared" si="390"/>
        <v>427.64929948125001</v>
      </c>
      <c r="AE489">
        <f t="shared" si="391"/>
        <v>-0.17364736156161181</v>
      </c>
      <c r="AF489">
        <f t="shared" si="392"/>
        <v>2.8916004148762497E-2</v>
      </c>
      <c r="AG489">
        <f t="shared" si="421"/>
        <v>393.43149258860967</v>
      </c>
      <c r="AH489">
        <f t="shared" si="422"/>
        <v>-2397.2309689347408</v>
      </c>
      <c r="AJ489">
        <f t="shared" si="393"/>
        <v>18000</v>
      </c>
      <c r="AK489">
        <f t="shared" si="394"/>
        <v>76976.873906624998</v>
      </c>
      <c r="AL489">
        <v>1</v>
      </c>
      <c r="AM489">
        <f t="shared" si="395"/>
        <v>237.53974725731251</v>
      </c>
      <c r="AN489">
        <f t="shared" si="423"/>
        <v>324.37217787396327</v>
      </c>
      <c r="AO489">
        <f t="shared" si="424"/>
        <v>-74.411242860248947</v>
      </c>
      <c r="AQ489">
        <f t="shared" si="396"/>
        <v>1.3223138747353554E-3</v>
      </c>
      <c r="AR489">
        <f t="shared" si="397"/>
        <v>-3.6363631555222273</v>
      </c>
      <c r="AT489">
        <f t="shared" si="418"/>
        <v>-8716.6821307897317</v>
      </c>
      <c r="AU489">
        <f t="shared" si="419"/>
        <v>-1433.8296756425041</v>
      </c>
      <c r="AV489">
        <f t="shared" si="407"/>
        <v>-2.978560030652821</v>
      </c>
      <c r="AW489">
        <f t="shared" si="408"/>
        <v>432.48798244037891</v>
      </c>
      <c r="AX489">
        <f t="shared" si="409"/>
        <v>-3892.216216263872</v>
      </c>
      <c r="AY489">
        <f t="shared" si="417"/>
        <v>-1.4601341531775254</v>
      </c>
      <c r="BA489">
        <f t="shared" si="398"/>
        <v>2.2557296137343612</v>
      </c>
      <c r="BB489">
        <f t="shared" si="410"/>
        <v>7.0657408220003681</v>
      </c>
      <c r="BC489">
        <f t="shared" si="411"/>
        <v>-1.5184258774752957</v>
      </c>
      <c r="BD489">
        <f t="shared" si="399"/>
        <v>-266.9993943821944</v>
      </c>
      <c r="BF489">
        <f t="shared" si="400"/>
        <v>-65.313351004693686</v>
      </c>
      <c r="BG489">
        <f t="shared" si="401"/>
        <v>-217.53680432255874</v>
      </c>
      <c r="BH489">
        <f t="shared" si="412"/>
        <v>-37.536804322558737</v>
      </c>
      <c r="BI489">
        <f t="shared" si="413"/>
        <v>-37.536804322558737</v>
      </c>
      <c r="BJ489">
        <f t="shared" si="402"/>
        <v>0</v>
      </c>
      <c r="BK489">
        <f t="shared" si="414"/>
        <v>0</v>
      </c>
      <c r="BM489">
        <f t="shared" si="415"/>
        <v>-72.379091826694065</v>
      </c>
      <c r="BN489">
        <f t="shared" si="403"/>
        <v>-130.53740994036434</v>
      </c>
      <c r="BQ489" s="56">
        <f t="shared" si="416"/>
        <v>23.967701622285507</v>
      </c>
    </row>
    <row r="490" spans="1:69" x14ac:dyDescent="0.25">
      <c r="A490">
        <f t="shared" si="420"/>
        <v>1380000</v>
      </c>
      <c r="B490">
        <f t="shared" si="404"/>
        <v>1380</v>
      </c>
      <c r="C490">
        <f t="shared" si="373"/>
        <v>1.5395469063238074</v>
      </c>
      <c r="D490">
        <f t="shared" si="374"/>
        <v>0.8638147403480041</v>
      </c>
      <c r="F490">
        <f t="shared" si="375"/>
        <v>1.0359011700107216E-5</v>
      </c>
      <c r="G490">
        <f t="shared" si="376"/>
        <v>1.2588481642894272E-3</v>
      </c>
      <c r="H490">
        <f t="shared" si="377"/>
        <v>-3.1403338018357108</v>
      </c>
      <c r="J490">
        <f t="shared" si="378"/>
        <v>15</v>
      </c>
      <c r="M490">
        <f t="shared" si="379"/>
        <v>1.9143124695241826E-3</v>
      </c>
      <c r="N490">
        <f t="shared" si="380"/>
        <v>-1.5707963250000001</v>
      </c>
      <c r="O490">
        <f t="shared" si="381"/>
        <v>429.20555278757092</v>
      </c>
      <c r="P490">
        <f t="shared" si="382"/>
        <v>1.5684664387069267</v>
      </c>
      <c r="Q490">
        <f t="shared" si="383"/>
        <v>238.40562543160286</v>
      </c>
      <c r="R490">
        <f t="shared" si="384"/>
        <v>1.5666017825992113</v>
      </c>
      <c r="S490">
        <f t="shared" si="385"/>
        <v>0.22691178008938162</v>
      </c>
      <c r="T490">
        <f t="shared" si="386"/>
        <v>-1.3418907541383431</v>
      </c>
      <c r="U490">
        <f t="shared" si="387"/>
        <v>0.16368040763162769</v>
      </c>
      <c r="V490">
        <f t="shared" si="388"/>
        <v>-1.4063760968107895</v>
      </c>
      <c r="X490">
        <f t="shared" si="405"/>
        <v>-55.186981844016145</v>
      </c>
      <c r="Y490">
        <f t="shared" si="389"/>
        <v>-198.27284829671541</v>
      </c>
      <c r="Z490">
        <f t="shared" si="406"/>
        <v>-18.272848296715409</v>
      </c>
      <c r="AC490">
        <v>1</v>
      </c>
      <c r="AD490">
        <f t="shared" si="390"/>
        <v>429.20438784300006</v>
      </c>
      <c r="AE490">
        <f t="shared" si="391"/>
        <v>-0.17491254762733666</v>
      </c>
      <c r="AF490">
        <f t="shared" si="392"/>
        <v>2.9021153254758E-2</v>
      </c>
      <c r="AG490">
        <f t="shared" si="421"/>
        <v>390.66194680672351</v>
      </c>
      <c r="AH490">
        <f t="shared" si="422"/>
        <v>-2389.0048671877712</v>
      </c>
      <c r="AJ490">
        <f t="shared" si="393"/>
        <v>18000</v>
      </c>
      <c r="AK490">
        <f t="shared" si="394"/>
        <v>77256.789811740004</v>
      </c>
      <c r="AL490">
        <v>1</v>
      </c>
      <c r="AM490">
        <f t="shared" si="395"/>
        <v>238.40352815643001</v>
      </c>
      <c r="AN490">
        <f t="shared" si="423"/>
        <v>324.36991204010565</v>
      </c>
      <c r="AO490">
        <f t="shared" si="424"/>
        <v>-74.141646412052737</v>
      </c>
      <c r="AQ490">
        <f t="shared" si="396"/>
        <v>1.3127492500591721E-3</v>
      </c>
      <c r="AR490">
        <f t="shared" si="397"/>
        <v>-3.6231879301633154</v>
      </c>
      <c r="AT490">
        <f t="shared" si="418"/>
        <v>-8655.3007587184493</v>
      </c>
      <c r="AU490">
        <f t="shared" si="419"/>
        <v>-1418.5778147920123</v>
      </c>
      <c r="AV490">
        <f t="shared" si="407"/>
        <v>-2.9791399928689306</v>
      </c>
      <c r="AW490">
        <f t="shared" si="408"/>
        <v>431.77683297583803</v>
      </c>
      <c r="AX490">
        <f t="shared" si="409"/>
        <v>-3878.5461709668016</v>
      </c>
      <c r="AY490">
        <f t="shared" si="417"/>
        <v>-1.4599284208105028</v>
      </c>
      <c r="BA490">
        <f t="shared" si="398"/>
        <v>2.2474740910494675</v>
      </c>
      <c r="BB490">
        <f t="shared" si="410"/>
        <v>7.033893877479251</v>
      </c>
      <c r="BC490">
        <f t="shared" si="411"/>
        <v>-1.5192115720584278</v>
      </c>
      <c r="BD490">
        <f t="shared" si="399"/>
        <v>-267.04441136584558</v>
      </c>
      <c r="BF490">
        <f t="shared" si="400"/>
        <v>-65.390055962474221</v>
      </c>
      <c r="BG490">
        <f t="shared" si="401"/>
        <v>-217.47934571921797</v>
      </c>
      <c r="BH490">
        <f t="shared" si="412"/>
        <v>-37.479345719217974</v>
      </c>
      <c r="BI490">
        <f t="shared" si="413"/>
        <v>-37.479345719217974</v>
      </c>
      <c r="BJ490">
        <f t="shared" si="402"/>
        <v>0</v>
      </c>
      <c r="BK490">
        <f t="shared" si="414"/>
        <v>0</v>
      </c>
      <c r="BM490">
        <f t="shared" si="415"/>
        <v>-72.42394983995348</v>
      </c>
      <c r="BN490">
        <f t="shared" si="403"/>
        <v>-130.4349343533724</v>
      </c>
      <c r="BQ490" s="56">
        <f t="shared" si="416"/>
        <v>23.935854677764389</v>
      </c>
    </row>
    <row r="491" spans="1:69" x14ac:dyDescent="0.25">
      <c r="A491">
        <f t="shared" si="420"/>
        <v>1385000</v>
      </c>
      <c r="B491">
        <f t="shared" si="404"/>
        <v>1385</v>
      </c>
      <c r="C491">
        <f t="shared" si="373"/>
        <v>1.542774022182795</v>
      </c>
      <c r="D491">
        <f t="shared" si="374"/>
        <v>0.86560035865011009</v>
      </c>
      <c r="F491">
        <f t="shared" si="375"/>
        <v>1.0284351672420761E-5</v>
      </c>
      <c r="G491">
        <f t="shared" si="376"/>
        <v>1.2543034950053117E-3</v>
      </c>
      <c r="H491">
        <f t="shared" si="377"/>
        <v>-3.1403383465049948</v>
      </c>
      <c r="J491">
        <f t="shared" si="378"/>
        <v>15</v>
      </c>
      <c r="M491">
        <f t="shared" si="379"/>
        <v>1.9074015941829398E-3</v>
      </c>
      <c r="N491">
        <f t="shared" si="380"/>
        <v>-1.5707963250000001</v>
      </c>
      <c r="O491">
        <f t="shared" si="381"/>
        <v>430.7606369437562</v>
      </c>
      <c r="P491">
        <f t="shared" si="382"/>
        <v>1.5684748498249841</v>
      </c>
      <c r="Q491">
        <f t="shared" si="383"/>
        <v>239.26939875939607</v>
      </c>
      <c r="R491">
        <f t="shared" si="384"/>
        <v>1.5666169251813853</v>
      </c>
      <c r="S491">
        <f t="shared" si="385"/>
        <v>0.22613456606062693</v>
      </c>
      <c r="T491">
        <f t="shared" si="386"/>
        <v>-1.3426887104459095</v>
      </c>
      <c r="U491">
        <f t="shared" si="387"/>
        <v>0.16310525136089687</v>
      </c>
      <c r="V491">
        <f t="shared" si="388"/>
        <v>-1.4069590878548124</v>
      </c>
      <c r="X491">
        <f t="shared" si="405"/>
        <v>-55.260585974360652</v>
      </c>
      <c r="Y491">
        <f t="shared" si="389"/>
        <v>-198.24857322188564</v>
      </c>
      <c r="Z491">
        <f t="shared" si="406"/>
        <v>-18.248573221885636</v>
      </c>
      <c r="AC491">
        <v>1</v>
      </c>
      <c r="AD491">
        <f t="shared" si="390"/>
        <v>430.75947620474994</v>
      </c>
      <c r="AE491">
        <f t="shared" si="391"/>
        <v>-0.17618232601997894</v>
      </c>
      <c r="AF491">
        <f t="shared" si="392"/>
        <v>2.9126302360753496E-2</v>
      </c>
      <c r="AG491">
        <f t="shared" si="421"/>
        <v>387.92127796460983</v>
      </c>
      <c r="AH491">
        <f t="shared" si="422"/>
        <v>-2380.833385767743</v>
      </c>
      <c r="AJ491">
        <f t="shared" si="393"/>
        <v>18000</v>
      </c>
      <c r="AK491">
        <f t="shared" si="394"/>
        <v>77536.705716854995</v>
      </c>
      <c r="AL491">
        <v>1</v>
      </c>
      <c r="AM491">
        <f t="shared" si="395"/>
        <v>239.26730905554754</v>
      </c>
      <c r="AN491">
        <f t="shared" si="423"/>
        <v>324.36767070107095</v>
      </c>
      <c r="AO491">
        <f t="shared" si="424"/>
        <v>-73.873996406234554</v>
      </c>
      <c r="AQ491">
        <f t="shared" si="396"/>
        <v>1.3032880262628178E-3</v>
      </c>
      <c r="AR491">
        <f t="shared" si="397"/>
        <v>-3.610107832748005</v>
      </c>
      <c r="AT491">
        <f t="shared" si="418"/>
        <v>-8594.5596812713775</v>
      </c>
      <c r="AU491">
        <f t="shared" si="419"/>
        <v>-1403.5405557138517</v>
      </c>
      <c r="AV491">
        <f t="shared" si="407"/>
        <v>-2.9797158808049797</v>
      </c>
      <c r="AW491">
        <f t="shared" si="408"/>
        <v>431.07235085226336</v>
      </c>
      <c r="AX491">
        <f t="shared" si="409"/>
        <v>-3864.9703397821959</v>
      </c>
      <c r="AY491">
        <f t="shared" si="417"/>
        <v>-1.4597222241421521</v>
      </c>
      <c r="BA491">
        <f t="shared" si="398"/>
        <v>2.2392782733015353</v>
      </c>
      <c r="BB491">
        <f t="shared" si="410"/>
        <v>7.0021613271400671</v>
      </c>
      <c r="BC491">
        <f t="shared" si="411"/>
        <v>-1.5199936566628276</v>
      </c>
      <c r="BD491">
        <f t="shared" si="399"/>
        <v>-267.08922151295104</v>
      </c>
      <c r="BF491">
        <f t="shared" si="400"/>
        <v>-65.46642876529701</v>
      </c>
      <c r="BG491">
        <f t="shared" si="401"/>
        <v>-217.42210786404408</v>
      </c>
      <c r="BH491">
        <f t="shared" si="412"/>
        <v>-37.422107864044079</v>
      </c>
      <c r="BI491">
        <f t="shared" si="413"/>
        <v>-37.422107864044079</v>
      </c>
      <c r="BJ491">
        <f t="shared" si="402"/>
        <v>0</v>
      </c>
      <c r="BK491">
        <f t="shared" si="414"/>
        <v>0</v>
      </c>
      <c r="BM491">
        <f t="shared" si="415"/>
        <v>-72.468590092437083</v>
      </c>
      <c r="BN491">
        <f t="shared" si="403"/>
        <v>-130.33288635109304</v>
      </c>
      <c r="BQ491" s="56">
        <f t="shared" si="416"/>
        <v>23.904122127425204</v>
      </c>
    </row>
    <row r="492" spans="1:69" x14ac:dyDescent="0.25">
      <c r="A492">
        <f t="shared" si="420"/>
        <v>1390000</v>
      </c>
      <c r="B492">
        <f t="shared" si="404"/>
        <v>1390</v>
      </c>
      <c r="C492">
        <f t="shared" si="373"/>
        <v>1.5460060365279662</v>
      </c>
      <c r="D492">
        <f t="shared" si="374"/>
        <v>0.86737851672695376</v>
      </c>
      <c r="F492">
        <f t="shared" si="375"/>
        <v>1.0210495888929109E-5</v>
      </c>
      <c r="G492">
        <f t="shared" si="376"/>
        <v>1.2497915221611963E-3</v>
      </c>
      <c r="H492">
        <f t="shared" si="377"/>
        <v>-3.140342858477839</v>
      </c>
      <c r="J492">
        <f t="shared" si="378"/>
        <v>15</v>
      </c>
      <c r="M492">
        <f t="shared" si="379"/>
        <v>1.900540437369332E-3</v>
      </c>
      <c r="N492">
        <f t="shared" si="380"/>
        <v>-1.5707963250000001</v>
      </c>
      <c r="O492">
        <f t="shared" si="381"/>
        <v>432.31572113019729</v>
      </c>
      <c r="P492">
        <f t="shared" si="382"/>
        <v>1.5684832004317257</v>
      </c>
      <c r="Q492">
        <f t="shared" si="383"/>
        <v>240.13317214165855</v>
      </c>
      <c r="R492">
        <f t="shared" si="384"/>
        <v>1.5666319588260151</v>
      </c>
      <c r="S492">
        <f t="shared" si="385"/>
        <v>0.22536251602612314</v>
      </c>
      <c r="T492">
        <f t="shared" si="386"/>
        <v>-1.3434812186216489</v>
      </c>
      <c r="U492">
        <f t="shared" si="387"/>
        <v>0.16253406835459011</v>
      </c>
      <c r="V492">
        <f t="shared" si="388"/>
        <v>-1.4075379959079841</v>
      </c>
      <c r="X492">
        <f t="shared" si="405"/>
        <v>-55.333886614714693</v>
      </c>
      <c r="Y492">
        <f t="shared" si="389"/>
        <v>-198.22418732871043</v>
      </c>
      <c r="Z492">
        <f t="shared" si="406"/>
        <v>-18.224187328710428</v>
      </c>
      <c r="AC492">
        <v>1</v>
      </c>
      <c r="AD492">
        <f t="shared" si="390"/>
        <v>432.3145645665</v>
      </c>
      <c r="AE492">
        <f t="shared" si="391"/>
        <v>-0.17745669673953854</v>
      </c>
      <c r="AF492">
        <f t="shared" si="392"/>
        <v>2.9231451466748999E-2</v>
      </c>
      <c r="AG492">
        <f t="shared" si="421"/>
        <v>385.20908971029172</v>
      </c>
      <c r="AH492">
        <f t="shared" si="422"/>
        <v>-2372.7160005355231</v>
      </c>
      <c r="AJ492">
        <f t="shared" si="393"/>
        <v>18000</v>
      </c>
      <c r="AK492">
        <f t="shared" si="394"/>
        <v>77816.62162197</v>
      </c>
      <c r="AL492">
        <v>1</v>
      </c>
      <c r="AM492">
        <f t="shared" si="395"/>
        <v>240.13108995466501</v>
      </c>
      <c r="AN492">
        <f t="shared" si="423"/>
        <v>324.36545350506088</v>
      </c>
      <c r="AO492">
        <f t="shared" si="424"/>
        <v>-73.608271839485553</v>
      </c>
      <c r="AQ492">
        <f t="shared" si="396"/>
        <v>1.2939287182432693E-3</v>
      </c>
      <c r="AR492">
        <f t="shared" si="397"/>
        <v>-3.5971218367162883</v>
      </c>
      <c r="AT492">
        <f t="shared" si="418"/>
        <v>-8534.4501047487611</v>
      </c>
      <c r="AU492">
        <f t="shared" si="419"/>
        <v>-1388.7141536718223</v>
      </c>
      <c r="AV492">
        <f t="shared" si="407"/>
        <v>-2.9802877368513503</v>
      </c>
      <c r="AW492">
        <f t="shared" si="408"/>
        <v>430.37445795694714</v>
      </c>
      <c r="AX492">
        <f t="shared" si="409"/>
        <v>-3851.487767309492</v>
      </c>
      <c r="AY492">
        <f t="shared" si="417"/>
        <v>-1.459515566030313</v>
      </c>
      <c r="BA492">
        <f t="shared" si="398"/>
        <v>2.2311415123388811</v>
      </c>
      <c r="BB492">
        <f t="shared" si="410"/>
        <v>6.9705423342185586</v>
      </c>
      <c r="BC492">
        <f t="shared" si="411"/>
        <v>-1.5207721708210373</v>
      </c>
      <c r="BD492">
        <f t="shared" si="399"/>
        <v>-267.13382708855863</v>
      </c>
      <c r="BF492">
        <f t="shared" si="400"/>
        <v>-65.542472082080835</v>
      </c>
      <c r="BG492">
        <f t="shared" si="401"/>
        <v>-217.36509100342656</v>
      </c>
      <c r="BH492">
        <f t="shared" si="412"/>
        <v>-37.365091003426556</v>
      </c>
      <c r="BI492">
        <f t="shared" si="413"/>
        <v>-37.365091003426556</v>
      </c>
      <c r="BJ492">
        <f t="shared" si="402"/>
        <v>0</v>
      </c>
      <c r="BK492">
        <f t="shared" si="414"/>
        <v>0</v>
      </c>
      <c r="BM492">
        <f t="shared" si="415"/>
        <v>-72.513014416299384</v>
      </c>
      <c r="BN492">
        <f t="shared" si="403"/>
        <v>-130.23126391486792</v>
      </c>
      <c r="BQ492" s="56">
        <f t="shared" si="416"/>
        <v>23.872503134503695</v>
      </c>
    </row>
    <row r="493" spans="1:69" x14ac:dyDescent="0.25">
      <c r="A493">
        <f t="shared" si="420"/>
        <v>1395000</v>
      </c>
      <c r="B493">
        <f t="shared" si="404"/>
        <v>1395</v>
      </c>
      <c r="C493">
        <f t="shared" si="373"/>
        <v>1.5492429187018102</v>
      </c>
      <c r="D493">
        <f t="shared" si="374"/>
        <v>0.86914925005942567</v>
      </c>
      <c r="F493">
        <f t="shared" si="375"/>
        <v>1.0137432839753339E-5</v>
      </c>
      <c r="G493">
        <f t="shared" si="376"/>
        <v>1.2453118941685168E-3</v>
      </c>
      <c r="H493">
        <f t="shared" si="377"/>
        <v>-3.1403473381058316</v>
      </c>
      <c r="J493">
        <f t="shared" si="378"/>
        <v>15</v>
      </c>
      <c r="M493">
        <f t="shared" si="379"/>
        <v>1.8937284644755354E-3</v>
      </c>
      <c r="N493">
        <f t="shared" si="380"/>
        <v>-1.5707963250000001</v>
      </c>
      <c r="O493">
        <f t="shared" si="381"/>
        <v>433.87080534656872</v>
      </c>
      <c r="P493">
        <f t="shared" si="382"/>
        <v>1.5684914911778063</v>
      </c>
      <c r="Q493">
        <f t="shared" si="383"/>
        <v>240.99694557780461</v>
      </c>
      <c r="R493">
        <f t="shared" si="384"/>
        <v>1.5666468847044455</v>
      </c>
      <c r="S493">
        <f t="shared" si="385"/>
        <v>0.22459558016906625</v>
      </c>
      <c r="T493">
        <f t="shared" si="386"/>
        <v>-1.3442683332868983</v>
      </c>
      <c r="U493">
        <f t="shared" si="387"/>
        <v>0.1619668181586881</v>
      </c>
      <c r="V493">
        <f t="shared" si="388"/>
        <v>-1.4081128633296245</v>
      </c>
      <c r="X493">
        <f t="shared" si="405"/>
        <v>-55.406886035520621</v>
      </c>
      <c r="Y493">
        <f t="shared" si="389"/>
        <v>-198.1996940566186</v>
      </c>
      <c r="Z493">
        <f t="shared" si="406"/>
        <v>-18.199694056618597</v>
      </c>
      <c r="AC493">
        <v>1</v>
      </c>
      <c r="AD493">
        <f t="shared" si="390"/>
        <v>433.86965292824999</v>
      </c>
      <c r="AE493">
        <f t="shared" si="391"/>
        <v>-0.17873565978601547</v>
      </c>
      <c r="AF493">
        <f t="shared" si="392"/>
        <v>2.9336600572744502E-2</v>
      </c>
      <c r="AG493">
        <f t="shared" si="421"/>
        <v>382.52499240385123</v>
      </c>
      <c r="AH493">
        <f t="shared" si="422"/>
        <v>-2364.6521937648317</v>
      </c>
      <c r="AJ493">
        <f t="shared" si="393"/>
        <v>18000</v>
      </c>
      <c r="AK493">
        <f t="shared" si="394"/>
        <v>78096.537527085005</v>
      </c>
      <c r="AL493">
        <v>1</v>
      </c>
      <c r="AM493">
        <f t="shared" si="395"/>
        <v>240.99487085378252</v>
      </c>
      <c r="AN493">
        <f t="shared" si="423"/>
        <v>324.36326010656961</v>
      </c>
      <c r="AO493">
        <f t="shared" si="424"/>
        <v>-73.344452009593496</v>
      </c>
      <c r="AQ493">
        <f t="shared" si="396"/>
        <v>1.2846698674644638E-3</v>
      </c>
      <c r="AR493">
        <f t="shared" si="397"/>
        <v>-3.5842289302258541</v>
      </c>
      <c r="AT493">
        <f t="shared" si="418"/>
        <v>-8474.9633844826476</v>
      </c>
      <c r="AU493">
        <f t="shared" si="419"/>
        <v>-1374.094941728672</v>
      </c>
      <c r="AV493">
        <f t="shared" si="407"/>
        <v>-2.9808556028178916</v>
      </c>
      <c r="AW493">
        <f t="shared" si="408"/>
        <v>429.68307721165206</v>
      </c>
      <c r="AX493">
        <f t="shared" si="409"/>
        <v>-3838.0975108125731</v>
      </c>
      <c r="AY493">
        <f t="shared" si="417"/>
        <v>-1.4593084493335988</v>
      </c>
      <c r="BA493">
        <f t="shared" si="398"/>
        <v>2.2230631693662861</v>
      </c>
      <c r="BB493">
        <f t="shared" si="410"/>
        <v>6.9390360710506469</v>
      </c>
      <c r="BC493">
        <f t="shared" si="411"/>
        <v>-1.5215471534842928</v>
      </c>
      <c r="BD493">
        <f t="shared" si="399"/>
        <v>-267.1782303244097</v>
      </c>
      <c r="BF493">
        <f t="shared" si="400"/>
        <v>-65.618188552112926</v>
      </c>
      <c r="BG493">
        <f t="shared" si="401"/>
        <v>-217.30829535634598</v>
      </c>
      <c r="BH493">
        <f t="shared" si="412"/>
        <v>-37.30829535634598</v>
      </c>
      <c r="BI493">
        <f t="shared" si="413"/>
        <v>-37.30829535634598</v>
      </c>
      <c r="BJ493">
        <f t="shared" si="402"/>
        <v>0</v>
      </c>
      <c r="BK493">
        <f t="shared" si="414"/>
        <v>0</v>
      </c>
      <c r="BM493">
        <f t="shared" si="415"/>
        <v>-72.557224623163577</v>
      </c>
      <c r="BN493">
        <f t="shared" si="403"/>
        <v>-130.13006503193628</v>
      </c>
      <c r="BQ493" s="56">
        <f t="shared" si="416"/>
        <v>23.840996871335783</v>
      </c>
    </row>
    <row r="494" spans="1:69" x14ac:dyDescent="0.25">
      <c r="A494">
        <f t="shared" si="420"/>
        <v>1400000</v>
      </c>
      <c r="B494">
        <f t="shared" si="404"/>
        <v>1400</v>
      </c>
      <c r="C494">
        <f t="shared" si="373"/>
        <v>1.5524846382565129</v>
      </c>
      <c r="D494">
        <f t="shared" si="374"/>
        <v>0.87091259401897836</v>
      </c>
      <c r="F494">
        <f t="shared" si="375"/>
        <v>1.0065151220184332E-5</v>
      </c>
      <c r="G494">
        <f t="shared" si="376"/>
        <v>1.2408642644616526E-3</v>
      </c>
      <c r="H494">
        <f t="shared" si="377"/>
        <v>-3.1403517857355387</v>
      </c>
      <c r="J494">
        <f t="shared" si="378"/>
        <v>15</v>
      </c>
      <c r="M494">
        <f t="shared" si="379"/>
        <v>1.8869651485309798E-3</v>
      </c>
      <c r="N494">
        <f t="shared" si="380"/>
        <v>-1.5707963250000001</v>
      </c>
      <c r="O494">
        <f t="shared" si="381"/>
        <v>435.42588959254988</v>
      </c>
      <c r="P494">
        <f t="shared" si="382"/>
        <v>1.5684997227045856</v>
      </c>
      <c r="Q494">
        <f t="shared" si="383"/>
        <v>241.86071906725689</v>
      </c>
      <c r="R494">
        <f t="shared" si="384"/>
        <v>1.5666617039712876</v>
      </c>
      <c r="S494">
        <f t="shared" si="385"/>
        <v>0.22383370929059976</v>
      </c>
      <c r="T494">
        <f t="shared" si="386"/>
        <v>-1.3450501083487876</v>
      </c>
      <c r="U494">
        <f t="shared" si="387"/>
        <v>0.16140346085836788</v>
      </c>
      <c r="V494">
        <f t="shared" si="388"/>
        <v>-1.4086837319004781</v>
      </c>
      <c r="X494">
        <f t="shared" si="405"/>
        <v>-55.479586484298324</v>
      </c>
      <c r="Y494">
        <f t="shared" si="389"/>
        <v>-198.1750967784418</v>
      </c>
      <c r="Z494">
        <f t="shared" si="406"/>
        <v>-18.175096778441798</v>
      </c>
      <c r="AC494">
        <v>1</v>
      </c>
      <c r="AD494">
        <f t="shared" si="390"/>
        <v>435.42474128999999</v>
      </c>
      <c r="AE494">
        <f t="shared" si="391"/>
        <v>-0.18001921515940972</v>
      </c>
      <c r="AF494">
        <f t="shared" si="392"/>
        <v>2.9441749678739998E-2</v>
      </c>
      <c r="AG494">
        <f t="shared" si="421"/>
        <v>379.86860298285296</v>
      </c>
      <c r="AH494">
        <f t="shared" si="422"/>
        <v>-2356.6414540497499</v>
      </c>
      <c r="AJ494">
        <f t="shared" si="393"/>
        <v>18000</v>
      </c>
      <c r="AK494">
        <f t="shared" si="394"/>
        <v>78376.453432200011</v>
      </c>
      <c r="AL494">
        <v>1</v>
      </c>
      <c r="AM494">
        <f t="shared" si="395"/>
        <v>241.85865175290002</v>
      </c>
      <c r="AN494">
        <f t="shared" si="423"/>
        <v>324.36109016625005</v>
      </c>
      <c r="AO494">
        <f t="shared" si="424"/>
        <v>-73.082516510066554</v>
      </c>
      <c r="AQ494">
        <f t="shared" si="396"/>
        <v>1.2755100413890253E-3</v>
      </c>
      <c r="AR494">
        <f t="shared" si="397"/>
        <v>-3.5714281158892711</v>
      </c>
      <c r="AT494">
        <f t="shared" si="418"/>
        <v>-8416.0910218459376</v>
      </c>
      <c r="AU494">
        <f t="shared" si="419"/>
        <v>-1359.6793288751342</v>
      </c>
      <c r="AV494">
        <f t="shared" si="407"/>
        <v>-2.9814195199437274</v>
      </c>
      <c r="AW494">
        <f t="shared" si="408"/>
        <v>428.99813255911528</v>
      </c>
      <c r="AX494">
        <f t="shared" si="409"/>
        <v>-3824.7986400142381</v>
      </c>
      <c r="AY494">
        <f t="shared" si="417"/>
        <v>-1.45910087691053</v>
      </c>
      <c r="BA494">
        <f t="shared" si="398"/>
        <v>2.2150426147767068</v>
      </c>
      <c r="BB494">
        <f t="shared" si="410"/>
        <v>6.9076417189410488</v>
      </c>
      <c r="BC494">
        <f t="shared" si="411"/>
        <v>-1.5223186430331974</v>
      </c>
      <c r="BD494">
        <f t="shared" si="399"/>
        <v>-267.2224334195509</v>
      </c>
      <c r="BF494">
        <f t="shared" si="400"/>
        <v>-65.693580785464164</v>
      </c>
      <c r="BG494">
        <f t="shared" si="401"/>
        <v>-217.25172111507084</v>
      </c>
      <c r="BH494">
        <f t="shared" si="412"/>
        <v>-37.251721115070836</v>
      </c>
      <c r="BI494">
        <f t="shared" si="413"/>
        <v>-37.251721115070836</v>
      </c>
      <c r="BJ494">
        <f t="shared" si="402"/>
        <v>0</v>
      </c>
      <c r="BK494">
        <f t="shared" si="414"/>
        <v>0</v>
      </c>
      <c r="BM494">
        <f t="shared" si="415"/>
        <v>-72.601222504405214</v>
      </c>
      <c r="BN494">
        <f t="shared" si="403"/>
        <v>-130.02928769551991</v>
      </c>
      <c r="BQ494" s="56">
        <f t="shared" si="416"/>
        <v>23.809602519226189</v>
      </c>
    </row>
    <row r="495" spans="1:69" x14ac:dyDescent="0.25">
      <c r="A495">
        <f t="shared" si="420"/>
        <v>1405000</v>
      </c>
      <c r="B495">
        <f t="shared" si="404"/>
        <v>1405</v>
      </c>
      <c r="C495">
        <f t="shared" si="373"/>
        <v>1.5557311649527263</v>
      </c>
      <c r="D495">
        <f t="shared" si="374"/>
        <v>0.87266858386628032</v>
      </c>
      <c r="F495">
        <f t="shared" si="375"/>
        <v>9.993639926309636E-6</v>
      </c>
      <c r="G495">
        <f t="shared" si="376"/>
        <v>1.236448291408541E-3</v>
      </c>
      <c r="H495">
        <f t="shared" si="377"/>
        <v>-3.1403562017085918</v>
      </c>
      <c r="J495">
        <f t="shared" si="378"/>
        <v>15</v>
      </c>
      <c r="M495">
        <f t="shared" si="379"/>
        <v>1.8802499700664567E-3</v>
      </c>
      <c r="N495">
        <f t="shared" si="380"/>
        <v>-1.5707963250000001</v>
      </c>
      <c r="O495">
        <f t="shared" si="381"/>
        <v>436.98097386782462</v>
      </c>
      <c r="P495">
        <f t="shared" si="382"/>
        <v>1.5685078956442935</v>
      </c>
      <c r="Q495">
        <f t="shared" si="383"/>
        <v>242.72449260944637</v>
      </c>
      <c r="R495">
        <f t="shared" si="384"/>
        <v>1.5666764177647174</v>
      </c>
      <c r="S495">
        <f t="shared" si="385"/>
        <v>0.22307685480063255</v>
      </c>
      <c r="T495">
        <f t="shared" si="386"/>
        <v>-1.3458265970116416</v>
      </c>
      <c r="U495">
        <f t="shared" si="387"/>
        <v>0.16084395706919288</v>
      </c>
      <c r="V495">
        <f t="shared" si="388"/>
        <v>-1.4092506428324669</v>
      </c>
      <c r="X495">
        <f t="shared" si="405"/>
        <v>-55.551990185925689</v>
      </c>
      <c r="Y495">
        <f t="shared" si="389"/>
        <v>-198.15039880168223</v>
      </c>
      <c r="Z495">
        <f t="shared" si="406"/>
        <v>-18.150398801682229</v>
      </c>
      <c r="AC495">
        <v>1</v>
      </c>
      <c r="AD495">
        <f t="shared" si="390"/>
        <v>436.97982965175004</v>
      </c>
      <c r="AE495">
        <f t="shared" si="391"/>
        <v>-0.18130736285972132</v>
      </c>
      <c r="AF495">
        <f t="shared" si="392"/>
        <v>2.9546898784735501E-2</v>
      </c>
      <c r="AG495">
        <f t="shared" si="421"/>
        <v>377.23954483086948</v>
      </c>
      <c r="AH495">
        <f t="shared" si="422"/>
        <v>-2348.6832762136796</v>
      </c>
      <c r="AJ495">
        <f t="shared" si="393"/>
        <v>18000</v>
      </c>
      <c r="AK495">
        <f t="shared" si="394"/>
        <v>78656.369337315002</v>
      </c>
      <c r="AL495">
        <v>1</v>
      </c>
      <c r="AM495">
        <f t="shared" si="395"/>
        <v>242.72243265201749</v>
      </c>
      <c r="AN495">
        <f t="shared" si="423"/>
        <v>324.35894335078257</v>
      </c>
      <c r="AO495">
        <f t="shared" si="424"/>
        <v>-72.822445224871956</v>
      </c>
      <c r="AQ495">
        <f t="shared" si="396"/>
        <v>1.2664478329241229E-3</v>
      </c>
      <c r="AR495">
        <f t="shared" si="397"/>
        <v>-3.5587184105167853</v>
      </c>
      <c r="AT495">
        <f t="shared" si="418"/>
        <v>-8357.8246613304564</v>
      </c>
      <c r="AU495">
        <f t="shared" si="419"/>
        <v>-1345.4637982099732</v>
      </c>
      <c r="AV495">
        <f t="shared" si="407"/>
        <v>-2.9819795289068689</v>
      </c>
      <c r="AW495">
        <f t="shared" si="408"/>
        <v>428.31954894965168</v>
      </c>
      <c r="AX495">
        <f t="shared" si="409"/>
        <v>-3811.5902368945726</v>
      </c>
      <c r="AY495">
        <f t="shared" si="417"/>
        <v>-1.4588928516187092</v>
      </c>
      <c r="BA495">
        <f t="shared" si="398"/>
        <v>2.2070792279865854</v>
      </c>
      <c r="BB495">
        <f t="shared" si="410"/>
        <v>6.8763584680341738</v>
      </c>
      <c r="BC495">
        <f t="shared" si="411"/>
        <v>-1.5230866772881597</v>
      </c>
      <c r="BD495">
        <f t="shared" si="399"/>
        <v>-267.26643854093203</v>
      </c>
      <c r="BF495">
        <f t="shared" si="400"/>
        <v>-65.768651363397041</v>
      </c>
      <c r="BG495">
        <f t="shared" si="401"/>
        <v>-217.1953684458374</v>
      </c>
      <c r="BH495">
        <f t="shared" si="412"/>
        <v>-37.195368445837403</v>
      </c>
      <c r="BI495">
        <f t="shared" si="413"/>
        <v>-37.195368445837403</v>
      </c>
      <c r="BJ495">
        <f t="shared" si="402"/>
        <v>0</v>
      </c>
      <c r="BK495">
        <f t="shared" si="414"/>
        <v>0</v>
      </c>
      <c r="BM495">
        <f t="shared" si="415"/>
        <v>-72.64500983143121</v>
      </c>
      <c r="BN495">
        <f t="shared" si="403"/>
        <v>-129.92892990490543</v>
      </c>
      <c r="BQ495" s="56">
        <f t="shared" si="416"/>
        <v>23.778319268319308</v>
      </c>
    </row>
    <row r="496" spans="1:69" x14ac:dyDescent="0.25">
      <c r="A496">
        <f t="shared" si="420"/>
        <v>1410000</v>
      </c>
      <c r="B496">
        <f t="shared" si="404"/>
        <v>1410</v>
      </c>
      <c r="C496">
        <f t="shared" si="373"/>
        <v>1.5589824687583369</v>
      </c>
      <c r="D496">
        <f t="shared" si="374"/>
        <v>0.87441725474991605</v>
      </c>
      <c r="F496">
        <f t="shared" si="375"/>
        <v>9.9228880507486949E-6</v>
      </c>
      <c r="G496">
        <f t="shared" si="376"/>
        <v>1.2320636382232002E-3</v>
      </c>
      <c r="H496">
        <f t="shared" si="377"/>
        <v>-3.1403605863617772</v>
      </c>
      <c r="J496">
        <f t="shared" si="378"/>
        <v>15</v>
      </c>
      <c r="M496">
        <f t="shared" si="379"/>
        <v>1.8735824169811149E-3</v>
      </c>
      <c r="N496">
        <f t="shared" si="380"/>
        <v>-1.5707963250000001</v>
      </c>
      <c r="O496">
        <f t="shared" si="381"/>
        <v>438.53605817208137</v>
      </c>
      <c r="P496">
        <f t="shared" si="382"/>
        <v>1.5685160106201923</v>
      </c>
      <c r="Q496">
        <f t="shared" si="383"/>
        <v>243.58826620381194</v>
      </c>
      <c r="R496">
        <f t="shared" si="384"/>
        <v>1.5666910272067673</v>
      </c>
      <c r="S496">
        <f t="shared" si="385"/>
        <v>0.22232496870881205</v>
      </c>
      <c r="T496">
        <f t="shared" si="386"/>
        <v>-1.3465978517881712</v>
      </c>
      <c r="U496">
        <f t="shared" si="387"/>
        <v>0.16028826792847256</v>
      </c>
      <c r="V496">
        <f t="shared" si="388"/>
        <v>-1.409813636778247</v>
      </c>
      <c r="X496">
        <f t="shared" si="405"/>
        <v>-55.624099342915308</v>
      </c>
      <c r="Y496">
        <f t="shared" si="389"/>
        <v>-198.12560336975494</v>
      </c>
      <c r="Z496">
        <f t="shared" si="406"/>
        <v>-18.125603369754941</v>
      </c>
      <c r="AC496">
        <v>1</v>
      </c>
      <c r="AD496">
        <f t="shared" si="390"/>
        <v>438.53491801350003</v>
      </c>
      <c r="AE496">
        <f t="shared" si="391"/>
        <v>-0.18260010288695025</v>
      </c>
      <c r="AF496">
        <f t="shared" si="392"/>
        <v>2.9652047890730997E-2</v>
      </c>
      <c r="AG496">
        <f t="shared" si="421"/>
        <v>374.63744764903043</v>
      </c>
      <c r="AH496">
        <f t="shared" si="422"/>
        <v>-2340.7771612197503</v>
      </c>
      <c r="AJ496">
        <f t="shared" si="393"/>
        <v>18000</v>
      </c>
      <c r="AK496">
        <f t="shared" si="394"/>
        <v>78936.285242429993</v>
      </c>
      <c r="AL496">
        <v>1</v>
      </c>
      <c r="AM496">
        <f t="shared" si="395"/>
        <v>243.58621355113502</v>
      </c>
      <c r="AN496">
        <f t="shared" si="423"/>
        <v>324.3568193327464</v>
      </c>
      <c r="AO496">
        <f t="shared" si="424"/>
        <v>-72.564218323286511</v>
      </c>
      <c r="AQ496">
        <f t="shared" si="396"/>
        <v>1.2574818598810598E-3</v>
      </c>
      <c r="AR496">
        <f t="shared" si="397"/>
        <v>-3.5460988448645887</v>
      </c>
      <c r="AT496">
        <f t="shared" si="418"/>
        <v>-8300.1560876923159</v>
      </c>
      <c r="AU496">
        <f t="shared" si="419"/>
        <v>-1331.4449051695024</v>
      </c>
      <c r="AV496">
        <f t="shared" si="407"/>
        <v>-2.9825356698336334</v>
      </c>
      <c r="AW496">
        <f t="shared" si="408"/>
        <v>427.64725232786236</v>
      </c>
      <c r="AX496">
        <f t="shared" si="409"/>
        <v>-3798.4713954931426</v>
      </c>
      <c r="AY496">
        <f t="shared" si="417"/>
        <v>-1.4586843763140322</v>
      </c>
      <c r="BA496">
        <f t="shared" si="398"/>
        <v>2.1991723972747064</v>
      </c>
      <c r="BB496">
        <f t="shared" si="410"/>
        <v>6.8451855171874012</v>
      </c>
      <c r="BC496">
        <f t="shared" si="411"/>
        <v>-1.5238512935196011</v>
      </c>
      <c r="BD496">
        <f t="shared" si="399"/>
        <v>-267.31024782399084</v>
      </c>
      <c r="BF496">
        <f t="shared" si="400"/>
        <v>-65.843402838766622</v>
      </c>
      <c r="BG496">
        <f t="shared" si="401"/>
        <v>-217.13923748951447</v>
      </c>
      <c r="BH496">
        <f t="shared" si="412"/>
        <v>-37.139237489514471</v>
      </c>
      <c r="BI496">
        <f t="shared" si="413"/>
        <v>-37.139237489514471</v>
      </c>
      <c r="BJ496">
        <f t="shared" si="402"/>
        <v>0</v>
      </c>
      <c r="BK496">
        <f t="shared" si="414"/>
        <v>0</v>
      </c>
      <c r="BM496">
        <f t="shared" si="415"/>
        <v>-72.688588355954025</v>
      </c>
      <c r="BN496">
        <f t="shared" si="403"/>
        <v>-129.82898966552361</v>
      </c>
      <c r="BQ496" s="56">
        <f t="shared" si="416"/>
        <v>23.747146317472534</v>
      </c>
    </row>
    <row r="497" spans="1:69" x14ac:dyDescent="0.25">
      <c r="A497">
        <f t="shared" si="420"/>
        <v>1415000</v>
      </c>
      <c r="B497">
        <f t="shared" si="404"/>
        <v>1415</v>
      </c>
      <c r="C497">
        <f t="shared" si="373"/>
        <v>1.5622385198472319</v>
      </c>
      <c r="D497">
        <f t="shared" si="374"/>
        <v>0.87615864170512792</v>
      </c>
      <c r="F497">
        <f t="shared" si="375"/>
        <v>9.852884878493382E-6</v>
      </c>
      <c r="G497">
        <f t="shared" si="376"/>
        <v>1.2277099728801042E-3</v>
      </c>
      <c r="H497">
        <f t="shared" si="377"/>
        <v>-3.1403649400271201</v>
      </c>
      <c r="J497">
        <f t="shared" si="378"/>
        <v>15</v>
      </c>
      <c r="M497">
        <f t="shared" si="379"/>
        <v>1.8669619844122768E-3</v>
      </c>
      <c r="N497">
        <f t="shared" si="380"/>
        <v>-1.5707963250000001</v>
      </c>
      <c r="O497">
        <f t="shared" si="381"/>
        <v>440.0911425050129</v>
      </c>
      <c r="P497">
        <f t="shared" si="382"/>
        <v>1.5685240682467354</v>
      </c>
      <c r="Q497">
        <f t="shared" si="383"/>
        <v>244.45203984980057</v>
      </c>
      <c r="R497">
        <f t="shared" si="384"/>
        <v>1.5667055334036109</v>
      </c>
      <c r="S497">
        <f t="shared" si="385"/>
        <v>0.22157800361564939</v>
      </c>
      <c r="T497">
        <f t="shared" si="386"/>
        <v>-1.3473639245104545</v>
      </c>
      <c r="U497">
        <f t="shared" si="387"/>
        <v>0.15973635508678705</v>
      </c>
      <c r="V497">
        <f t="shared" si="388"/>
        <v>-1.4103727538405741</v>
      </c>
      <c r="X497">
        <f t="shared" si="405"/>
        <v>-55.695916135687035</v>
      </c>
      <c r="Y497">
        <f t="shared" si="389"/>
        <v>-198.10071366320562</v>
      </c>
      <c r="Z497">
        <f t="shared" si="406"/>
        <v>-18.100713663205624</v>
      </c>
      <c r="AC497">
        <v>1</v>
      </c>
      <c r="AD497">
        <f t="shared" si="390"/>
        <v>440.09000637524997</v>
      </c>
      <c r="AE497">
        <f t="shared" si="391"/>
        <v>-0.1838974352410965</v>
      </c>
      <c r="AF497">
        <f t="shared" si="392"/>
        <v>2.97571969967265E-2</v>
      </c>
      <c r="AG497">
        <f t="shared" si="421"/>
        <v>372.06194733051808</v>
      </c>
      <c r="AH497">
        <f t="shared" si="422"/>
        <v>-2332.9226160826584</v>
      </c>
      <c r="AJ497">
        <f t="shared" si="393"/>
        <v>18000</v>
      </c>
      <c r="AK497">
        <f t="shared" si="394"/>
        <v>79216.201147544998</v>
      </c>
      <c r="AL497">
        <v>1</v>
      </c>
      <c r="AM497">
        <f t="shared" si="395"/>
        <v>244.44999445025252</v>
      </c>
      <c r="AN497">
        <f t="shared" si="423"/>
        <v>324.3547177904955</v>
      </c>
      <c r="AO497">
        <f t="shared" si="424"/>
        <v>-72.307816254856306</v>
      </c>
      <c r="AQ497">
        <f t="shared" si="396"/>
        <v>1.2486107644482057E-3</v>
      </c>
      <c r="AR497">
        <f t="shared" si="397"/>
        <v>-3.5335684633884226</v>
      </c>
      <c r="AT497">
        <f t="shared" si="418"/>
        <v>-8243.0772231628198</v>
      </c>
      <c r="AU497">
        <f t="shared" si="419"/>
        <v>-1317.6192758050684</v>
      </c>
      <c r="AV497">
        <f t="shared" si="407"/>
        <v>-2.9830879823078793</v>
      </c>
      <c r="AW497">
        <f t="shared" si="408"/>
        <v>426.98116961946079</v>
      </c>
      <c r="AX497">
        <f t="shared" si="409"/>
        <v>-3785.4412217149547</v>
      </c>
      <c r="AY497">
        <f t="shared" si="417"/>
        <v>-1.4584754538499347</v>
      </c>
      <c r="BA497">
        <f t="shared" si="398"/>
        <v>2.1913215196244815</v>
      </c>
      <c r="BB497">
        <f t="shared" si="410"/>
        <v>6.814122073846562</v>
      </c>
      <c r="BC497">
        <f t="shared" si="411"/>
        <v>-1.5246125284579446</v>
      </c>
      <c r="BD497">
        <f t="shared" si="399"/>
        <v>-267.35386337322569</v>
      </c>
      <c r="BF497">
        <f t="shared" si="400"/>
        <v>-65.917837736414938</v>
      </c>
      <c r="BG497">
        <f t="shared" si="401"/>
        <v>-217.08332836225236</v>
      </c>
      <c r="BH497">
        <f t="shared" si="412"/>
        <v>-37.08332836225236</v>
      </c>
      <c r="BI497">
        <f t="shared" si="413"/>
        <v>-37.08332836225236</v>
      </c>
      <c r="BJ497">
        <f t="shared" si="402"/>
        <v>0</v>
      </c>
      <c r="BK497">
        <f t="shared" si="414"/>
        <v>0</v>
      </c>
      <c r="BM497">
        <f t="shared" si="415"/>
        <v>-72.7319598102615</v>
      </c>
      <c r="BN497">
        <f t="shared" si="403"/>
        <v>-129.7294649890267</v>
      </c>
      <c r="BQ497" s="56">
        <f t="shared" si="416"/>
        <v>23.7160828741317</v>
      </c>
    </row>
    <row r="498" spans="1:69" x14ac:dyDescent="0.25">
      <c r="A498">
        <f t="shared" si="420"/>
        <v>1420000</v>
      </c>
      <c r="B498">
        <f t="shared" si="404"/>
        <v>1420</v>
      </c>
      <c r="C498">
        <f t="shared" si="373"/>
        <v>1.5654992885980692</v>
      </c>
      <c r="D498">
        <f t="shared" si="374"/>
        <v>0.87789277965260104</v>
      </c>
      <c r="F498">
        <f t="shared" si="375"/>
        <v>9.783619882850868E-6</v>
      </c>
      <c r="G498">
        <f t="shared" si="376"/>
        <v>1.2233869680303669E-3</v>
      </c>
      <c r="H498">
        <f t="shared" si="377"/>
        <v>-3.1403692630319697</v>
      </c>
      <c r="J498">
        <f t="shared" si="378"/>
        <v>15</v>
      </c>
      <c r="M498">
        <f t="shared" si="379"/>
        <v>1.8603881746080081E-3</v>
      </c>
      <c r="N498">
        <f t="shared" si="380"/>
        <v>-1.5707963250000001</v>
      </c>
      <c r="O498">
        <f t="shared" si="381"/>
        <v>441.64622686631623</v>
      </c>
      <c r="P498">
        <f t="shared" si="382"/>
        <v>1.5685320691297218</v>
      </c>
      <c r="Q498">
        <f t="shared" si="383"/>
        <v>245.31581354686693</v>
      </c>
      <c r="R498">
        <f t="shared" si="384"/>
        <v>1.5667199374458423</v>
      </c>
      <c r="S498">
        <f t="shared" si="385"/>
        <v>0.22083591270379488</v>
      </c>
      <c r="T498">
        <f t="shared" si="386"/>
        <v>-1.3481248663407155</v>
      </c>
      <c r="U498">
        <f t="shared" si="387"/>
        <v>0.15918818069967394</v>
      </c>
      <c r="V498">
        <f t="shared" si="388"/>
        <v>-1.4109280335814864</v>
      </c>
      <c r="X498">
        <f t="shared" si="405"/>
        <v>-55.767442722836932</v>
      </c>
      <c r="Y498">
        <f t="shared" si="389"/>
        <v>-198.0757328009031</v>
      </c>
      <c r="Z498">
        <f t="shared" si="406"/>
        <v>-18.075732800903097</v>
      </c>
      <c r="AC498">
        <v>1</v>
      </c>
      <c r="AD498">
        <f t="shared" si="390"/>
        <v>441.64509473699997</v>
      </c>
      <c r="AE498">
        <f t="shared" si="391"/>
        <v>-0.18519935992216008</v>
      </c>
      <c r="AF498">
        <f t="shared" si="392"/>
        <v>2.9862346102721996E-2</v>
      </c>
      <c r="AG498">
        <f t="shared" si="421"/>
        <v>369.5126858379308</v>
      </c>
      <c r="AH498">
        <f t="shared" si="422"/>
        <v>-2325.1191537818941</v>
      </c>
      <c r="AJ498">
        <f t="shared" si="393"/>
        <v>18000</v>
      </c>
      <c r="AK498">
        <f t="shared" si="394"/>
        <v>79496.117052660004</v>
      </c>
      <c r="AL498">
        <v>1</v>
      </c>
      <c r="AM498">
        <f t="shared" si="395"/>
        <v>245.31377534937005</v>
      </c>
      <c r="AN498">
        <f t="shared" si="423"/>
        <v>324.35263840803634</v>
      </c>
      <c r="AO498">
        <f t="shared" si="424"/>
        <v>-72.053219744462893</v>
      </c>
      <c r="AQ498">
        <f t="shared" si="396"/>
        <v>1.2398332126768979E-3</v>
      </c>
      <c r="AR498">
        <f t="shared" si="397"/>
        <v>-3.52112632400239</v>
      </c>
      <c r="AT498">
        <f t="shared" si="418"/>
        <v>-8186.5801247231802</v>
      </c>
      <c r="AU498">
        <f t="shared" si="419"/>
        <v>-1303.9836051070533</v>
      </c>
      <c r="AV498">
        <f t="shared" si="407"/>
        <v>-2.9836365053800535</v>
      </c>
      <c r="AW498">
        <f t="shared" si="408"/>
        <v>426.32122871820593</v>
      </c>
      <c r="AX498">
        <f t="shared" si="409"/>
        <v>-3772.4988331400696</v>
      </c>
      <c r="AY498">
        <f t="shared" si="417"/>
        <v>-1.4582660870766742</v>
      </c>
      <c r="BA498">
        <f t="shared" si="398"/>
        <v>2.1835260005695978</v>
      </c>
      <c r="BB498">
        <f t="shared" si="410"/>
        <v>6.7831673539236617</v>
      </c>
      <c r="BC498">
        <f t="shared" si="411"/>
        <v>-1.5253704183033794</v>
      </c>
      <c r="BD498">
        <f t="shared" si="399"/>
        <v>-267.3972872627545</v>
      </c>
      <c r="BF498">
        <f t="shared" si="400"/>
        <v>-65.991958553558476</v>
      </c>
      <c r="BG498">
        <f t="shared" si="401"/>
        <v>-217.02764115611697</v>
      </c>
      <c r="BH498">
        <f t="shared" si="412"/>
        <v>-37.027641156116971</v>
      </c>
      <c r="BI498">
        <f t="shared" si="413"/>
        <v>-37.027641156116971</v>
      </c>
      <c r="BJ498">
        <f t="shared" si="402"/>
        <v>0</v>
      </c>
      <c r="BK498">
        <f t="shared" si="414"/>
        <v>0</v>
      </c>
      <c r="BM498">
        <f t="shared" si="415"/>
        <v>-72.775125907482135</v>
      </c>
      <c r="BN498">
        <f t="shared" si="403"/>
        <v>-129.63035389336247</v>
      </c>
      <c r="BQ498" s="56">
        <f t="shared" si="416"/>
        <v>23.685128154208797</v>
      </c>
    </row>
    <row r="499" spans="1:69" x14ac:dyDescent="0.25">
      <c r="A499">
        <f t="shared" si="420"/>
        <v>1425000</v>
      </c>
      <c r="B499">
        <f t="shared" si="404"/>
        <v>1425</v>
      </c>
      <c r="C499">
        <f t="shared" si="373"/>
        <v>1.5687647455930454</v>
      </c>
      <c r="D499">
        <f t="shared" si="374"/>
        <v>0.87961970339729123</v>
      </c>
      <c r="F499">
        <f t="shared" si="375"/>
        <v>9.7150827214860002E-6</v>
      </c>
      <c r="G499">
        <f t="shared" si="376"/>
        <v>1.2190943009196915E-3</v>
      </c>
      <c r="H499">
        <f t="shared" si="377"/>
        <v>-3.1403735556990804</v>
      </c>
      <c r="J499">
        <f t="shared" si="378"/>
        <v>15</v>
      </c>
      <c r="M499">
        <f t="shared" si="379"/>
        <v>1.8538604968023663E-3</v>
      </c>
      <c r="N499">
        <f t="shared" si="380"/>
        <v>-1.5707963250000001</v>
      </c>
      <c r="O499">
        <f t="shared" si="381"/>
        <v>443.20131125569281</v>
      </c>
      <c r="P499">
        <f t="shared" si="382"/>
        <v>1.5685400138664474</v>
      </c>
      <c r="Q499">
        <f t="shared" si="383"/>
        <v>246.17958729447338</v>
      </c>
      <c r="R499">
        <f t="shared" si="384"/>
        <v>1.5667342404087492</v>
      </c>
      <c r="S499">
        <f t="shared" si="385"/>
        <v>0.22009864972945978</v>
      </c>
      <c r="T499">
        <f t="shared" si="386"/>
        <v>-1.3488807277819013</v>
      </c>
      <c r="U499">
        <f t="shared" si="387"/>
        <v>0.15864370741947278</v>
      </c>
      <c r="V499">
        <f t="shared" si="388"/>
        <v>-1.411479515031302</v>
      </c>
      <c r="X499">
        <f t="shared" si="405"/>
        <v>-55.838681241402277</v>
      </c>
      <c r="Y499">
        <f t="shared" si="389"/>
        <v>-198.05066384120909</v>
      </c>
      <c r="Z499">
        <f t="shared" si="406"/>
        <v>-18.050663841209087</v>
      </c>
      <c r="AC499">
        <v>1</v>
      </c>
      <c r="AD499">
        <f t="shared" si="390"/>
        <v>443.20018309875002</v>
      </c>
      <c r="AE499">
        <f t="shared" si="391"/>
        <v>-0.18650587693014101</v>
      </c>
      <c r="AF499">
        <f t="shared" si="392"/>
        <v>2.9967495208717498E-2</v>
      </c>
      <c r="AG499">
        <f t="shared" si="421"/>
        <v>366.989311083443</v>
      </c>
      <c r="AH499">
        <f t="shared" si="422"/>
        <v>-2317.3662931763552</v>
      </c>
      <c r="AJ499">
        <f t="shared" si="393"/>
        <v>18000</v>
      </c>
      <c r="AK499">
        <f t="shared" si="394"/>
        <v>79776.032957775009</v>
      </c>
      <c r="AL499">
        <v>1</v>
      </c>
      <c r="AM499">
        <f t="shared" si="395"/>
        <v>246.17755624848749</v>
      </c>
      <c r="AN499">
        <f t="shared" si="423"/>
        <v>324.35058087490904</v>
      </c>
      <c r="AO499">
        <f t="shared" si="424"/>
        <v>-71.800409787493336</v>
      </c>
      <c r="AQ499">
        <f t="shared" si="396"/>
        <v>1.2311478939799453E-3</v>
      </c>
      <c r="AR499">
        <f t="shared" si="397"/>
        <v>-3.5087714978428441</v>
      </c>
      <c r="AT499">
        <f t="shared" si="418"/>
        <v>-8130.6569814414661</v>
      </c>
      <c r="AU499">
        <f t="shared" si="419"/>
        <v>-1290.5346553739901</v>
      </c>
      <c r="AV499">
        <f t="shared" si="407"/>
        <v>-2.9841812775760643</v>
      </c>
      <c r="AW499">
        <f t="shared" si="408"/>
        <v>425.6673584729578</v>
      </c>
      <c r="AX499">
        <f t="shared" si="409"/>
        <v>-3759.6433588368072</v>
      </c>
      <c r="AY499">
        <f t="shared" si="417"/>
        <v>-1.4580562788406453</v>
      </c>
      <c r="BA499">
        <f t="shared" si="398"/>
        <v>2.1757852540429408</v>
      </c>
      <c r="BB499">
        <f t="shared" si="410"/>
        <v>6.7523205816767797</v>
      </c>
      <c r="BC499">
        <f t="shared" si="411"/>
        <v>-1.5261249987354191</v>
      </c>
      <c r="BD499">
        <f t="shared" si="399"/>
        <v>-267.44052153686295</v>
      </c>
      <c r="BF499">
        <f t="shared" si="400"/>
        <v>-66.065767760169237</v>
      </c>
      <c r="BG499">
        <f t="shared" si="401"/>
        <v>-216.97217593970925</v>
      </c>
      <c r="BH499">
        <f t="shared" si="412"/>
        <v>-36.972175939709246</v>
      </c>
      <c r="BI499">
        <f t="shared" si="413"/>
        <v>-36.972175939709246</v>
      </c>
      <c r="BJ499">
        <f t="shared" si="402"/>
        <v>0</v>
      </c>
      <c r="BK499">
        <f t="shared" si="414"/>
        <v>0</v>
      </c>
      <c r="BM499">
        <f t="shared" si="415"/>
        <v>-72.818088341846021</v>
      </c>
      <c r="BN499">
        <f t="shared" si="403"/>
        <v>-129.5316544028463</v>
      </c>
      <c r="BQ499" s="56">
        <f t="shared" si="416"/>
        <v>23.654281381961916</v>
      </c>
    </row>
    <row r="500" spans="1:69" x14ac:dyDescent="0.25">
      <c r="A500">
        <f t="shared" si="420"/>
        <v>1430000</v>
      </c>
      <c r="B500">
        <f t="shared" si="404"/>
        <v>1430</v>
      </c>
      <c r="C500">
        <f t="shared" si="373"/>
        <v>1.5720348616166635</v>
      </c>
      <c r="D500">
        <f t="shared" si="374"/>
        <v>0.88133944762729222</v>
      </c>
      <c r="F500">
        <f t="shared" si="375"/>
        <v>9.6472632325603279E-6</v>
      </c>
      <c r="G500">
        <f t="shared" si="376"/>
        <v>1.2148316533080394E-3</v>
      </c>
      <c r="H500">
        <f t="shared" si="377"/>
        <v>-3.1403778183466922</v>
      </c>
      <c r="J500">
        <f t="shared" si="378"/>
        <v>15</v>
      </c>
      <c r="M500">
        <f t="shared" si="379"/>
        <v>1.8473784670932671E-3</v>
      </c>
      <c r="N500">
        <f t="shared" si="380"/>
        <v>-1.5707963250000001</v>
      </c>
      <c r="O500">
        <f t="shared" si="381"/>
        <v>444.7563956728481</v>
      </c>
      <c r="P500">
        <f t="shared" si="382"/>
        <v>1.5685479030458556</v>
      </c>
      <c r="Q500">
        <f t="shared" si="383"/>
        <v>247.04336109208975</v>
      </c>
      <c r="R500">
        <f t="shared" si="384"/>
        <v>1.5667484433525811</v>
      </c>
      <c r="S500">
        <f t="shared" si="385"/>
        <v>0.21936616901398207</v>
      </c>
      <c r="T500">
        <f t="shared" si="386"/>
        <v>-1.3496315586880649</v>
      </c>
      <c r="U500">
        <f t="shared" si="387"/>
        <v>0.15810289838732516</v>
      </c>
      <c r="V500">
        <f t="shared" si="388"/>
        <v>-1.412027236697442</v>
      </c>
      <c r="X500">
        <f t="shared" si="405"/>
        <v>-55.909633807122965</v>
      </c>
      <c r="Y500">
        <f t="shared" si="389"/>
        <v>-198.02550978312371</v>
      </c>
      <c r="Z500">
        <f t="shared" si="406"/>
        <v>-18.025509783123709</v>
      </c>
      <c r="AC500">
        <v>1</v>
      </c>
      <c r="AD500">
        <f t="shared" si="390"/>
        <v>444.75527146050001</v>
      </c>
      <c r="AE500">
        <f t="shared" si="391"/>
        <v>-0.18781698626503923</v>
      </c>
      <c r="AF500">
        <f t="shared" si="392"/>
        <v>3.0072644314713001E-2</v>
      </c>
      <c r="AG500">
        <f t="shared" si="421"/>
        <v>364.49147681168807</v>
      </c>
      <c r="AH500">
        <f t="shared" si="422"/>
        <v>-2309.6635589203111</v>
      </c>
      <c r="AJ500">
        <f t="shared" si="393"/>
        <v>18000</v>
      </c>
      <c r="AK500">
        <f t="shared" si="394"/>
        <v>80055.94886289</v>
      </c>
      <c r="AL500">
        <v>1</v>
      </c>
      <c r="AM500">
        <f t="shared" si="395"/>
        <v>247.04133714760502</v>
      </c>
      <c r="AN500">
        <f t="shared" si="423"/>
        <v>324.34854488607164</v>
      </c>
      <c r="AO500">
        <f t="shared" si="424"/>
        <v>-71.549367645111488</v>
      </c>
      <c r="AQ500">
        <f t="shared" si="396"/>
        <v>1.2225535206423883E-3</v>
      </c>
      <c r="AR500">
        <f t="shared" si="397"/>
        <v>-3.4965030690372307</v>
      </c>
      <c r="AT500">
        <f t="shared" si="418"/>
        <v>-8075.3001118701004</v>
      </c>
      <c r="AU500">
        <f t="shared" si="419"/>
        <v>-1277.2692546254373</v>
      </c>
      <c r="AV500">
        <f t="shared" si="407"/>
        <v>-2.9847223369059779</v>
      </c>
      <c r="AW500">
        <f t="shared" si="408"/>
        <v>425.0194886748522</v>
      </c>
      <c r="AX500">
        <f t="shared" si="409"/>
        <v>-3746.873939178467</v>
      </c>
      <c r="AY500">
        <f t="shared" si="417"/>
        <v>-1.4578460319837256</v>
      </c>
      <c r="BA500">
        <f t="shared" si="398"/>
        <v>2.1680987022286997</v>
      </c>
      <c r="BB500">
        <f t="shared" si="410"/>
        <v>6.7215809895920433</v>
      </c>
      <c r="BC500">
        <f t="shared" si="411"/>
        <v>-1.5268763049222522</v>
      </c>
      <c r="BD500">
        <f t="shared" si="399"/>
        <v>-267.48356821053977</v>
      </c>
      <c r="BF500">
        <f t="shared" si="400"/>
        <v>-66.139267799349483</v>
      </c>
      <c r="BG500">
        <f t="shared" si="401"/>
        <v>-216.9169327587704</v>
      </c>
      <c r="BH500">
        <f t="shared" si="412"/>
        <v>-36.9169327587704</v>
      </c>
      <c r="BI500">
        <f t="shared" si="413"/>
        <v>-36.9169327587704</v>
      </c>
      <c r="BJ500">
        <f t="shared" si="402"/>
        <v>0</v>
      </c>
      <c r="BK500">
        <f t="shared" si="414"/>
        <v>0</v>
      </c>
      <c r="BM500">
        <f t="shared" si="415"/>
        <v>-72.860848788941524</v>
      </c>
      <c r="BN500">
        <f t="shared" si="403"/>
        <v>-129.43336454823063</v>
      </c>
      <c r="BQ500" s="56">
        <f t="shared" si="416"/>
        <v>23.62354178987718</v>
      </c>
    </row>
    <row r="501" spans="1:69" x14ac:dyDescent="0.25">
      <c r="A501">
        <f t="shared" si="420"/>
        <v>1435000</v>
      </c>
      <c r="B501">
        <f t="shared" si="404"/>
        <v>1435</v>
      </c>
      <c r="C501">
        <f t="shared" si="373"/>
        <v>1.5753096076545055</v>
      </c>
      <c r="D501">
        <f t="shared" si="374"/>
        <v>0.88305204691274464</v>
      </c>
      <c r="F501">
        <f t="shared" si="375"/>
        <v>9.580151430965169E-6</v>
      </c>
      <c r="G501">
        <f t="shared" si="376"/>
        <v>1.2105987113909824E-3</v>
      </c>
      <c r="H501">
        <f t="shared" si="377"/>
        <v>-3.1403820512886091</v>
      </c>
      <c r="J501">
        <f t="shared" si="378"/>
        <v>15</v>
      </c>
      <c r="M501">
        <f t="shared" si="379"/>
        <v>1.840941608322907E-3</v>
      </c>
      <c r="N501">
        <f t="shared" si="380"/>
        <v>-1.5707963250000001</v>
      </c>
      <c r="O501">
        <f t="shared" si="381"/>
        <v>446.31148011749173</v>
      </c>
      <c r="P501">
        <f t="shared" si="382"/>
        <v>1.5685557372486807</v>
      </c>
      <c r="Q501">
        <f t="shared" si="383"/>
        <v>247.90713493919336</v>
      </c>
      <c r="R501">
        <f t="shared" si="384"/>
        <v>1.5667625473228111</v>
      </c>
      <c r="S501">
        <f t="shared" si="385"/>
        <v>0.21863842543553388</v>
      </c>
      <c r="T501">
        <f t="shared" si="386"/>
        <v>-1.3503774082745561</v>
      </c>
      <c r="U501">
        <f t="shared" si="387"/>
        <v>0.1575657172253255</v>
      </c>
      <c r="V501">
        <f t="shared" si="388"/>
        <v>-1.4125712365730789</v>
      </c>
      <c r="X501">
        <f t="shared" si="405"/>
        <v>-55.980302514699176</v>
      </c>
      <c r="Y501">
        <f t="shared" si="389"/>
        <v>-198.00027356740895</v>
      </c>
      <c r="Z501">
        <f t="shared" si="406"/>
        <v>-18.000273567408954</v>
      </c>
      <c r="AC501">
        <v>1</v>
      </c>
      <c r="AD501">
        <f t="shared" si="390"/>
        <v>446.31035982225001</v>
      </c>
      <c r="AE501">
        <f t="shared" si="391"/>
        <v>-0.18913268792685484</v>
      </c>
      <c r="AF501">
        <f t="shared" si="392"/>
        <v>3.0177793420708497E-2</v>
      </c>
      <c r="AG501">
        <f t="shared" si="421"/>
        <v>362.01884248529484</v>
      </c>
      <c r="AH501">
        <f t="shared" si="422"/>
        <v>-2302.0104813807002</v>
      </c>
      <c r="AJ501">
        <f t="shared" si="393"/>
        <v>18000</v>
      </c>
      <c r="AK501">
        <f t="shared" si="394"/>
        <v>80335.864768004991</v>
      </c>
      <c r="AL501">
        <v>1</v>
      </c>
      <c r="AM501">
        <f t="shared" si="395"/>
        <v>247.90511804672252</v>
      </c>
      <c r="AN501">
        <f t="shared" si="423"/>
        <v>324.34653014178724</v>
      </c>
      <c r="AO501">
        <f t="shared" si="424"/>
        <v>-71.300074839628337</v>
      </c>
      <c r="AQ501">
        <f t="shared" si="396"/>
        <v>1.2140488273441675E-3</v>
      </c>
      <c r="AR501">
        <f t="shared" si="397"/>
        <v>-3.4843201344777603</v>
      </c>
      <c r="AT501">
        <f t="shared" si="418"/>
        <v>-8020.5019615024194</v>
      </c>
      <c r="AU501">
        <f t="shared" si="419"/>
        <v>-1264.1842950573</v>
      </c>
      <c r="AV501">
        <f t="shared" si="407"/>
        <v>-2.9852597208725427</v>
      </c>
      <c r="AW501">
        <f t="shared" si="408"/>
        <v>424.37755004459586</v>
      </c>
      <c r="AX501">
        <f t="shared" si="409"/>
        <v>-3734.189725663477</v>
      </c>
      <c r="AY501">
        <f t="shared" si="417"/>
        <v>-1.4576353493426539</v>
      </c>
      <c r="BA501">
        <f t="shared" si="398"/>
        <v>2.1604657754175993</v>
      </c>
      <c r="BB501">
        <f t="shared" si="410"/>
        <v>6.6909478182677242</v>
      </c>
      <c r="BC501">
        <f t="shared" si="411"/>
        <v>-1.5276243715298887</v>
      </c>
      <c r="BD501">
        <f t="shared" si="399"/>
        <v>-267.52642927000102</v>
      </c>
      <c r="BF501">
        <f t="shared" si="400"/>
        <v>-66.212461087700063</v>
      </c>
      <c r="BG501">
        <f t="shared" si="401"/>
        <v>-216.86191163677302</v>
      </c>
      <c r="BH501">
        <f t="shared" si="412"/>
        <v>-36.861911636773016</v>
      </c>
      <c r="BI501">
        <f t="shared" si="413"/>
        <v>-36.861911636773016</v>
      </c>
      <c r="BJ501">
        <f t="shared" si="402"/>
        <v>0</v>
      </c>
      <c r="BK501">
        <f t="shared" si="414"/>
        <v>0</v>
      </c>
      <c r="BM501">
        <f t="shared" si="415"/>
        <v>-72.90340890596778</v>
      </c>
      <c r="BN501">
        <f t="shared" si="403"/>
        <v>-129.33548236677203</v>
      </c>
      <c r="BQ501" s="56">
        <f t="shared" si="416"/>
        <v>23.592908618552858</v>
      </c>
    </row>
    <row r="502" spans="1:69" x14ac:dyDescent="0.25">
      <c r="A502">
        <f t="shared" si="420"/>
        <v>1440000</v>
      </c>
      <c r="B502">
        <f t="shared" si="404"/>
        <v>1440</v>
      </c>
      <c r="C502">
        <f t="shared" si="373"/>
        <v>1.5785889548920018</v>
      </c>
      <c r="D502">
        <f t="shared" si="374"/>
        <v>0.8847575357047841</v>
      </c>
      <c r="F502">
        <f t="shared" si="375"/>
        <v>9.5137375046460801E-6</v>
      </c>
      <c r="G502">
        <f t="shared" si="376"/>
        <v>1.2063951657226896E-3</v>
      </c>
      <c r="H502">
        <f t="shared" si="377"/>
        <v>-3.1403862548342776</v>
      </c>
      <c r="J502">
        <f t="shared" si="378"/>
        <v>15</v>
      </c>
      <c r="M502">
        <f t="shared" si="379"/>
        <v>1.834549449960675E-3</v>
      </c>
      <c r="N502">
        <f t="shared" si="380"/>
        <v>-1.5707963250000001</v>
      </c>
      <c r="O502">
        <f t="shared" si="381"/>
        <v>447.86656458933737</v>
      </c>
      <c r="P502">
        <f t="shared" si="382"/>
        <v>1.5685635170475918</v>
      </c>
      <c r="Q502">
        <f t="shared" si="383"/>
        <v>248.77090883526867</v>
      </c>
      <c r="R502">
        <f t="shared" si="384"/>
        <v>1.5667765533503912</v>
      </c>
      <c r="S502">
        <f t="shared" si="385"/>
        <v>0.2179153744209682</v>
      </c>
      <c r="T502">
        <f t="shared" si="386"/>
        <v>-1.3511183251280248</v>
      </c>
      <c r="U502">
        <f t="shared" si="387"/>
        <v>0.15703212802882063</v>
      </c>
      <c r="V502">
        <f t="shared" si="388"/>
        <v>-1.413111552145615</v>
      </c>
      <c r="X502">
        <f t="shared" si="405"/>
        <v>-56.050689438045424</v>
      </c>
      <c r="Y502">
        <f t="shared" si="389"/>
        <v>-197.97495807768934</v>
      </c>
      <c r="Z502">
        <f t="shared" si="406"/>
        <v>-17.974958077689337</v>
      </c>
      <c r="AC502">
        <v>1</v>
      </c>
      <c r="AD502">
        <f t="shared" si="390"/>
        <v>447.86544818400006</v>
      </c>
      <c r="AE502">
        <f t="shared" si="391"/>
        <v>-0.19045298191558777</v>
      </c>
      <c r="AF502">
        <f t="shared" si="392"/>
        <v>3.0282942526704E-2</v>
      </c>
      <c r="AG502">
        <f t="shared" si="421"/>
        <v>359.571073173012</v>
      </c>
      <c r="AH502">
        <f t="shared" si="422"/>
        <v>-2294.4065965557443</v>
      </c>
      <c r="AJ502">
        <f t="shared" si="393"/>
        <v>18000</v>
      </c>
      <c r="AK502">
        <f t="shared" si="394"/>
        <v>80615.780673119996</v>
      </c>
      <c r="AL502">
        <v>1</v>
      </c>
      <c r="AM502">
        <f t="shared" si="395"/>
        <v>248.76889894583999</v>
      </c>
      <c r="AN502">
        <f t="shared" si="423"/>
        <v>324.34453634751372</v>
      </c>
      <c r="AO502">
        <f t="shared" si="424"/>
        <v>-71.052513149968519</v>
      </c>
      <c r="AQ502">
        <f t="shared" si="396"/>
        <v>1.2056325706943755E-3</v>
      </c>
      <c r="AR502">
        <f t="shared" si="397"/>
        <v>-3.472221803599802</v>
      </c>
      <c r="AT502">
        <f t="shared" si="418"/>
        <v>-7966.2551002867731</v>
      </c>
      <c r="AU502">
        <f t="shared" si="419"/>
        <v>-1251.2767315383358</v>
      </c>
      <c r="AV502">
        <f t="shared" si="407"/>
        <v>-2.9857934664795485</v>
      </c>
      <c r="AW502">
        <f t="shared" si="408"/>
        <v>423.74147421989113</v>
      </c>
      <c r="AX502">
        <f t="shared" si="409"/>
        <v>-3721.5898807389176</v>
      </c>
      <c r="AY502">
        <f t="shared" si="417"/>
        <v>-1.4574242337484362</v>
      </c>
      <c r="BA502">
        <f t="shared" si="398"/>
        <v>2.1528859118651602</v>
      </c>
      <c r="BB502">
        <f t="shared" si="410"/>
        <v>6.6604203163003453</v>
      </c>
      <c r="BC502">
        <f t="shared" si="411"/>
        <v>-1.5283692327311122</v>
      </c>
      <c r="BD502">
        <f t="shared" si="399"/>
        <v>-267.5691066732029</v>
      </c>
      <c r="BF502">
        <f t="shared" si="400"/>
        <v>-66.285350015682667</v>
      </c>
      <c r="BG502">
        <f t="shared" si="401"/>
        <v>-216.80711257549859</v>
      </c>
      <c r="BH502">
        <f t="shared" si="412"/>
        <v>-36.807112575498593</v>
      </c>
      <c r="BI502">
        <f t="shared" si="413"/>
        <v>-36.807112575498593</v>
      </c>
      <c r="BJ502">
        <f t="shared" si="402"/>
        <v>0</v>
      </c>
      <c r="BK502">
        <f t="shared" si="414"/>
        <v>0</v>
      </c>
      <c r="BM502">
        <f t="shared" si="415"/>
        <v>-72.945770331983013</v>
      </c>
      <c r="BN502">
        <f t="shared" si="403"/>
        <v>-129.2380059022957</v>
      </c>
      <c r="BQ502" s="56">
        <f t="shared" si="416"/>
        <v>23.562381116585481</v>
      </c>
    </row>
    <row r="503" spans="1:69" x14ac:dyDescent="0.25">
      <c r="A503">
        <f t="shared" si="420"/>
        <v>1445000</v>
      </c>
      <c r="B503">
        <f t="shared" si="404"/>
        <v>1445</v>
      </c>
      <c r="C503">
        <f t="shared" si="373"/>
        <v>1.5818728747132029</v>
      </c>
      <c r="D503">
        <f t="shared" si="374"/>
        <v>0.88645594833452734</v>
      </c>
      <c r="F503">
        <f t="shared" si="375"/>
        <v>9.4480118110161713E-6</v>
      </c>
      <c r="G503">
        <f t="shared" si="376"/>
        <v>1.202220711140516E-3</v>
      </c>
      <c r="H503">
        <f t="shared" si="377"/>
        <v>-3.1403904292888596</v>
      </c>
      <c r="J503">
        <f t="shared" si="378"/>
        <v>15</v>
      </c>
      <c r="M503">
        <f t="shared" si="379"/>
        <v>1.8282015279884926E-3</v>
      </c>
      <c r="N503">
        <f t="shared" si="380"/>
        <v>-1.5707963250000001</v>
      </c>
      <c r="O503">
        <f t="shared" si="381"/>
        <v>449.42164908810281</v>
      </c>
      <c r="P503">
        <f t="shared" si="382"/>
        <v>1.5685712430073313</v>
      </c>
      <c r="Q503">
        <f t="shared" si="383"/>
        <v>249.63468277980738</v>
      </c>
      <c r="R503">
        <f t="shared" si="384"/>
        <v>1.5667904624520057</v>
      </c>
      <c r="S503">
        <f t="shared" si="385"/>
        <v>0.21719697193780152</v>
      </c>
      <c r="T503">
        <f t="shared" si="386"/>
        <v>-1.3518543572162405</v>
      </c>
      <c r="U503">
        <f t="shared" si="387"/>
        <v>0.15650209535885407</v>
      </c>
      <c r="V503">
        <f t="shared" si="388"/>
        <v>-1.4136482204049969</v>
      </c>
      <c r="X503">
        <f t="shared" si="405"/>
        <v>-56.120796630541179</v>
      </c>
      <c r="Y503">
        <f t="shared" si="389"/>
        <v>-197.94956614153077</v>
      </c>
      <c r="Z503">
        <f t="shared" si="406"/>
        <v>-17.949566141530767</v>
      </c>
      <c r="AC503">
        <v>1</v>
      </c>
      <c r="AD503">
        <f t="shared" si="390"/>
        <v>449.42053654574994</v>
      </c>
      <c r="AE503">
        <f t="shared" si="391"/>
        <v>-0.19177786823123799</v>
      </c>
      <c r="AF503">
        <f t="shared" si="392"/>
        <v>3.0388091632699496E-2</v>
      </c>
      <c r="AG503">
        <f t="shared" si="421"/>
        <v>357.14783944034997</v>
      </c>
      <c r="AH503">
        <f t="shared" si="422"/>
        <v>-2286.8514459948478</v>
      </c>
      <c r="AJ503">
        <f t="shared" si="393"/>
        <v>18000</v>
      </c>
      <c r="AK503">
        <f t="shared" si="394"/>
        <v>80895.696578235002</v>
      </c>
      <c r="AL503">
        <v>1</v>
      </c>
      <c r="AM503">
        <f t="shared" si="395"/>
        <v>249.63267984495752</v>
      </c>
      <c r="AN503">
        <f t="shared" si="423"/>
        <v>324.34256321379519</v>
      </c>
      <c r="AO503">
        <f t="shared" si="424"/>
        <v>-70.806664607231085</v>
      </c>
      <c r="AQ503">
        <f t="shared" si="396"/>
        <v>1.1973035287767713E-3</v>
      </c>
      <c r="AR503">
        <f t="shared" si="397"/>
        <v>-3.460207198164869</v>
      </c>
      <c r="AT503">
        <f t="shared" si="418"/>
        <v>-7912.5522201966551</v>
      </c>
      <c r="AU503">
        <f t="shared" si="419"/>
        <v>-1238.5435801466078</v>
      </c>
      <c r="AV503">
        <f t="shared" si="407"/>
        <v>-2.986323610240023</v>
      </c>
      <c r="AW503">
        <f t="shared" si="408"/>
        <v>423.1111937429813</v>
      </c>
      <c r="AX503">
        <f t="shared" si="409"/>
        <v>-3709.0735776273182</v>
      </c>
      <c r="AY503">
        <f t="shared" si="417"/>
        <v>-1.457212688025781</v>
      </c>
      <c r="BA503">
        <f t="shared" si="398"/>
        <v>2.145358557652929</v>
      </c>
      <c r="BB503">
        <f t="shared" si="410"/>
        <v>6.629997740172775</v>
      </c>
      <c r="BC503">
        <f t="shared" si="411"/>
        <v>-1.5291109222142421</v>
      </c>
      <c r="BD503">
        <f t="shared" si="399"/>
        <v>-267.61160235034401</v>
      </c>
      <c r="BF503">
        <f t="shared" si="400"/>
        <v>-66.357936947976143</v>
      </c>
      <c r="BG503">
        <f t="shared" si="401"/>
        <v>-216.75253555560212</v>
      </c>
      <c r="BH503">
        <f t="shared" si="412"/>
        <v>-36.752535555602122</v>
      </c>
      <c r="BI503">
        <f t="shared" si="413"/>
        <v>-36.752535555602122</v>
      </c>
      <c r="BJ503">
        <f t="shared" si="402"/>
        <v>0</v>
      </c>
      <c r="BK503">
        <f t="shared" si="414"/>
        <v>0</v>
      </c>
      <c r="BM503">
        <f t="shared" si="415"/>
        <v>-72.987934688148911</v>
      </c>
      <c r="BN503">
        <f t="shared" si="403"/>
        <v>-129.14093320525811</v>
      </c>
      <c r="BQ503" s="56">
        <f t="shared" si="416"/>
        <v>23.531958540457914</v>
      </c>
    </row>
    <row r="504" spans="1:69" x14ac:dyDescent="0.25">
      <c r="A504">
        <f t="shared" si="420"/>
        <v>1450000</v>
      </c>
      <c r="B504">
        <f t="shared" si="404"/>
        <v>1450</v>
      </c>
      <c r="C504">
        <f t="shared" si="373"/>
        <v>1.585161338699554</v>
      </c>
      <c r="D504">
        <f t="shared" si="374"/>
        <v>0.88814731901209809</v>
      </c>
      <c r="F504">
        <f t="shared" si="375"/>
        <v>9.3829648734558822E-6</v>
      </c>
      <c r="G504">
        <f t="shared" si="376"/>
        <v>1.198075046691149E-3</v>
      </c>
      <c r="H504">
        <f t="shared" si="377"/>
        <v>-3.1403945749533091</v>
      </c>
      <c r="J504">
        <f t="shared" si="378"/>
        <v>15</v>
      </c>
      <c r="M504">
        <f t="shared" si="379"/>
        <v>1.8218973847885323E-3</v>
      </c>
      <c r="N504">
        <f t="shared" si="380"/>
        <v>-1.5707963250000001</v>
      </c>
      <c r="O504">
        <f t="shared" si="381"/>
        <v>450.97673361350928</v>
      </c>
      <c r="P504">
        <f t="shared" si="382"/>
        <v>1.5685789156848529</v>
      </c>
      <c r="Q504">
        <f t="shared" si="383"/>
        <v>250.49845677230812</v>
      </c>
      <c r="R504">
        <f t="shared" si="384"/>
        <v>1.5668042756303153</v>
      </c>
      <c r="S504">
        <f t="shared" si="385"/>
        <v>0.21648317448633017</v>
      </c>
      <c r="T504">
        <f t="shared" si="386"/>
        <v>-1.3525855518977341</v>
      </c>
      <c r="U504">
        <f t="shared" si="387"/>
        <v>0.1559755842347523</v>
      </c>
      <c r="V504">
        <f t="shared" si="388"/>
        <v>-1.4141812778518661</v>
      </c>
      <c r="X504">
        <f t="shared" si="405"/>
        <v>-56.190626125277888</v>
      </c>
      <c r="Y504">
        <f t="shared" si="389"/>
        <v>-197.92410053149814</v>
      </c>
      <c r="Z504">
        <f t="shared" si="406"/>
        <v>-17.924100531498141</v>
      </c>
      <c r="AC504">
        <v>1</v>
      </c>
      <c r="AD504">
        <f t="shared" si="390"/>
        <v>450.97562490749999</v>
      </c>
      <c r="AE504">
        <f t="shared" si="391"/>
        <v>-0.1931073468738056</v>
      </c>
      <c r="AF504">
        <f t="shared" si="392"/>
        <v>3.0493240738694999E-2</v>
      </c>
      <c r="AG504">
        <f t="shared" si="421"/>
        <v>354.74881724268118</v>
      </c>
      <c r="AH504">
        <f t="shared" si="422"/>
        <v>-2279.3445767197668</v>
      </c>
      <c r="AJ504">
        <f t="shared" si="393"/>
        <v>18000</v>
      </c>
      <c r="AK504">
        <f t="shared" si="394"/>
        <v>81175.612483350007</v>
      </c>
      <c r="AL504">
        <v>1</v>
      </c>
      <c r="AM504">
        <f t="shared" si="395"/>
        <v>250.49646074407502</v>
      </c>
      <c r="AN504">
        <f t="shared" si="423"/>
        <v>324.34061045615817</v>
      </c>
      <c r="AO504">
        <f t="shared" si="424"/>
        <v>-70.562511490342175</v>
      </c>
      <c r="AQ504">
        <f t="shared" si="396"/>
        <v>1.1890605007062426E-3</v>
      </c>
      <c r="AR504">
        <f t="shared" si="397"/>
        <v>-3.4482754520481032</v>
      </c>
      <c r="AT504">
        <f t="shared" si="418"/>
        <v>-7859.3861328554904</v>
      </c>
      <c r="AU504">
        <f t="shared" si="419"/>
        <v>-1225.9819167447129</v>
      </c>
      <c r="AV504">
        <f t="shared" si="407"/>
        <v>-2.9868501881842668</v>
      </c>
      <c r="AW504">
        <f t="shared" si="408"/>
        <v>422.48664204832994</v>
      </c>
      <c r="AX504">
        <f t="shared" si="409"/>
        <v>-3696.6400001566894</v>
      </c>
      <c r="AY504">
        <f t="shared" si="417"/>
        <v>-1.4570007149925619</v>
      </c>
      <c r="BA504">
        <f t="shared" si="398"/>
        <v>2.1378831665525957</v>
      </c>
      <c r="BB504">
        <f t="shared" si="410"/>
        <v>6.5996793541442784</v>
      </c>
      <c r="BC504">
        <f t="shared" si="411"/>
        <v>-1.5298494731917049</v>
      </c>
      <c r="BD504">
        <f t="shared" si="399"/>
        <v>-267.65391820435627</v>
      </c>
      <c r="BF504">
        <f t="shared" si="400"/>
        <v>-66.430224223826755</v>
      </c>
      <c r="BG504">
        <f t="shared" si="401"/>
        <v>-216.69818053716315</v>
      </c>
      <c r="BH504">
        <f t="shared" si="412"/>
        <v>-36.698180537163154</v>
      </c>
      <c r="BI504">
        <f t="shared" si="413"/>
        <v>-36.698180537163154</v>
      </c>
      <c r="BJ504">
        <f t="shared" si="402"/>
        <v>0</v>
      </c>
      <c r="BK504">
        <f t="shared" si="414"/>
        <v>0</v>
      </c>
      <c r="BM504">
        <f t="shared" si="415"/>
        <v>-73.029903577971027</v>
      </c>
      <c r="BN504">
        <f t="shared" si="403"/>
        <v>-129.04426233280688</v>
      </c>
      <c r="BQ504" s="56">
        <f t="shared" si="416"/>
        <v>23.501640154429417</v>
      </c>
    </row>
    <row r="505" spans="1:69" x14ac:dyDescent="0.25">
      <c r="A505">
        <f t="shared" si="420"/>
        <v>1455000</v>
      </c>
      <c r="B505">
        <f t="shared" si="404"/>
        <v>1455</v>
      </c>
      <c r="C505">
        <f t="shared" si="373"/>
        <v>1.5884543186286697</v>
      </c>
      <c r="D505">
        <f t="shared" si="374"/>
        <v>0.88983168182568873</v>
      </c>
      <c r="F505">
        <f t="shared" si="375"/>
        <v>9.3185873778967888E-6</v>
      </c>
      <c r="G505">
        <f t="shared" si="376"/>
        <v>1.1939578755582813E-3</v>
      </c>
      <c r="H505">
        <f t="shared" si="377"/>
        <v>-3.140398692124442</v>
      </c>
      <c r="J505">
        <f t="shared" si="378"/>
        <v>15</v>
      </c>
      <c r="M505">
        <f t="shared" si="379"/>
        <v>1.815636569033245E-3</v>
      </c>
      <c r="N505">
        <f t="shared" si="380"/>
        <v>-1.5707963250000001</v>
      </c>
      <c r="O505">
        <f t="shared" si="381"/>
        <v>452.53181816528235</v>
      </c>
      <c r="P505">
        <f t="shared" si="382"/>
        <v>1.5685865356294542</v>
      </c>
      <c r="Q505">
        <f t="shared" si="383"/>
        <v>251.36223081227644</v>
      </c>
      <c r="R505">
        <f t="shared" si="384"/>
        <v>1.5668179938741995</v>
      </c>
      <c r="S505">
        <f t="shared" si="385"/>
        <v>0.21577393909187878</v>
      </c>
      <c r="T505">
        <f t="shared" si="386"/>
        <v>-1.3533119559312603</v>
      </c>
      <c r="U505">
        <f t="shared" si="387"/>
        <v>0.15545256012684994</v>
      </c>
      <c r="V505">
        <f t="shared" si="388"/>
        <v>-1.414710760505552</v>
      </c>
      <c r="X505">
        <f t="shared" si="405"/>
        <v>-56.260179935302602</v>
      </c>
      <c r="Y505">
        <f t="shared" si="389"/>
        <v>-197.89856396619211</v>
      </c>
      <c r="Z505">
        <f t="shared" si="406"/>
        <v>-17.898563966192114</v>
      </c>
      <c r="AC505">
        <v>1</v>
      </c>
      <c r="AD505">
        <f t="shared" si="390"/>
        <v>452.53071326924999</v>
      </c>
      <c r="AE505">
        <f t="shared" si="391"/>
        <v>-0.1944414178432905</v>
      </c>
      <c r="AF505">
        <f t="shared" si="392"/>
        <v>3.0598389844690502E-2</v>
      </c>
      <c r="AG505">
        <f t="shared" si="421"/>
        <v>352.37368782073372</v>
      </c>
      <c r="AH505">
        <f t="shared" si="422"/>
        <v>-2271.8855411470308</v>
      </c>
      <c r="AJ505">
        <f t="shared" si="393"/>
        <v>18000</v>
      </c>
      <c r="AK505">
        <f t="shared" si="394"/>
        <v>81455.528388464998</v>
      </c>
      <c r="AL505">
        <v>1</v>
      </c>
      <c r="AM505">
        <f t="shared" si="395"/>
        <v>251.36024164319252</v>
      </c>
      <c r="AN505">
        <f t="shared" si="423"/>
        <v>324.33867779500815</v>
      </c>
      <c r="AO505">
        <f t="shared" si="424"/>
        <v>-70.32003632179709</v>
      </c>
      <c r="AQ505">
        <f t="shared" si="396"/>
        <v>1.1809023061959227E-3</v>
      </c>
      <c r="AR505">
        <f t="shared" si="397"/>
        <v>-3.4364257110301355</v>
      </c>
      <c r="AT505">
        <f t="shared" si="418"/>
        <v>-7806.7497672146801</v>
      </c>
      <c r="AU505">
        <f t="shared" si="419"/>
        <v>-1213.5888755926296</v>
      </c>
      <c r="AV505">
        <f t="shared" si="407"/>
        <v>-2.9873732358677341</v>
      </c>
      <c r="AW505">
        <f t="shared" si="408"/>
        <v>421.86775345042696</v>
      </c>
      <c r="AX505">
        <f t="shared" si="409"/>
        <v>-3684.2883425937039</v>
      </c>
      <c r="AY505">
        <f t="shared" si="417"/>
        <v>-1.4567883174593053</v>
      </c>
      <c r="BA505">
        <f t="shared" si="398"/>
        <v>2.1304591998929379</v>
      </c>
      <c r="BB505">
        <f t="shared" si="410"/>
        <v>6.5694644301424754</v>
      </c>
      <c r="BC505">
        <f t="shared" si="411"/>
        <v>-1.5305849184084288</v>
      </c>
      <c r="BD505">
        <f t="shared" si="399"/>
        <v>-267.69605611138576</v>
      </c>
      <c r="BF505">
        <f t="shared" si="400"/>
        <v>-66.502214157392771</v>
      </c>
      <c r="BG505">
        <f t="shared" si="401"/>
        <v>-216.64404746022456</v>
      </c>
      <c r="BH505">
        <f t="shared" si="412"/>
        <v>-36.644047460224556</v>
      </c>
      <c r="BI505">
        <f t="shared" si="413"/>
        <v>-36.644047460224556</v>
      </c>
      <c r="BJ505">
        <f t="shared" si="402"/>
        <v>0</v>
      </c>
      <c r="BK505">
        <f t="shared" si="414"/>
        <v>0</v>
      </c>
      <c r="BM505">
        <f t="shared" si="415"/>
        <v>-73.071678587535246</v>
      </c>
      <c r="BN505">
        <f t="shared" si="403"/>
        <v>-128.9479913488388</v>
      </c>
      <c r="BQ505" s="56">
        <f t="shared" si="416"/>
        <v>23.471425230427609</v>
      </c>
    </row>
    <row r="506" spans="1:69" x14ac:dyDescent="0.25">
      <c r="A506">
        <f t="shared" si="420"/>
        <v>1460000</v>
      </c>
      <c r="B506">
        <f t="shared" si="404"/>
        <v>1460</v>
      </c>
      <c r="C506">
        <f t="shared" si="373"/>
        <v>1.591751786473111</v>
      </c>
      <c r="D506">
        <f t="shared" si="374"/>
        <v>0.8915090707406591</v>
      </c>
      <c r="F506">
        <f t="shared" si="375"/>
        <v>9.2548701694871826E-6</v>
      </c>
      <c r="G506">
        <f t="shared" si="376"/>
        <v>1.1898689049917655E-3</v>
      </c>
      <c r="H506">
        <f t="shared" si="377"/>
        <v>-3.1404027810950086</v>
      </c>
      <c r="J506">
        <f t="shared" si="378"/>
        <v>15</v>
      </c>
      <c r="M506">
        <f t="shared" si="379"/>
        <v>1.8094186355776521E-3</v>
      </c>
      <c r="N506">
        <f t="shared" si="380"/>
        <v>-1.5707963250000001</v>
      </c>
      <c r="O506">
        <f t="shared" si="381"/>
        <v>454.08690274315097</v>
      </c>
      <c r="P506">
        <f t="shared" si="382"/>
        <v>1.5685941033829078</v>
      </c>
      <c r="Q506">
        <f t="shared" si="383"/>
        <v>252.22600489922465</v>
      </c>
      <c r="R506">
        <f t="shared" si="384"/>
        <v>1.5668316181589912</v>
      </c>
      <c r="S506">
        <f t="shared" si="385"/>
        <v>0.21506922329717737</v>
      </c>
      <c r="T506">
        <f t="shared" si="386"/>
        <v>-1.3540336154850903</v>
      </c>
      <c r="U506">
        <f t="shared" si="387"/>
        <v>0.15493298894935076</v>
      </c>
      <c r="V506">
        <f t="shared" si="388"/>
        <v>-1.4152367039119114</v>
      </c>
      <c r="X506">
        <f t="shared" si="405"/>
        <v>-56.329460053858156</v>
      </c>
      <c r="Y506">
        <f t="shared" si="389"/>
        <v>-197.87295911126523</v>
      </c>
      <c r="Z506">
        <f t="shared" si="406"/>
        <v>-17.872959111265232</v>
      </c>
      <c r="AC506">
        <v>1</v>
      </c>
      <c r="AD506">
        <f t="shared" si="390"/>
        <v>454.08580163099998</v>
      </c>
      <c r="AE506">
        <f t="shared" si="391"/>
        <v>-0.19578008113969275</v>
      </c>
      <c r="AF506">
        <f t="shared" si="392"/>
        <v>3.0703538950685998E-2</v>
      </c>
      <c r="AG506">
        <f t="shared" si="421"/>
        <v>350.02213759841783</v>
      </c>
      <c r="AH506">
        <f t="shared" si="422"/>
        <v>-2264.4738970115859</v>
      </c>
      <c r="AJ506">
        <f t="shared" si="393"/>
        <v>18000</v>
      </c>
      <c r="AK506">
        <f t="shared" si="394"/>
        <v>81735.444293580003</v>
      </c>
      <c r="AL506">
        <v>1</v>
      </c>
      <c r="AM506">
        <f t="shared" si="395"/>
        <v>252.22402254231</v>
      </c>
      <c r="AN506">
        <f t="shared" si="423"/>
        <v>324.33676495552999</v>
      </c>
      <c r="AO506">
        <f t="shared" si="424"/>
        <v>-70.079221863490091</v>
      </c>
      <c r="AQ506">
        <f t="shared" si="396"/>
        <v>1.1728277851346658E-3</v>
      </c>
      <c r="AR506">
        <f t="shared" si="397"/>
        <v>-3.4246571325932242</v>
      </c>
      <c r="AT506">
        <f t="shared" si="418"/>
        <v>-7754.6361672835137</v>
      </c>
      <c r="AU506">
        <f t="shared" si="419"/>
        <v>-1201.3616479970758</v>
      </c>
      <c r="AV506">
        <f t="shared" si="407"/>
        <v>-2.9878927883787605</v>
      </c>
      <c r="AW506">
        <f t="shared" si="408"/>
        <v>421.25446313172682</v>
      </c>
      <c r="AX506">
        <f t="shared" si="409"/>
        <v>-3672.0178094799558</v>
      </c>
      <c r="AY506">
        <f t="shared" si="417"/>
        <v>-1.456575498228704</v>
      </c>
      <c r="BA506">
        <f t="shared" si="398"/>
        <v>2.123086126429508</v>
      </c>
      <c r="BB506">
        <f t="shared" si="410"/>
        <v>6.5393522476571349</v>
      </c>
      <c r="BC506">
        <f t="shared" si="411"/>
        <v>-1.5313172901500565</v>
      </c>
      <c r="BD506">
        <f t="shared" si="399"/>
        <v>-267.73801792126363</v>
      </c>
      <c r="BF506">
        <f t="shared" si="400"/>
        <v>-66.5739090380834</v>
      </c>
      <c r="BG506">
        <f t="shared" si="401"/>
        <v>-216.59013624531906</v>
      </c>
      <c r="BH506">
        <f t="shared" si="412"/>
        <v>-36.590136245319059</v>
      </c>
      <c r="BI506">
        <f t="shared" si="413"/>
        <v>-36.590136245319059</v>
      </c>
      <c r="BJ506">
        <f t="shared" si="402"/>
        <v>0</v>
      </c>
      <c r="BK506">
        <f t="shared" si="414"/>
        <v>0</v>
      </c>
      <c r="BM506">
        <f t="shared" si="415"/>
        <v>-73.113261285740535</v>
      </c>
      <c r="BN506">
        <f t="shared" si="403"/>
        <v>-128.85211832405543</v>
      </c>
      <c r="BQ506" s="56">
        <f t="shared" si="416"/>
        <v>23.441313047942273</v>
      </c>
    </row>
    <row r="507" spans="1:69" x14ac:dyDescent="0.25">
      <c r="A507">
        <f t="shared" si="420"/>
        <v>1465000</v>
      </c>
      <c r="B507">
        <f t="shared" si="404"/>
        <v>1465</v>
      </c>
      <c r="C507">
        <f t="shared" si="373"/>
        <v>1.5950537143991637</v>
      </c>
      <c r="D507">
        <f t="shared" si="374"/>
        <v>0.89317951959867159</v>
      </c>
      <c r="F507">
        <f t="shared" si="375"/>
        <v>9.1918042493371668E-6</v>
      </c>
      <c r="G507">
        <f t="shared" si="376"/>
        <v>1.1858078462382243E-3</v>
      </c>
      <c r="H507">
        <f t="shared" si="377"/>
        <v>-3.1404068421537619</v>
      </c>
      <c r="J507">
        <f t="shared" si="378"/>
        <v>15</v>
      </c>
      <c r="M507">
        <f t="shared" si="379"/>
        <v>1.8032431453538374E-3</v>
      </c>
      <c r="N507">
        <f t="shared" si="380"/>
        <v>-1.5707963250000001</v>
      </c>
      <c r="O507">
        <f t="shared" si="381"/>
        <v>455.64198734684811</v>
      </c>
      <c r="P507">
        <f t="shared" si="382"/>
        <v>1.5686016194795911</v>
      </c>
      <c r="Q507">
        <f t="shared" si="383"/>
        <v>253.0897790326718</v>
      </c>
      <c r="R507">
        <f t="shared" si="384"/>
        <v>1.5668451494467086</v>
      </c>
      <c r="S507">
        <f t="shared" si="385"/>
        <v>0.21436898515486491</v>
      </c>
      <c r="T507">
        <f t="shared" si="386"/>
        <v>-1.3547505761461349</v>
      </c>
      <c r="U507">
        <f t="shared" si="387"/>
        <v>0.15441683705332157</v>
      </c>
      <c r="V507">
        <f t="shared" si="388"/>
        <v>-1.4157591431510148</v>
      </c>
      <c r="X507">
        <f t="shared" si="405"/>
        <v>-56.3984684546202</v>
      </c>
      <c r="Y507">
        <f t="shared" si="389"/>
        <v>-197.84728858041771</v>
      </c>
      <c r="Z507">
        <f t="shared" si="406"/>
        <v>-17.847288580417711</v>
      </c>
      <c r="AC507">
        <v>1</v>
      </c>
      <c r="AD507">
        <f t="shared" si="390"/>
        <v>455.64088999275003</v>
      </c>
      <c r="AE507">
        <f t="shared" si="391"/>
        <v>-0.19712333676301236</v>
      </c>
      <c r="AF507">
        <f t="shared" si="392"/>
        <v>3.0808688056681501E-2</v>
      </c>
      <c r="AG507">
        <f t="shared" si="421"/>
        <v>347.6938580829293</v>
      </c>
      <c r="AH507">
        <f t="shared" si="422"/>
        <v>-2257.1092072916563</v>
      </c>
      <c r="AJ507">
        <f t="shared" si="393"/>
        <v>18000</v>
      </c>
      <c r="AK507">
        <f t="shared" si="394"/>
        <v>82015.360198695009</v>
      </c>
      <c r="AL507">
        <v>1</v>
      </c>
      <c r="AM507">
        <f t="shared" si="395"/>
        <v>253.08780344142752</v>
      </c>
      <c r="AN507">
        <f t="shared" si="423"/>
        <v>324.33487166758999</v>
      </c>
      <c r="AO507">
        <f t="shared" si="424"/>
        <v>-69.840051112629439</v>
      </c>
      <c r="AQ507">
        <f t="shared" si="396"/>
        <v>1.1648357971745975E-3</v>
      </c>
      <c r="AR507">
        <f t="shared" si="397"/>
        <v>-3.412968885721571</v>
      </c>
      <c r="AT507">
        <f t="shared" si="418"/>
        <v>-7703.0384899097498</v>
      </c>
      <c r="AU507">
        <f t="shared" si="419"/>
        <v>-1189.2974809963148</v>
      </c>
      <c r="AV507">
        <f t="shared" si="407"/>
        <v>-2.988408880346141</v>
      </c>
      <c r="AW507">
        <f t="shared" si="408"/>
        <v>420.64670713072013</v>
      </c>
      <c r="AX507">
        <f t="shared" si="409"/>
        <v>-3659.827615471253</v>
      </c>
      <c r="AY507">
        <f t="shared" si="417"/>
        <v>-1.4563622600951551</v>
      </c>
      <c r="BA507">
        <f t="shared" si="398"/>
        <v>2.115763422217027</v>
      </c>
      <c r="BB507">
        <f t="shared" si="410"/>
        <v>6.509342093635877</v>
      </c>
      <c r="BC507">
        <f t="shared" si="411"/>
        <v>-1.5320466202509859</v>
      </c>
      <c r="BD507">
        <f t="shared" si="399"/>
        <v>-267.77980545796652</v>
      </c>
      <c r="BF507">
        <f t="shared" si="400"/>
        <v>-66.645311130892026</v>
      </c>
      <c r="BG507">
        <f t="shared" si="401"/>
        <v>-216.53644679398317</v>
      </c>
      <c r="BH507">
        <f t="shared" si="412"/>
        <v>-36.536446793983174</v>
      </c>
      <c r="BI507">
        <f t="shared" si="413"/>
        <v>-36.536446793983174</v>
      </c>
      <c r="BJ507">
        <f t="shared" si="402"/>
        <v>0</v>
      </c>
      <c r="BK507">
        <f t="shared" si="414"/>
        <v>0</v>
      </c>
      <c r="BM507">
        <f t="shared" si="415"/>
        <v>-73.154653224527891</v>
      </c>
      <c r="BN507">
        <f t="shared" si="403"/>
        <v>-128.75664133601671</v>
      </c>
      <c r="BQ507" s="56">
        <f t="shared" si="416"/>
        <v>23.411302893921015</v>
      </c>
    </row>
    <row r="508" spans="1:69" x14ac:dyDescent="0.25">
      <c r="A508">
        <f t="shared" si="420"/>
        <v>1470000</v>
      </c>
      <c r="B508">
        <f t="shared" si="404"/>
        <v>1470</v>
      </c>
      <c r="C508">
        <f t="shared" si="373"/>
        <v>1.5983600747656197</v>
      </c>
      <c r="D508">
        <f t="shared" si="374"/>
        <v>0.89484306211686127</v>
      </c>
      <c r="F508">
        <f t="shared" si="375"/>
        <v>9.1293807713411154E-6</v>
      </c>
      <c r="G508">
        <f t="shared" si="376"/>
        <v>1.1817744144730718E-3</v>
      </c>
      <c r="H508">
        <f t="shared" si="377"/>
        <v>-3.1404108755855273</v>
      </c>
      <c r="J508">
        <f t="shared" si="378"/>
        <v>15</v>
      </c>
      <c r="M508">
        <f t="shared" si="379"/>
        <v>1.7971096652675998E-3</v>
      </c>
      <c r="N508">
        <f t="shared" si="380"/>
        <v>-1.5707963250000001</v>
      </c>
      <c r="O508">
        <f t="shared" si="381"/>
        <v>457.19707197611012</v>
      </c>
      <c r="P508">
        <f t="shared" si="382"/>
        <v>1.5686090844466103</v>
      </c>
      <c r="Q508">
        <f t="shared" si="383"/>
        <v>253.95355321214339</v>
      </c>
      <c r="R508">
        <f t="shared" si="384"/>
        <v>1.5668585886862818</v>
      </c>
      <c r="S508">
        <f t="shared" si="385"/>
        <v>0.21367318322011772</v>
      </c>
      <c r="T508">
        <f t="shared" si="386"/>
        <v>-1.355462882928903</v>
      </c>
      <c r="U508">
        <f t="shared" si="387"/>
        <v>0.15390407121981659</v>
      </c>
      <c r="V508">
        <f t="shared" si="388"/>
        <v>-1.4162781128446857</v>
      </c>
      <c r="X508">
        <f t="shared" si="405"/>
        <v>-56.46720709193076</v>
      </c>
      <c r="Y508">
        <f t="shared" si="389"/>
        <v>-197.82155493637447</v>
      </c>
      <c r="Z508">
        <f t="shared" si="406"/>
        <v>-17.821554936374469</v>
      </c>
      <c r="AC508">
        <v>1</v>
      </c>
      <c r="AD508">
        <f t="shared" si="390"/>
        <v>457.19597835450003</v>
      </c>
      <c r="AE508">
        <f t="shared" si="391"/>
        <v>-0.19847118471324923</v>
      </c>
      <c r="AF508">
        <f t="shared" si="392"/>
        <v>3.0913837162676996E-2</v>
      </c>
      <c r="AG508">
        <f t="shared" si="421"/>
        <v>345.38854576706802</v>
      </c>
      <c r="AH508">
        <f t="shared" si="422"/>
        <v>-2249.7910401347799</v>
      </c>
      <c r="AJ508">
        <f t="shared" si="393"/>
        <v>18000</v>
      </c>
      <c r="AK508">
        <f t="shared" si="394"/>
        <v>82295.27610381</v>
      </c>
      <c r="AL508">
        <v>1</v>
      </c>
      <c r="AM508">
        <f t="shared" si="395"/>
        <v>253.95158434054503</v>
      </c>
      <c r="AN508">
        <f t="shared" si="423"/>
        <v>324.33299766564068</v>
      </c>
      <c r="AO508">
        <f t="shared" si="424"/>
        <v>-69.602507297735826</v>
      </c>
      <c r="AQ508">
        <f t="shared" si="396"/>
        <v>1.1569252213284719E-3</v>
      </c>
      <c r="AR508">
        <f t="shared" si="397"/>
        <v>-3.401360150705707</v>
      </c>
      <c r="AT508">
        <f t="shared" si="418"/>
        <v>-7651.9500026094283</v>
      </c>
      <c r="AU508">
        <f t="shared" si="419"/>
        <v>-1177.3936760793501</v>
      </c>
      <c r="AV508">
        <f t="shared" si="407"/>
        <v>-2.9889215459465639</v>
      </c>
      <c r="AW508">
        <f t="shared" si="408"/>
        <v>420.044422330136</v>
      </c>
      <c r="AX508">
        <f t="shared" si="409"/>
        <v>-3647.7169851798562</v>
      </c>
      <c r="AY508">
        <f t="shared" si="417"/>
        <v>-1.4561486058443196</v>
      </c>
      <c r="BA508">
        <f t="shared" si="398"/>
        <v>2.1084905704843759</v>
      </c>
      <c r="BB508">
        <f t="shared" si="410"/>
        <v>6.4794332623815567</v>
      </c>
      <c r="BC508">
        <f t="shared" si="411"/>
        <v>-1.5327729401022443</v>
      </c>
      <c r="BD508">
        <f t="shared" si="399"/>
        <v>-267.8214205200677</v>
      </c>
      <c r="BF508">
        <f t="shared" si="400"/>
        <v>-66.716422676724207</v>
      </c>
      <c r="BG508">
        <f t="shared" si="401"/>
        <v>-216.48297898926006</v>
      </c>
      <c r="BH508">
        <f t="shared" si="412"/>
        <v>-36.482978989260062</v>
      </c>
      <c r="BI508">
        <f t="shared" si="413"/>
        <v>-36.482978989260062</v>
      </c>
      <c r="BJ508">
        <f t="shared" si="402"/>
        <v>0</v>
      </c>
      <c r="BK508">
        <f t="shared" si="414"/>
        <v>0</v>
      </c>
      <c r="BM508">
        <f t="shared" si="415"/>
        <v>-73.195855939105755</v>
      </c>
      <c r="BN508">
        <f t="shared" si="403"/>
        <v>-128.66155846919233</v>
      </c>
      <c r="BQ508" s="56">
        <f t="shared" si="416"/>
        <v>23.381394062666693</v>
      </c>
    </row>
    <row r="509" spans="1:69" x14ac:dyDescent="0.25">
      <c r="A509">
        <f t="shared" si="420"/>
        <v>1475000</v>
      </c>
      <c r="B509">
        <f t="shared" si="404"/>
        <v>1475</v>
      </c>
      <c r="C509">
        <f t="shared" si="373"/>
        <v>1.6016708401225597</v>
      </c>
      <c r="D509">
        <f t="shared" si="374"/>
        <v>0.89649973188704002</v>
      </c>
      <c r="F509">
        <f t="shared" si="375"/>
        <v>9.0675910390754287E-6</v>
      </c>
      <c r="G509">
        <f t="shared" si="376"/>
        <v>1.1777683287339229E-3</v>
      </c>
      <c r="H509">
        <f t="shared" si="377"/>
        <v>-3.1404148816712665</v>
      </c>
      <c r="J509">
        <f t="shared" si="378"/>
        <v>15</v>
      </c>
      <c r="M509">
        <f t="shared" si="379"/>
        <v>1.7910177680972013E-3</v>
      </c>
      <c r="N509">
        <f t="shared" si="380"/>
        <v>-1.5707963250000001</v>
      </c>
      <c r="O509">
        <f t="shared" si="381"/>
        <v>458.75215663067701</v>
      </c>
      <c r="P509">
        <f t="shared" si="382"/>
        <v>1.5686164988039251</v>
      </c>
      <c r="Q509">
        <f t="shared" si="383"/>
        <v>254.81732743717134</v>
      </c>
      <c r="R509">
        <f t="shared" si="384"/>
        <v>1.5668719368137745</v>
      </c>
      <c r="S509">
        <f t="shared" si="385"/>
        <v>0.21298177654339975</v>
      </c>
      <c r="T509">
        <f t="shared" si="386"/>
        <v>-1.3561705802842958</v>
      </c>
      <c r="U509">
        <f t="shared" si="387"/>
        <v>0.15339465865312882</v>
      </c>
      <c r="V509">
        <f t="shared" si="388"/>
        <v>-1.4167936471638958</v>
      </c>
      <c r="X509">
        <f t="shared" si="405"/>
        <v>-56.535677901028649</v>
      </c>
      <c r="Y509">
        <f t="shared" si="389"/>
        <v>-197.79576069184182</v>
      </c>
      <c r="Z509">
        <f t="shared" si="406"/>
        <v>-17.795760691841821</v>
      </c>
      <c r="AC509">
        <v>1</v>
      </c>
      <c r="AD509">
        <f t="shared" si="390"/>
        <v>458.75106671624997</v>
      </c>
      <c r="AE509">
        <f t="shared" si="391"/>
        <v>-0.19982362499040349</v>
      </c>
      <c r="AF509">
        <f t="shared" si="392"/>
        <v>3.1018986268672499E-2</v>
      </c>
      <c r="AG509">
        <f t="shared" si="421"/>
        <v>343.10590203372078</v>
      </c>
      <c r="AH509">
        <f t="shared" si="422"/>
        <v>-2242.5189687850261</v>
      </c>
      <c r="AJ509">
        <f t="shared" si="393"/>
        <v>18000</v>
      </c>
      <c r="AK509">
        <f t="shared" si="394"/>
        <v>82575.192008925005</v>
      </c>
      <c r="AL509">
        <v>1</v>
      </c>
      <c r="AM509">
        <f t="shared" si="395"/>
        <v>254.8153652396625</v>
      </c>
      <c r="AN509">
        <f t="shared" si="423"/>
        <v>324.33114268862749</v>
      </c>
      <c r="AO509">
        <f t="shared" si="424"/>
        <v>-69.366573874722206</v>
      </c>
      <c r="AQ509">
        <f t="shared" si="396"/>
        <v>1.1490949555765637E-3</v>
      </c>
      <c r="AR509">
        <f t="shared" si="397"/>
        <v>-3.3898301189508624</v>
      </c>
      <c r="AT509">
        <f t="shared" si="418"/>
        <v>-7601.3640814448545</v>
      </c>
      <c r="AU509">
        <f t="shared" si="419"/>
        <v>-1165.6475879385262</v>
      </c>
      <c r="AV509">
        <f t="shared" si="407"/>
        <v>-2.9894308189119005</v>
      </c>
      <c r="AW509">
        <f t="shared" si="408"/>
        <v>419.44754644528069</v>
      </c>
      <c r="AX509">
        <f t="shared" si="409"/>
        <v>-3635.6851530196132</v>
      </c>
      <c r="AY509">
        <f t="shared" si="417"/>
        <v>-1.4559345382527062</v>
      </c>
      <c r="BA509">
        <f t="shared" si="398"/>
        <v>2.1012670615121722</v>
      </c>
      <c r="BB509">
        <f t="shared" si="410"/>
        <v>6.4496250554515093</v>
      </c>
      <c r="BC509">
        <f t="shared" si="411"/>
        <v>-1.5334962806591943</v>
      </c>
      <c r="BD509">
        <f t="shared" si="399"/>
        <v>-267.86286488117901</v>
      </c>
      <c r="BF509">
        <f t="shared" si="400"/>
        <v>-66.787245892720165</v>
      </c>
      <c r="BG509">
        <f t="shared" si="401"/>
        <v>-216.42973269619011</v>
      </c>
      <c r="BH509">
        <f t="shared" si="412"/>
        <v>-36.429732696190115</v>
      </c>
      <c r="BI509">
        <f t="shared" si="413"/>
        <v>-36.429732696190115</v>
      </c>
      <c r="BJ509">
        <f t="shared" si="402"/>
        <v>0</v>
      </c>
      <c r="BK509">
        <f t="shared" si="414"/>
        <v>0</v>
      </c>
      <c r="BM509">
        <f t="shared" si="415"/>
        <v>-73.236870948171671</v>
      </c>
      <c r="BN509">
        <f t="shared" si="403"/>
        <v>-128.56686781501119</v>
      </c>
      <c r="BQ509" s="56">
        <f t="shared" si="416"/>
        <v>23.351585855736644</v>
      </c>
    </row>
    <row r="510" spans="1:69" x14ac:dyDescent="0.25">
      <c r="A510">
        <f t="shared" si="420"/>
        <v>1480000</v>
      </c>
      <c r="B510">
        <f t="shared" si="404"/>
        <v>1480</v>
      </c>
      <c r="C510">
        <f t="shared" si="373"/>
        <v>1.6049859832101381</v>
      </c>
      <c r="D510">
        <f t="shared" si="374"/>
        <v>0.89814956237493537</v>
      </c>
      <c r="F510">
        <f t="shared" si="375"/>
        <v>9.0064265027695011E-6</v>
      </c>
      <c r="G510">
        <f t="shared" si="376"/>
        <v>1.1737893118553494E-3</v>
      </c>
      <c r="H510">
        <f t="shared" si="377"/>
        <v>-3.1404188606881447</v>
      </c>
      <c r="J510">
        <f t="shared" si="378"/>
        <v>15</v>
      </c>
      <c r="M510">
        <f t="shared" si="379"/>
        <v>1.7849670323941702E-3</v>
      </c>
      <c r="N510">
        <f t="shared" si="380"/>
        <v>-1.5707963250000001</v>
      </c>
      <c r="O510">
        <f t="shared" si="381"/>
        <v>460.3072413102924</v>
      </c>
      <c r="P510">
        <f t="shared" si="382"/>
        <v>1.5686238630644682</v>
      </c>
      <c r="Q510">
        <f t="shared" si="383"/>
        <v>255.681101707294</v>
      </c>
      <c r="R510">
        <f t="shared" si="384"/>
        <v>1.566885194752601</v>
      </c>
      <c r="S510">
        <f t="shared" si="385"/>
        <v>0.21229472466333293</v>
      </c>
      <c r="T510">
        <f t="shared" si="386"/>
        <v>-1.3568737121082459</v>
      </c>
      <c r="U510">
        <f t="shared" si="387"/>
        <v>0.15288856697416647</v>
      </c>
      <c r="V510">
        <f t="shared" si="388"/>
        <v>-1.4173057798360165</v>
      </c>
      <c r="X510">
        <f t="shared" si="405"/>
        <v>-56.603882798276743</v>
      </c>
      <c r="Y510">
        <f t="shared" si="389"/>
        <v>-197.76990831044637</v>
      </c>
      <c r="Z510">
        <f t="shared" si="406"/>
        <v>-17.769908310446368</v>
      </c>
      <c r="AC510">
        <v>1</v>
      </c>
      <c r="AD510">
        <f t="shared" si="390"/>
        <v>460.30615507799996</v>
      </c>
      <c r="AE510">
        <f t="shared" si="391"/>
        <v>-0.20118065759447504</v>
      </c>
      <c r="AF510">
        <f t="shared" si="392"/>
        <v>3.1124135374667999E-2</v>
      </c>
      <c r="AG510">
        <f t="shared" si="421"/>
        <v>340.84563306245178</v>
      </c>
      <c r="AH510">
        <f t="shared" si="422"/>
        <v>-2235.2925715113561</v>
      </c>
      <c r="AJ510">
        <f t="shared" si="393"/>
        <v>18000</v>
      </c>
      <c r="AK510">
        <f t="shared" si="394"/>
        <v>82855.107914039996</v>
      </c>
      <c r="AL510">
        <v>1</v>
      </c>
      <c r="AM510">
        <f t="shared" si="395"/>
        <v>255.67914613878</v>
      </c>
      <c r="AN510">
        <f t="shared" si="423"/>
        <v>324.32930647989815</v>
      </c>
      <c r="AO510">
        <f t="shared" si="424"/>
        <v>-69.132234523053071</v>
      </c>
      <c r="AQ510">
        <f t="shared" si="396"/>
        <v>1.1413439164828438E-3</v>
      </c>
      <c r="AR510">
        <f t="shared" si="397"/>
        <v>-3.3783779927892175</v>
      </c>
      <c r="AT510">
        <f t="shared" si="418"/>
        <v>-7551.2742089494277</v>
      </c>
      <c r="AU510">
        <f t="shared" si="419"/>
        <v>-1154.0566232545498</v>
      </c>
      <c r="AV510">
        <f t="shared" si="407"/>
        <v>-2.9899367325363566</v>
      </c>
      <c r="AW510">
        <f t="shared" si="408"/>
        <v>418.85601801251005</v>
      </c>
      <c r="AX510">
        <f t="shared" si="409"/>
        <v>-3623.7313630539375</v>
      </c>
      <c r="AY510">
        <f t="shared" si="417"/>
        <v>-1.4557200600872755</v>
      </c>
      <c r="BA510">
        <f t="shared" si="398"/>
        <v>2.0940923925128283</v>
      </c>
      <c r="BB510">
        <f t="shared" si="410"/>
        <v>6.4199167815584435</v>
      </c>
      <c r="BC510">
        <f t="shared" si="411"/>
        <v>-1.5342166724490811</v>
      </c>
      <c r="BD510">
        <f t="shared" si="399"/>
        <v>-267.90414029038254</v>
      </c>
      <c r="BF510">
        <f t="shared" si="400"/>
        <v>-66.857782972572096</v>
      </c>
      <c r="BG510">
        <f t="shared" si="401"/>
        <v>-216.37670776229126</v>
      </c>
      <c r="BH510">
        <f t="shared" si="412"/>
        <v>-36.376707762291261</v>
      </c>
      <c r="BI510">
        <f t="shared" si="413"/>
        <v>-36.376707762291261</v>
      </c>
      <c r="BJ510">
        <f t="shared" si="402"/>
        <v>0</v>
      </c>
      <c r="BK510">
        <f t="shared" si="414"/>
        <v>0</v>
      </c>
      <c r="BM510">
        <f t="shared" si="415"/>
        <v>-73.277699754130538</v>
      </c>
      <c r="BN510">
        <f t="shared" si="403"/>
        <v>-128.47256747190875</v>
      </c>
      <c r="BQ510" s="56">
        <f t="shared" si="416"/>
        <v>23.32187758184358</v>
      </c>
    </row>
    <row r="511" spans="1:69" x14ac:dyDescent="0.25">
      <c r="A511">
        <f t="shared" si="420"/>
        <v>1485000</v>
      </c>
      <c r="B511">
        <f t="shared" si="404"/>
        <v>1485</v>
      </c>
      <c r="C511">
        <f t="shared" si="373"/>
        <v>1.6083054769573726</v>
      </c>
      <c r="D511">
        <f t="shared" si="374"/>
        <v>0.89979258691946162</v>
      </c>
      <c r="F511">
        <f t="shared" si="375"/>
        <v>8.9458787563479804E-6</v>
      </c>
      <c r="G511">
        <f t="shared" si="376"/>
        <v>1.1698370904049528E-3</v>
      </c>
      <c r="H511">
        <f t="shared" si="377"/>
        <v>-3.1404228129095952</v>
      </c>
      <c r="J511">
        <f t="shared" si="378"/>
        <v>15</v>
      </c>
      <c r="M511">
        <f t="shared" si="379"/>
        <v>1.7789570423861088E-3</v>
      </c>
      <c r="N511">
        <f t="shared" si="380"/>
        <v>-1.5707963250000001</v>
      </c>
      <c r="O511">
        <f t="shared" si="381"/>
        <v>461.86232601470323</v>
      </c>
      <c r="P511">
        <f t="shared" si="382"/>
        <v>1.5686311777342643</v>
      </c>
      <c r="Q511">
        <f t="shared" si="383"/>
        <v>256.54487602205586</v>
      </c>
      <c r="R511">
        <f t="shared" si="384"/>
        <v>1.566898363413739</v>
      </c>
      <c r="S511">
        <f t="shared" si="385"/>
        <v>0.21161198759968497</v>
      </c>
      <c r="T511">
        <f t="shared" si="386"/>
        <v>-1.3575723217501987</v>
      </c>
      <c r="U511">
        <f t="shared" si="387"/>
        <v>0.15238576421395128</v>
      </c>
      <c r="V511">
        <f t="shared" si="388"/>
        <v>-1.4178145441519359</v>
      </c>
      <c r="X511">
        <f t="shared" si="405"/>
        <v>-56.671823681386073</v>
      </c>
      <c r="Y511">
        <f t="shared" si="389"/>
        <v>-197.74400020765506</v>
      </c>
      <c r="Z511">
        <f t="shared" si="406"/>
        <v>-17.744000207655063</v>
      </c>
      <c r="AC511">
        <v>1</v>
      </c>
      <c r="AD511">
        <f t="shared" si="390"/>
        <v>461.86124343975001</v>
      </c>
      <c r="AE511">
        <f t="shared" si="391"/>
        <v>-0.20254228252546397</v>
      </c>
      <c r="AF511">
        <f t="shared" si="392"/>
        <v>3.1229284480663498E-2</v>
      </c>
      <c r="AG511">
        <f t="shared" si="421"/>
        <v>338.60744973814809</v>
      </c>
      <c r="AH511">
        <f t="shared" si="422"/>
        <v>-2228.111431537111</v>
      </c>
      <c r="AJ511">
        <f t="shared" si="393"/>
        <v>18000</v>
      </c>
      <c r="AK511">
        <f t="shared" si="394"/>
        <v>83135.023819155002</v>
      </c>
      <c r="AL511">
        <v>1</v>
      </c>
      <c r="AM511">
        <f t="shared" si="395"/>
        <v>256.54292703789753</v>
      </c>
      <c r="AN511">
        <f t="shared" si="423"/>
        <v>324.32748878711345</v>
      </c>
      <c r="AO511">
        <f t="shared" si="424"/>
        <v>-68.899473141981289</v>
      </c>
      <c r="AQ511">
        <f t="shared" si="396"/>
        <v>1.133671038820184E-3</v>
      </c>
      <c r="AR511">
        <f t="shared" si="397"/>
        <v>-3.3670029852959464</v>
      </c>
      <c r="AT511">
        <f t="shared" si="418"/>
        <v>-7501.6739720981805</v>
      </c>
      <c r="AU511">
        <f t="shared" si="419"/>
        <v>-1142.6182395129895</v>
      </c>
      <c r="AV511">
        <f t="shared" si="407"/>
        <v>-2.990439319683488</v>
      </c>
      <c r="AW511">
        <f t="shared" si="408"/>
        <v>418.26977637783591</v>
      </c>
      <c r="AX511">
        <f t="shared" si="409"/>
        <v>-3611.8548688465462</v>
      </c>
      <c r="AY511">
        <f t="shared" si="417"/>
        <v>-1.4555051741050646</v>
      </c>
      <c r="BA511">
        <f t="shared" si="398"/>
        <v>2.0869660675130568</v>
      </c>
      <c r="BB511">
        <f t="shared" si="410"/>
        <v>6.3903077564730504</v>
      </c>
      <c r="BC511">
        <f t="shared" si="411"/>
        <v>-1.5349341455784233</v>
      </c>
      <c r="BD511">
        <f t="shared" si="399"/>
        <v>-267.94524847265484</v>
      </c>
      <c r="BF511">
        <f t="shared" si="400"/>
        <v>-66.928036086836357</v>
      </c>
      <c r="BG511">
        <f t="shared" si="401"/>
        <v>-216.32390401802735</v>
      </c>
      <c r="BH511">
        <f t="shared" si="412"/>
        <v>-36.323904018027349</v>
      </c>
      <c r="BI511">
        <f t="shared" si="413"/>
        <v>-36.323904018027349</v>
      </c>
      <c r="BJ511">
        <f t="shared" si="402"/>
        <v>0</v>
      </c>
      <c r="BK511">
        <f t="shared" si="414"/>
        <v>0</v>
      </c>
      <c r="BM511">
        <f t="shared" si="415"/>
        <v>-73.318343843309407</v>
      </c>
      <c r="BN511">
        <f t="shared" si="403"/>
        <v>-128.37865554537251</v>
      </c>
      <c r="BQ511" s="56">
        <f t="shared" si="416"/>
        <v>23.292268556758188</v>
      </c>
    </row>
    <row r="512" spans="1:69" x14ac:dyDescent="0.25">
      <c r="A512">
        <f t="shared" si="420"/>
        <v>1490000</v>
      </c>
      <c r="B512">
        <f t="shared" si="404"/>
        <v>1490</v>
      </c>
      <c r="C512">
        <f t="shared" si="373"/>
        <v>1.6116292944809327</v>
      </c>
      <c r="D512">
        <f t="shared" si="374"/>
        <v>0.9014288387320244</v>
      </c>
      <c r="F512">
        <f t="shared" si="375"/>
        <v>8.8859395345423818E-6</v>
      </c>
      <c r="G512">
        <f t="shared" si="376"/>
        <v>1.165911394620729E-3</v>
      </c>
      <c r="H512">
        <f t="shared" si="377"/>
        <v>-3.1404267386053797</v>
      </c>
      <c r="J512">
        <f t="shared" si="378"/>
        <v>15</v>
      </c>
      <c r="M512">
        <f t="shared" si="379"/>
        <v>1.7729873878814576E-3</v>
      </c>
      <c r="N512">
        <f t="shared" si="380"/>
        <v>-1.5707963250000001</v>
      </c>
      <c r="O512">
        <f t="shared" si="381"/>
        <v>463.41741074365979</v>
      </c>
      <c r="P512">
        <f t="shared" si="382"/>
        <v>1.5686384433125464</v>
      </c>
      <c r="Q512">
        <f t="shared" si="383"/>
        <v>257.40865038100753</v>
      </c>
      <c r="R512">
        <f t="shared" si="384"/>
        <v>1.5669114436959395</v>
      </c>
      <c r="S512">
        <f t="shared" si="385"/>
        <v>0.21093352584647287</v>
      </c>
      <c r="T512">
        <f t="shared" si="386"/>
        <v>-1.3582664520214429</v>
      </c>
      <c r="U512">
        <f t="shared" si="387"/>
        <v>0.1518862188072363</v>
      </c>
      <c r="V512">
        <f t="shared" si="388"/>
        <v>-1.4183199729730362</v>
      </c>
      <c r="X512">
        <f t="shared" si="405"/>
        <v>-56.739502429636858</v>
      </c>
      <c r="Y512">
        <f t="shared" si="389"/>
        <v>-197.71803875167669</v>
      </c>
      <c r="Z512">
        <f t="shared" si="406"/>
        <v>-17.718038751676687</v>
      </c>
      <c r="AC512">
        <v>1</v>
      </c>
      <c r="AD512">
        <f t="shared" si="390"/>
        <v>463.41633180150001</v>
      </c>
      <c r="AE512">
        <f t="shared" si="391"/>
        <v>-0.2039084997833702</v>
      </c>
      <c r="AF512">
        <f t="shared" si="392"/>
        <v>3.1334433586659001E-2</v>
      </c>
      <c r="AG512">
        <f t="shared" si="421"/>
        <v>336.39106756167104</v>
      </c>
      <c r="AH512">
        <f t="shared" si="422"/>
        <v>-2220.9751369706164</v>
      </c>
      <c r="AJ512">
        <f t="shared" si="393"/>
        <v>18000</v>
      </c>
      <c r="AK512">
        <f t="shared" si="394"/>
        <v>83414.939724270007</v>
      </c>
      <c r="AL512">
        <v>1</v>
      </c>
      <c r="AM512">
        <f t="shared" si="395"/>
        <v>257.40670793701503</v>
      </c>
      <c r="AN512">
        <f t="shared" si="423"/>
        <v>324.32568936216109</v>
      </c>
      <c r="AO512">
        <f t="shared" si="424"/>
        <v>-68.668273846860686</v>
      </c>
      <c r="AQ512">
        <f t="shared" si="396"/>
        <v>1.1260752752043517E-3</v>
      </c>
      <c r="AR512">
        <f t="shared" si="397"/>
        <v>-3.355704320108968</v>
      </c>
      <c r="AT512">
        <f t="shared" si="418"/>
        <v>-7452.5570603229235</v>
      </c>
      <c r="AU512">
        <f t="shared" si="419"/>
        <v>-1131.3299438513534</v>
      </c>
      <c r="AV512">
        <f t="shared" si="407"/>
        <v>-2.9909386127930802</v>
      </c>
      <c r="AW512">
        <f t="shared" si="408"/>
        <v>417.68876168566936</v>
      </c>
      <c r="AX512">
        <f t="shared" si="409"/>
        <v>-3600.0549333149274</v>
      </c>
      <c r="AY512">
        <f t="shared" si="417"/>
        <v>-1.4552898830528309</v>
      </c>
      <c r="BA512">
        <f t="shared" si="398"/>
        <v>2.0798875972387583</v>
      </c>
      <c r="BB512">
        <f t="shared" si="410"/>
        <v>6.3607973029282503</v>
      </c>
      <c r="BC512">
        <f t="shared" si="411"/>
        <v>-1.5356487297402492</v>
      </c>
      <c r="BD512">
        <f t="shared" si="399"/>
        <v>-267.98619112928117</v>
      </c>
      <c r="BF512">
        <f t="shared" si="400"/>
        <v>-66.998007383240605</v>
      </c>
      <c r="BG512">
        <f t="shared" si="401"/>
        <v>-216.2713212772664</v>
      </c>
      <c r="BH512">
        <f t="shared" si="412"/>
        <v>-36.271321277266395</v>
      </c>
      <c r="BI512">
        <f t="shared" si="413"/>
        <v>-36.271321277266395</v>
      </c>
      <c r="BJ512">
        <f t="shared" si="402"/>
        <v>0</v>
      </c>
      <c r="BK512">
        <f t="shared" si="414"/>
        <v>0</v>
      </c>
      <c r="BM512">
        <f t="shared" si="415"/>
        <v>-73.358804686168867</v>
      </c>
      <c r="BN512">
        <f t="shared" si="403"/>
        <v>-128.28513014798526</v>
      </c>
      <c r="BQ512" s="56">
        <f t="shared" si="416"/>
        <v>23.262758103213386</v>
      </c>
    </row>
    <row r="513" spans="1:69" x14ac:dyDescent="0.25">
      <c r="A513">
        <f t="shared" si="420"/>
        <v>1495000</v>
      </c>
      <c r="B513">
        <f t="shared" si="404"/>
        <v>1495</v>
      </c>
      <c r="C513">
        <f t="shared" si="373"/>
        <v>1.6149574090839349</v>
      </c>
      <c r="D513">
        <f t="shared" si="374"/>
        <v>0.90305835089585607</v>
      </c>
      <c r="F513">
        <f t="shared" si="375"/>
        <v>8.8266007100702128E-6</v>
      </c>
      <c r="G513">
        <f t="shared" si="376"/>
        <v>1.1620119583496862E-3</v>
      </c>
      <c r="H513">
        <f t="shared" si="377"/>
        <v>-3.1404306380416505</v>
      </c>
      <c r="J513">
        <f t="shared" si="378"/>
        <v>15</v>
      </c>
      <c r="M513">
        <f t="shared" si="379"/>
        <v>1.7670576641761683E-3</v>
      </c>
      <c r="N513">
        <f t="shared" si="380"/>
        <v>-1.5707963250000001</v>
      </c>
      <c r="O513">
        <f t="shared" si="381"/>
        <v>464.97249549691594</v>
      </c>
      <c r="P513">
        <f t="shared" si="382"/>
        <v>1.5686456602918681</v>
      </c>
      <c r="Q513">
        <f t="shared" si="383"/>
        <v>258.27242478370556</v>
      </c>
      <c r="R513">
        <f t="shared" si="384"/>
        <v>1.5669244364859296</v>
      </c>
      <c r="S513">
        <f t="shared" si="385"/>
        <v>0.21025930036518012</v>
      </c>
      <c r="T513">
        <f t="shared" si="386"/>
        <v>-1.3589561452032906</v>
      </c>
      <c r="U513">
        <f t="shared" si="387"/>
        <v>0.15138989958624077</v>
      </c>
      <c r="V513">
        <f t="shared" si="388"/>
        <v>-1.418822098738042</v>
      </c>
      <c r="X513">
        <f t="shared" si="405"/>
        <v>-56.806920904096543</v>
      </c>
      <c r="Y513">
        <f t="shared" si="389"/>
        <v>-197.69202626434691</v>
      </c>
      <c r="Z513">
        <f t="shared" si="406"/>
        <v>-17.692026264346907</v>
      </c>
      <c r="AC513">
        <v>1</v>
      </c>
      <c r="AD513">
        <f t="shared" si="390"/>
        <v>464.97142016325</v>
      </c>
      <c r="AE513">
        <f t="shared" si="391"/>
        <v>-0.20527930936819375</v>
      </c>
      <c r="AF513">
        <f t="shared" si="392"/>
        <v>3.1439582692654497E-2</v>
      </c>
      <c r="AG513">
        <f t="shared" si="421"/>
        <v>334.19620656246201</v>
      </c>
      <c r="AH513">
        <f t="shared" si="422"/>
        <v>-2213.8832807368813</v>
      </c>
      <c r="AJ513">
        <f t="shared" si="393"/>
        <v>18000</v>
      </c>
      <c r="AK513">
        <f t="shared" si="394"/>
        <v>83694.855629384998</v>
      </c>
      <c r="AL513">
        <v>1</v>
      </c>
      <c r="AM513">
        <f t="shared" si="395"/>
        <v>258.27048883613253</v>
      </c>
      <c r="AN513">
        <f t="shared" si="423"/>
        <v>324.32390796107052</v>
      </c>
      <c r="AO513">
        <f t="shared" si="424"/>
        <v>-68.438620965532735</v>
      </c>
      <c r="AQ513">
        <f t="shared" si="396"/>
        <v>1.1185555957365582E-3</v>
      </c>
      <c r="AR513">
        <f t="shared" si="397"/>
        <v>-3.3444812312523093</v>
      </c>
      <c r="AT513">
        <f t="shared" si="418"/>
        <v>-7403.9172635708628</v>
      </c>
      <c r="AU513">
        <f t="shared" si="419"/>
        <v>-1120.1892919358497</v>
      </c>
      <c r="AV513">
        <f t="shared" si="407"/>
        <v>-2.991434643887902</v>
      </c>
      <c r="AW513">
        <f t="shared" si="408"/>
        <v>417.1129148676979</v>
      </c>
      <c r="AX513">
        <f t="shared" si="409"/>
        <v>-3588.3308285864659</v>
      </c>
      <c r="AY513">
        <f t="shared" si="417"/>
        <v>-1.4550741896667172</v>
      </c>
      <c r="BA513">
        <f t="shared" si="398"/>
        <v>2.072856499002234</v>
      </c>
      <c r="BB513">
        <f t="shared" si="410"/>
        <v>6.3313847505250695</v>
      </c>
      <c r="BC513">
        <f t="shared" si="411"/>
        <v>-1.5363604542211848</v>
      </c>
      <c r="BD513">
        <f t="shared" si="399"/>
        <v>-268.02696993826146</v>
      </c>
      <c r="BF513">
        <f t="shared" si="400"/>
        <v>-67.067698986986017</v>
      </c>
      <c r="BG513">
        <f t="shared" si="401"/>
        <v>-216.21895933772834</v>
      </c>
      <c r="BH513">
        <f t="shared" si="412"/>
        <v>-36.218959337728336</v>
      </c>
      <c r="BI513">
        <f t="shared" si="413"/>
        <v>-36.218959337728336</v>
      </c>
      <c r="BJ513">
        <f t="shared" si="402"/>
        <v>0</v>
      </c>
      <c r="BK513">
        <f t="shared" si="414"/>
        <v>0</v>
      </c>
      <c r="BM513">
        <f t="shared" si="415"/>
        <v>-73.399083737511077</v>
      </c>
      <c r="BN513">
        <f t="shared" si="403"/>
        <v>-128.19198939946685</v>
      </c>
      <c r="BQ513" s="56">
        <f t="shared" si="416"/>
        <v>23.233345550810206</v>
      </c>
    </row>
    <row r="514" spans="1:69" x14ac:dyDescent="0.25">
      <c r="A514">
        <f t="shared" si="420"/>
        <v>1500000</v>
      </c>
      <c r="B514">
        <f t="shared" si="404"/>
        <v>1500</v>
      </c>
      <c r="C514">
        <f t="shared" si="373"/>
        <v>1.6182897942547383</v>
      </c>
      <c r="D514">
        <f t="shared" si="374"/>
        <v>0.9046811563653836</v>
      </c>
      <c r="F514">
        <f t="shared" si="375"/>
        <v>8.7678542908798067E-6</v>
      </c>
      <c r="G514">
        <f t="shared" si="376"/>
        <v>1.1581385189876896E-3</v>
      </c>
      <c r="H514">
        <f t="shared" si="377"/>
        <v>-3.1404345114810126</v>
      </c>
      <c r="J514">
        <f t="shared" si="378"/>
        <v>15</v>
      </c>
      <c r="M514">
        <f t="shared" si="379"/>
        <v>1.7611674719622478E-3</v>
      </c>
      <c r="N514">
        <f t="shared" si="380"/>
        <v>-1.5707963250000001</v>
      </c>
      <c r="O514">
        <f t="shared" si="381"/>
        <v>466.52758027422868</v>
      </c>
      <c r="P514">
        <f t="shared" si="382"/>
        <v>1.568652829158216</v>
      </c>
      <c r="Q514">
        <f t="shared" si="383"/>
        <v>259.13619922971264</v>
      </c>
      <c r="R514">
        <f t="shared" si="384"/>
        <v>1.566937342658614</v>
      </c>
      <c r="S514">
        <f t="shared" si="385"/>
        <v>0.20958927257808521</v>
      </c>
      <c r="T514">
        <f t="shared" si="386"/>
        <v>-1.3596414430551129</v>
      </c>
      <c r="U514">
        <f t="shared" si="387"/>
        <v>0.15089677577449959</v>
      </c>
      <c r="V514">
        <f t="shared" si="388"/>
        <v>-1.4193209534697375</v>
      </c>
      <c r="X514">
        <f t="shared" si="405"/>
        <v>-56.874080947834777</v>
      </c>
      <c r="Y514">
        <f t="shared" si="389"/>
        <v>-197.66596502199508</v>
      </c>
      <c r="Z514">
        <f t="shared" si="406"/>
        <v>-17.665965021995078</v>
      </c>
      <c r="AC514">
        <v>1</v>
      </c>
      <c r="AD514">
        <f t="shared" si="390"/>
        <v>466.52650852500005</v>
      </c>
      <c r="AE514">
        <f t="shared" si="391"/>
        <v>-0.20665471127993465</v>
      </c>
      <c r="AF514">
        <f t="shared" si="392"/>
        <v>3.154473179865E-2</v>
      </c>
      <c r="AG514">
        <f t="shared" si="421"/>
        <v>332.02259121305553</v>
      </c>
      <c r="AH514">
        <f t="shared" si="422"/>
        <v>-2206.8354605103664</v>
      </c>
      <c r="AJ514">
        <f t="shared" si="393"/>
        <v>18000</v>
      </c>
      <c r="AK514">
        <f t="shared" si="394"/>
        <v>83974.771534500003</v>
      </c>
      <c r="AL514">
        <v>1</v>
      </c>
      <c r="AM514">
        <f t="shared" si="395"/>
        <v>259.13426973525003</v>
      </c>
      <c r="AN514">
        <f t="shared" si="423"/>
        <v>324.32214434393052</v>
      </c>
      <c r="AO514">
        <f t="shared" si="424"/>
        <v>-68.210499034785315</v>
      </c>
      <c r="AQ514">
        <f t="shared" si="396"/>
        <v>1.1111109876543346E-3</v>
      </c>
      <c r="AR514">
        <f t="shared" si="397"/>
        <v>-3.333332962963004</v>
      </c>
      <c r="AT514">
        <f t="shared" si="418"/>
        <v>-7355.7484704055987</v>
      </c>
      <c r="AU514">
        <f t="shared" si="419"/>
        <v>-1109.193886866987</v>
      </c>
      <c r="AV514">
        <f t="shared" si="407"/>
        <v>-2.9919274445803268</v>
      </c>
      <c r="AW514">
        <f t="shared" si="408"/>
        <v>416.54217763189934</v>
      </c>
      <c r="AX514">
        <f t="shared" si="409"/>
        <v>-3576.6818358571663</v>
      </c>
      <c r="AY514">
        <f t="shared" si="417"/>
        <v>-1.4548580966719316</v>
      </c>
      <c r="BA514">
        <f t="shared" si="398"/>
        <v>2.0658722965916687</v>
      </c>
      <c r="BB514">
        <f t="shared" si="410"/>
        <v>6.3020694356400817</v>
      </c>
      <c r="BC514">
        <f t="shared" si="411"/>
        <v>-1.5370693479083952</v>
      </c>
      <c r="BD514">
        <f t="shared" si="399"/>
        <v>-268.06758655470856</v>
      </c>
      <c r="BF514">
        <f t="shared" si="400"/>
        <v>-67.137113001044582</v>
      </c>
      <c r="BG514">
        <f t="shared" si="401"/>
        <v>-216.16681798142235</v>
      </c>
      <c r="BH514">
        <f t="shared" si="412"/>
        <v>-36.166817981422355</v>
      </c>
      <c r="BI514">
        <f t="shared" si="413"/>
        <v>-36.166817981422355</v>
      </c>
      <c r="BJ514">
        <f t="shared" si="402"/>
        <v>0</v>
      </c>
      <c r="BK514">
        <f t="shared" si="414"/>
        <v>0</v>
      </c>
      <c r="BM514">
        <f t="shared" si="415"/>
        <v>-73.439182436684661</v>
      </c>
      <c r="BN514">
        <f t="shared" si="403"/>
        <v>-128.09923142671386</v>
      </c>
      <c r="BQ514" s="56">
        <f t="shared" si="416"/>
        <v>23.20403023592522</v>
      </c>
    </row>
    <row r="515" spans="1:69" x14ac:dyDescent="0.25">
      <c r="A515">
        <f t="shared" si="420"/>
        <v>1505000</v>
      </c>
      <c r="B515">
        <f t="shared" si="404"/>
        <v>1505</v>
      </c>
      <c r="C515">
        <f t="shared" si="373"/>
        <v>1.6216264236657438</v>
      </c>
      <c r="D515">
        <f t="shared" si="374"/>
        <v>0.90629728796562548</v>
      </c>
      <c r="F515">
        <f t="shared" si="375"/>
        <v>8.7096924174591314E-6</v>
      </c>
      <c r="G515">
        <f t="shared" si="376"/>
        <v>1.1542908174205118E-3</v>
      </c>
      <c r="H515">
        <f t="shared" si="377"/>
        <v>-3.1404383591825797</v>
      </c>
      <c r="J515">
        <f t="shared" si="378"/>
        <v>15</v>
      </c>
      <c r="M515">
        <f t="shared" si="379"/>
        <v>1.7553164172381208E-3</v>
      </c>
      <c r="N515">
        <f t="shared" si="380"/>
        <v>-1.5707963250000001</v>
      </c>
      <c r="O515">
        <f t="shared" si="381"/>
        <v>468.08266507535814</v>
      </c>
      <c r="P515">
        <f t="shared" si="382"/>
        <v>1.5686599503911187</v>
      </c>
      <c r="Q515">
        <f t="shared" si="383"/>
        <v>259.999973718597</v>
      </c>
      <c r="R515">
        <f t="shared" si="384"/>
        <v>1.5669501630772709</v>
      </c>
      <c r="S515">
        <f t="shared" si="385"/>
        <v>0.20892340436169921</v>
      </c>
      <c r="T515">
        <f t="shared" si="386"/>
        <v>-1.3603223868222321</v>
      </c>
      <c r="U515">
        <f t="shared" si="387"/>
        <v>0.15040681698082467</v>
      </c>
      <c r="V515">
        <f t="shared" si="388"/>
        <v>-1.4198165687815578</v>
      </c>
      <c r="X515">
        <f t="shared" si="405"/>
        <v>-56.940984386135547</v>
      </c>
      <c r="Y515">
        <f t="shared" si="389"/>
        <v>-197.63985725629439</v>
      </c>
      <c r="Z515">
        <f t="shared" si="406"/>
        <v>-17.639857256294391</v>
      </c>
      <c r="AC515">
        <v>1</v>
      </c>
      <c r="AD515">
        <f t="shared" si="390"/>
        <v>468.08159688675005</v>
      </c>
      <c r="AE515">
        <f t="shared" si="391"/>
        <v>-0.20803470551859291</v>
      </c>
      <c r="AF515">
        <f t="shared" si="392"/>
        <v>3.1649880904645496E-2</v>
      </c>
      <c r="AG515">
        <f t="shared" si="421"/>
        <v>329.86995034545163</v>
      </c>
      <c r="AH515">
        <f t="shared" si="422"/>
        <v>-2199.8312786488113</v>
      </c>
      <c r="AJ515">
        <f t="shared" si="393"/>
        <v>18000</v>
      </c>
      <c r="AK515">
        <f t="shared" si="394"/>
        <v>84254.687439614994</v>
      </c>
      <c r="AL515">
        <v>1</v>
      </c>
      <c r="AM515">
        <f t="shared" si="395"/>
        <v>259.99805063436753</v>
      </c>
      <c r="AN515">
        <f t="shared" si="423"/>
        <v>324.32039827480844</v>
      </c>
      <c r="AO515">
        <f t="shared" si="424"/>
        <v>-67.983892796882202</v>
      </c>
      <c r="AQ515">
        <f t="shared" si="396"/>
        <v>1.1037404549905129E-3</v>
      </c>
      <c r="AR515">
        <f t="shared" si="397"/>
        <v>-3.3222587695214436</v>
      </c>
      <c r="AT515">
        <f t="shared" si="418"/>
        <v>-7308.0446661495016</v>
      </c>
      <c r="AU515">
        <f t="shared" si="419"/>
        <v>-1098.3413781131781</v>
      </c>
      <c r="AV515">
        <f t="shared" si="407"/>
        <v>-2.9924170460788337</v>
      </c>
      <c r="AW515">
        <f t="shared" si="408"/>
        <v>415.97649245168981</v>
      </c>
      <c r="AX515">
        <f t="shared" si="409"/>
        <v>-3565.1072452529388</v>
      </c>
      <c r="AY515">
        <f t="shared" si="417"/>
        <v>-1.4546416067824479</v>
      </c>
      <c r="BA515">
        <f t="shared" si="398"/>
        <v>2.0589345201628344</v>
      </c>
      <c r="BB515">
        <f t="shared" si="410"/>
        <v>6.2728507013344172</v>
      </c>
      <c r="BC515">
        <f t="shared" si="411"/>
        <v>-1.5377754392963858</v>
      </c>
      <c r="BD515">
        <f t="shared" si="399"/>
        <v>-268.10804261123712</v>
      </c>
      <c r="BF515">
        <f t="shared" si="400"/>
        <v>-67.206251506451778</v>
      </c>
      <c r="BG515">
        <f t="shared" si="401"/>
        <v>-216.11489697507446</v>
      </c>
      <c r="BH515">
        <f t="shared" si="412"/>
        <v>-36.114896975074458</v>
      </c>
      <c r="BI515">
        <f t="shared" si="413"/>
        <v>-36.114896975074458</v>
      </c>
      <c r="BJ515">
        <f t="shared" si="402"/>
        <v>0</v>
      </c>
      <c r="BK515">
        <f t="shared" si="414"/>
        <v>0</v>
      </c>
      <c r="BM515">
        <f t="shared" si="415"/>
        <v>-73.479102207786184</v>
      </c>
      <c r="BN515">
        <f t="shared" si="403"/>
        <v>-128.00685436383733</v>
      </c>
      <c r="BQ515" s="56">
        <f t="shared" si="416"/>
        <v>23.174811501619551</v>
      </c>
    </row>
    <row r="516" spans="1:69" x14ac:dyDescent="0.25">
      <c r="A516">
        <f t="shared" si="420"/>
        <v>1510000</v>
      </c>
      <c r="B516">
        <f t="shared" si="404"/>
        <v>1510</v>
      </c>
      <c r="C516">
        <f t="shared" si="373"/>
        <v>1.6249672711721972</v>
      </c>
      <c r="D516">
        <f t="shared" si="374"/>
        <v>0.90790677839162026</v>
      </c>
      <c r="F516">
        <f t="shared" si="375"/>
        <v>8.6521073602068685E-6</v>
      </c>
      <c r="G516">
        <f t="shared" si="376"/>
        <v>1.1504685979660451E-3</v>
      </c>
      <c r="H516">
        <f t="shared" si="377"/>
        <v>-3.140442181402034</v>
      </c>
      <c r="J516">
        <f t="shared" si="378"/>
        <v>15</v>
      </c>
      <c r="M516">
        <f t="shared" si="379"/>
        <v>1.7495041112207761E-3</v>
      </c>
      <c r="N516">
        <f t="shared" si="380"/>
        <v>-1.5707963250000001</v>
      </c>
      <c r="O516">
        <f t="shared" si="381"/>
        <v>469.63774990006783</v>
      </c>
      <c r="P516">
        <f t="shared" si="382"/>
        <v>1.5686670244637533</v>
      </c>
      <c r="Q516">
        <f t="shared" si="383"/>
        <v>260.86374824993283</v>
      </c>
      <c r="R516">
        <f t="shared" si="384"/>
        <v>1.5669628985937447</v>
      </c>
      <c r="S516">
        <f t="shared" si="385"/>
        <v>0.20826165804031133</v>
      </c>
      <c r="T516">
        <f t="shared" si="386"/>
        <v>-1.3609990172436734</v>
      </c>
      <c r="U516">
        <f t="shared" si="387"/>
        <v>0.14991999319337643</v>
      </c>
      <c r="V516">
        <f t="shared" si="388"/>
        <v>-1.4203089758840555</v>
      </c>
      <c r="X516">
        <f t="shared" si="405"/>
        <v>-57.007633026706358</v>
      </c>
      <c r="Y516">
        <f t="shared" si="389"/>
        <v>-197.61370515509574</v>
      </c>
      <c r="Z516">
        <f t="shared" si="406"/>
        <v>-17.613705155095744</v>
      </c>
      <c r="AC516">
        <v>1</v>
      </c>
      <c r="AD516">
        <f t="shared" si="390"/>
        <v>469.63668524849999</v>
      </c>
      <c r="AE516">
        <f t="shared" si="391"/>
        <v>-0.20941929208416846</v>
      </c>
      <c r="AF516">
        <f t="shared" si="392"/>
        <v>3.1755030010640999E-2</v>
      </c>
      <c r="AG516">
        <f t="shared" si="421"/>
        <v>327.73801706930328</v>
      </c>
      <c r="AH516">
        <f t="shared" si="422"/>
        <v>-2192.8703421281061</v>
      </c>
      <c r="AJ516">
        <f t="shared" si="393"/>
        <v>18000</v>
      </c>
      <c r="AK516">
        <f t="shared" si="394"/>
        <v>84534.60334473</v>
      </c>
      <c r="AL516">
        <v>1</v>
      </c>
      <c r="AM516">
        <f t="shared" si="395"/>
        <v>260.86183153348503</v>
      </c>
      <c r="AN516">
        <f t="shared" si="423"/>
        <v>324.3186695216711</v>
      </c>
      <c r="AO516">
        <f t="shared" si="424"/>
        <v>-67.75878719616145</v>
      </c>
      <c r="AQ516">
        <f t="shared" si="396"/>
        <v>1.096443018240097E-3</v>
      </c>
      <c r="AR516">
        <f t="shared" si="397"/>
        <v>-3.3112579150850934</v>
      </c>
      <c r="AT516">
        <f t="shared" si="418"/>
        <v>-7260.7999310664209</v>
      </c>
      <c r="AU516">
        <f t="shared" si="419"/>
        <v>-1087.6294604715561</v>
      </c>
      <c r="AV516">
        <f t="shared" si="407"/>
        <v>-2.9929034791943829</v>
      </c>
      <c r="AW516">
        <f t="shared" si="408"/>
        <v>415.41580255520773</v>
      </c>
      <c r="AX516">
        <f t="shared" si="409"/>
        <v>-3553.6063556933714</v>
      </c>
      <c r="AY516">
        <f t="shared" si="417"/>
        <v>-1.4544247227007212</v>
      </c>
      <c r="BA516">
        <f t="shared" si="398"/>
        <v>2.0520427061329616</v>
      </c>
      <c r="BB516">
        <f t="shared" si="410"/>
        <v>6.2437278972642982</v>
      </c>
      <c r="BC516">
        <f t="shared" si="411"/>
        <v>-1.5384787564936617</v>
      </c>
      <c r="BD516">
        <f t="shared" si="399"/>
        <v>-268.14833971834605</v>
      </c>
      <c r="BF516">
        <f t="shared" si="400"/>
        <v>-67.275116562594476</v>
      </c>
      <c r="BG516">
        <f t="shared" si="401"/>
        <v>-216.06319607054516</v>
      </c>
      <c r="BH516">
        <f t="shared" si="412"/>
        <v>-36.06319607054516</v>
      </c>
      <c r="BI516">
        <f t="shared" si="413"/>
        <v>-36.06319607054516</v>
      </c>
      <c r="BJ516">
        <f t="shared" si="402"/>
        <v>0</v>
      </c>
      <c r="BK516">
        <f t="shared" si="414"/>
        <v>0</v>
      </c>
      <c r="BM516">
        <f t="shared" si="415"/>
        <v>-73.518844459858769</v>
      </c>
      <c r="BN516">
        <f t="shared" si="403"/>
        <v>-127.9148563521991</v>
      </c>
      <c r="BQ516" s="56">
        <f t="shared" si="416"/>
        <v>23.145688697549435</v>
      </c>
    </row>
    <row r="517" spans="1:69" x14ac:dyDescent="0.25">
      <c r="A517">
        <f t="shared" si="420"/>
        <v>1515000</v>
      </c>
      <c r="B517">
        <f t="shared" si="404"/>
        <v>1515</v>
      </c>
      <c r="C517">
        <f t="shared" si="373"/>
        <v>1.6283123108109951</v>
      </c>
      <c r="D517">
        <f t="shared" si="374"/>
        <v>0.90950966020788271</v>
      </c>
      <c r="F517">
        <f t="shared" si="375"/>
        <v>8.595091516864128E-6</v>
      </c>
      <c r="G517">
        <f t="shared" si="376"/>
        <v>1.1466716083176666E-3</v>
      </c>
      <c r="H517">
        <f t="shared" si="377"/>
        <v>-3.1404459783916825</v>
      </c>
      <c r="J517">
        <f t="shared" si="378"/>
        <v>15</v>
      </c>
      <c r="M517">
        <f t="shared" si="379"/>
        <v>1.7437301702596512E-3</v>
      </c>
      <c r="N517">
        <f t="shared" si="380"/>
        <v>-1.5707963250000001</v>
      </c>
      <c r="O517">
        <f t="shared" si="381"/>
        <v>471.1928347481242</v>
      </c>
      <c r="P517">
        <f t="shared" si="382"/>
        <v>1.56867405184305</v>
      </c>
      <c r="Q517">
        <f t="shared" si="383"/>
        <v>261.72752282329969</v>
      </c>
      <c r="R517">
        <f t="shared" si="384"/>
        <v>1.5669755500486349</v>
      </c>
      <c r="S517">
        <f t="shared" si="385"/>
        <v>0.2076039963796398</v>
      </c>
      <c r="T517">
        <f t="shared" si="386"/>
        <v>-1.361671374559779</v>
      </c>
      <c r="U517">
        <f t="shared" si="387"/>
        <v>0.14943627477384258</v>
      </c>
      <c r="V517">
        <f t="shared" si="388"/>
        <v>-1.4207982055912474</v>
      </c>
      <c r="X517">
        <f t="shared" si="405"/>
        <v>-57.07402865988459</v>
      </c>
      <c r="Y517">
        <f t="shared" si="389"/>
        <v>-197.58751086324492</v>
      </c>
      <c r="Z517">
        <f t="shared" si="406"/>
        <v>-17.587510863244916</v>
      </c>
      <c r="AC517">
        <v>1</v>
      </c>
      <c r="AD517">
        <f t="shared" si="390"/>
        <v>471.19177361024998</v>
      </c>
      <c r="AE517">
        <f t="shared" si="391"/>
        <v>-0.21080847097666136</v>
      </c>
      <c r="AF517">
        <f t="shared" si="392"/>
        <v>3.1860179116636494E-2</v>
      </c>
      <c r="AG517">
        <f t="shared" si="421"/>
        <v>325.62652869187241</v>
      </c>
      <c r="AH517">
        <f t="shared" si="422"/>
        <v>-2185.9522624781789</v>
      </c>
      <c r="AJ517">
        <f t="shared" si="393"/>
        <v>18000</v>
      </c>
      <c r="AK517">
        <f t="shared" si="394"/>
        <v>84814.519249845005</v>
      </c>
      <c r="AL517">
        <v>1</v>
      </c>
      <c r="AM517">
        <f t="shared" si="395"/>
        <v>261.72561243260253</v>
      </c>
      <c r="AN517">
        <f t="shared" si="423"/>
        <v>324.31695785630779</v>
      </c>
      <c r="AO517">
        <f t="shared" si="424"/>
        <v>-67.535167375701107</v>
      </c>
      <c r="AQ517">
        <f t="shared" si="396"/>
        <v>1.0892177140348208E-3</v>
      </c>
      <c r="AR517">
        <f t="shared" si="397"/>
        <v>-3.300329673525507</v>
      </c>
      <c r="AT517">
        <f t="shared" si="418"/>
        <v>-7214.0084385837408</v>
      </c>
      <c r="AU517">
        <f t="shared" si="419"/>
        <v>-1077.055873055217</v>
      </c>
      <c r="AV517">
        <f t="shared" si="407"/>
        <v>-2.9933867743466727</v>
      </c>
      <c r="AW517">
        <f t="shared" si="408"/>
        <v>414.8600519147314</v>
      </c>
      <c r="AX517">
        <f t="shared" si="409"/>
        <v>-3542.1784747579636</v>
      </c>
      <c r="AY517">
        <f t="shared" si="417"/>
        <v>-1.4542074471174198</v>
      </c>
      <c r="BA517">
        <f t="shared" si="398"/>
        <v>2.0451963970767202</v>
      </c>
      <c r="BB517">
        <f t="shared" si="410"/>
        <v>6.2147003795930447</v>
      </c>
      <c r="BC517">
        <f t="shared" si="411"/>
        <v>-1.5391793272292529</v>
      </c>
      <c r="BD517">
        <f t="shared" si="399"/>
        <v>-268.18847946479173</v>
      </c>
      <c r="BF517">
        <f t="shared" si="400"/>
        <v>-67.343710207494325</v>
      </c>
      <c r="BG517">
        <f t="shared" si="401"/>
        <v>-216.01171500523768</v>
      </c>
      <c r="BH517">
        <f t="shared" si="412"/>
        <v>-36.011715005237676</v>
      </c>
      <c r="BI517">
        <f t="shared" si="413"/>
        <v>-36.011715005237676</v>
      </c>
      <c r="BJ517">
        <f t="shared" si="402"/>
        <v>0</v>
      </c>
      <c r="BK517">
        <f t="shared" si="414"/>
        <v>0</v>
      </c>
      <c r="BM517">
        <f t="shared" si="415"/>
        <v>-73.558410587087366</v>
      </c>
      <c r="BN517">
        <f t="shared" si="403"/>
        <v>-127.82323554044602</v>
      </c>
      <c r="BQ517" s="56">
        <f t="shared" si="416"/>
        <v>23.116661179878179</v>
      </c>
    </row>
    <row r="518" spans="1:69" x14ac:dyDescent="0.25">
      <c r="A518">
        <f>A517+5000</f>
        <v>1520000</v>
      </c>
      <c r="B518">
        <f t="shared" si="404"/>
        <v>1520</v>
      </c>
      <c r="C518">
        <f t="shared" si="373"/>
        <v>1.631661516799495</v>
      </c>
      <c r="D518">
        <f t="shared" si="374"/>
        <v>0.9111059658478905</v>
      </c>
      <c r="F518">
        <f t="shared" si="375"/>
        <v>8.5386374100052099E-6</v>
      </c>
      <c r="G518">
        <f t="shared" si="376"/>
        <v>1.1428995994887151E-3</v>
      </c>
      <c r="H518">
        <f t="shared" si="377"/>
        <v>-3.1404497504005113</v>
      </c>
      <c r="J518">
        <f t="shared" si="378"/>
        <v>15</v>
      </c>
      <c r="M518">
        <f t="shared" si="379"/>
        <v>1.7379942157522185E-3</v>
      </c>
      <c r="N518">
        <f t="shared" si="380"/>
        <v>-1.5707963250000001</v>
      </c>
      <c r="O518">
        <f t="shared" si="381"/>
        <v>472.74791961929691</v>
      </c>
      <c r="P518">
        <f t="shared" si="382"/>
        <v>1.5686810329897958</v>
      </c>
      <c r="Q518">
        <f t="shared" si="383"/>
        <v>262.59129743828294</v>
      </c>
      <c r="R518">
        <f t="shared" si="384"/>
        <v>1.5669881182714802</v>
      </c>
      <c r="S518">
        <f t="shared" si="385"/>
        <v>0.20695038258058629</v>
      </c>
      <c r="T518">
        <f t="shared" si="386"/>
        <v>-1.3623394985196891</v>
      </c>
      <c r="U518">
        <f t="shared" si="387"/>
        <v>0.14895563245172233</v>
      </c>
      <c r="V518">
        <f t="shared" si="388"/>
        <v>-1.4212842883268413</v>
      </c>
      <c r="X518">
        <f t="shared" si="405"/>
        <v>-57.140173058841015</v>
      </c>
      <c r="Y518">
        <f t="shared" si="389"/>
        <v>-197.56127648338418</v>
      </c>
      <c r="Z518">
        <f t="shared" si="406"/>
        <v>-17.561276483384177</v>
      </c>
      <c r="AC518">
        <v>1</v>
      </c>
      <c r="AD518">
        <f t="shared" si="390"/>
        <v>472.74686197199998</v>
      </c>
      <c r="AE518">
        <f t="shared" si="391"/>
        <v>-0.21220224219607159</v>
      </c>
      <c r="AF518">
        <f t="shared" si="392"/>
        <v>3.1965328222631997E-2</v>
      </c>
      <c r="AG518">
        <f t="shared" si="421"/>
        <v>323.53522663971421</v>
      </c>
      <c r="AH518">
        <f t="shared" si="422"/>
        <v>-2179.0766557198904</v>
      </c>
      <c r="AJ518">
        <f t="shared" si="393"/>
        <v>18000</v>
      </c>
      <c r="AK518">
        <f t="shared" si="394"/>
        <v>85094.435154959996</v>
      </c>
      <c r="AL518">
        <v>1</v>
      </c>
      <c r="AM518">
        <f t="shared" si="395"/>
        <v>262.58939333172003</v>
      </c>
      <c r="AN518">
        <f t="shared" si="423"/>
        <v>324.31526305425513</v>
      </c>
      <c r="AO518">
        <f t="shared" si="424"/>
        <v>-67.313018674050824</v>
      </c>
      <c r="AQ518">
        <f t="shared" si="396"/>
        <v>1.0820635948251822E-3</v>
      </c>
      <c r="AR518">
        <f t="shared" si="397"/>
        <v>-3.2894733282685542</v>
      </c>
      <c r="AT518">
        <f t="shared" si="418"/>
        <v>-7167.6644535528276</v>
      </c>
      <c r="AU518">
        <f t="shared" si="419"/>
        <v>-1066.6183983061496</v>
      </c>
      <c r="AV518">
        <f t="shared" si="407"/>
        <v>-2.9938669615702822</v>
      </c>
      <c r="AW518">
        <f t="shared" si="408"/>
        <v>414.30918523623296</v>
      </c>
      <c r="AX518">
        <f t="shared" si="409"/>
        <v>-3530.8229185547434</v>
      </c>
      <c r="AY518">
        <f t="shared" si="417"/>
        <v>-1.453989782711173</v>
      </c>
      <c r="BA518">
        <f t="shared" si="398"/>
        <v>2.038395141624274</v>
      </c>
      <c r="BB518">
        <f t="shared" si="410"/>
        <v>6.1857675109045465</v>
      </c>
      <c r="BC518">
        <f t="shared" si="411"/>
        <v>-1.5398771788591092</v>
      </c>
      <c r="BD518">
        <f t="shared" si="399"/>
        <v>-268.22846341795446</v>
      </c>
      <c r="BF518">
        <f t="shared" si="400"/>
        <v>-67.412034458086637</v>
      </c>
      <c r="BG518">
        <f t="shared" si="401"/>
        <v>-215.96045350249699</v>
      </c>
      <c r="BH518">
        <f t="shared" si="412"/>
        <v>-35.960453502496989</v>
      </c>
      <c r="BI518">
        <f t="shared" si="413"/>
        <v>-35.960453502496989</v>
      </c>
      <c r="BJ518">
        <f t="shared" si="402"/>
        <v>0</v>
      </c>
      <c r="BK518">
        <f t="shared" si="414"/>
        <v>0</v>
      </c>
      <c r="BM518">
        <f t="shared" si="415"/>
        <v>-73.597801968991192</v>
      </c>
      <c r="BN518">
        <f t="shared" si="403"/>
        <v>-127.73199008454255</v>
      </c>
      <c r="BQ518" s="56">
        <f t="shared" si="416"/>
        <v>23.087728311189682</v>
      </c>
    </row>
    <row r="519" spans="1:69" x14ac:dyDescent="0.25">
      <c r="A519">
        <f t="shared" si="420"/>
        <v>1525000</v>
      </c>
      <c r="B519">
        <f t="shared" si="404"/>
        <v>1525</v>
      </c>
      <c r="C519">
        <f t="shared" si="373"/>
        <v>1.6350148635343276</v>
      </c>
      <c r="D519">
        <f t="shared" si="374"/>
        <v>0.91269572761359752</v>
      </c>
      <c r="F519">
        <f t="shared" si="375"/>
        <v>8.4827376845858487E-6</v>
      </c>
      <c r="G519">
        <f t="shared" si="376"/>
        <v>1.1391523257580647E-3</v>
      </c>
      <c r="H519">
        <f t="shared" si="377"/>
        <v>-3.1404534976742422</v>
      </c>
      <c r="J519">
        <f t="shared" si="378"/>
        <v>15</v>
      </c>
      <c r="M519">
        <f t="shared" si="379"/>
        <v>1.7322958740612275E-3</v>
      </c>
      <c r="N519">
        <f t="shared" si="380"/>
        <v>-1.5707963250000001</v>
      </c>
      <c r="O519">
        <f t="shared" si="381"/>
        <v>474.30300451335853</v>
      </c>
      <c r="P519">
        <f t="shared" si="382"/>
        <v>1.5686879683587343</v>
      </c>
      <c r="Q519">
        <f t="shared" si="383"/>
        <v>263.45507209447311</v>
      </c>
      <c r="R519">
        <f t="shared" si="384"/>
        <v>1.5670006040809408</v>
      </c>
      <c r="S519">
        <f t="shared" si="385"/>
        <v>0.20630078027309173</v>
      </c>
      <c r="T519">
        <f t="shared" si="386"/>
        <v>-1.3630034283886894</v>
      </c>
      <c r="U519">
        <f t="shared" si="387"/>
        <v>0.14847803731871359</v>
      </c>
      <c r="V519">
        <f t="shared" si="388"/>
        <v>-1.4217672541303477</v>
      </c>
      <c r="X519">
        <f t="shared" si="405"/>
        <v>-57.206067979780656</v>
      </c>
      <c r="Y519">
        <f t="shared" si="389"/>
        <v>-197.53500407673835</v>
      </c>
      <c r="Z519">
        <f t="shared" si="406"/>
        <v>-17.535004076738346</v>
      </c>
      <c r="AC519">
        <v>1</v>
      </c>
      <c r="AD519">
        <f t="shared" si="390"/>
        <v>474.30195033375003</v>
      </c>
      <c r="AE519">
        <f t="shared" si="391"/>
        <v>-0.21360060574239914</v>
      </c>
      <c r="AF519">
        <f t="shared" si="392"/>
        <v>3.20704773286275E-2</v>
      </c>
      <c r="AG519">
        <f t="shared" si="421"/>
        <v>321.46385638204492</v>
      </c>
      <c r="AH519">
        <f t="shared" si="422"/>
        <v>-2172.2431423029216</v>
      </c>
      <c r="AJ519">
        <f t="shared" si="393"/>
        <v>18000</v>
      </c>
      <c r="AK519">
        <f t="shared" si="394"/>
        <v>85374.351060075001</v>
      </c>
      <c r="AL519">
        <v>1</v>
      </c>
      <c r="AM519">
        <f t="shared" si="395"/>
        <v>263.45317423083753</v>
      </c>
      <c r="AN519">
        <f t="shared" si="423"/>
        <v>324.31358489472325</v>
      </c>
      <c r="AO519">
        <f t="shared" si="424"/>
        <v>-67.092326622027514</v>
      </c>
      <c r="AQ519">
        <f t="shared" si="396"/>
        <v>1.0749797285697685E-3</v>
      </c>
      <c r="AR519">
        <f t="shared" si="397"/>
        <v>-3.2786881721377941</v>
      </c>
      <c r="AT519">
        <f t="shared" si="418"/>
        <v>-7121.7623305469451</v>
      </c>
      <c r="AU519">
        <f t="shared" si="419"/>
        <v>-1056.3148610331136</v>
      </c>
      <c r="AV519">
        <f t="shared" si="407"/>
        <v>-2.9943440705206958</v>
      </c>
      <c r="AW519">
        <f t="shared" si="408"/>
        <v>413.76314794906546</v>
      </c>
      <c r="AX519">
        <f t="shared" si="409"/>
        <v>-3519.5390115912396</v>
      </c>
      <c r="AY519">
        <f t="shared" si="417"/>
        <v>-1.4537717321483334</v>
      </c>
      <c r="BA519">
        <f t="shared" si="398"/>
        <v>2.0316384943613555</v>
      </c>
      <c r="BB519">
        <f t="shared" si="410"/>
        <v>6.1569286601182007</v>
      </c>
      <c r="BC519">
        <f t="shared" si="411"/>
        <v>-1.5405723383723624</v>
      </c>
      <c r="BD519">
        <f t="shared" si="399"/>
        <v>-268.26829312419778</v>
      </c>
      <c r="BF519">
        <f t="shared" si="400"/>
        <v>-67.480091310494828</v>
      </c>
      <c r="BG519">
        <f t="shared" si="401"/>
        <v>-215.90941127199963</v>
      </c>
      <c r="BH519">
        <f t="shared" si="412"/>
        <v>-35.90941127199963</v>
      </c>
      <c r="BI519">
        <f t="shared" si="413"/>
        <v>-35.90941127199963</v>
      </c>
      <c r="BJ519">
        <f t="shared" si="402"/>
        <v>0</v>
      </c>
      <c r="BK519">
        <f t="shared" si="414"/>
        <v>0</v>
      </c>
      <c r="BM519">
        <f t="shared" si="415"/>
        <v>-73.637019970613025</v>
      </c>
      <c r="BN519">
        <f t="shared" si="403"/>
        <v>-127.64111814780188</v>
      </c>
      <c r="BQ519" s="56">
        <f t="shared" si="416"/>
        <v>23.058889460403336</v>
      </c>
    </row>
    <row r="520" spans="1:69" x14ac:dyDescent="0.25">
      <c r="A520">
        <f t="shared" si="420"/>
        <v>1530000</v>
      </c>
      <c r="B520">
        <f t="shared" si="404"/>
        <v>1530</v>
      </c>
      <c r="C520">
        <f t="shared" si="373"/>
        <v>1.6383723255902123</v>
      </c>
      <c r="D520">
        <f t="shared" si="374"/>
        <v>0.91427897767497557</v>
      </c>
      <c r="F520">
        <f t="shared" si="375"/>
        <v>8.4273851055474785E-6</v>
      </c>
      <c r="G520">
        <f t="shared" si="376"/>
        <v>1.1354295446167621E-3</v>
      </c>
      <c r="H520">
        <f t="shared" si="377"/>
        <v>-3.1404572204553833</v>
      </c>
      <c r="J520">
        <f t="shared" si="378"/>
        <v>15</v>
      </c>
      <c r="M520">
        <f t="shared" si="379"/>
        <v>1.7266347764335762E-3</v>
      </c>
      <c r="N520">
        <f t="shared" si="380"/>
        <v>-1.5707963250000001</v>
      </c>
      <c r="O520">
        <f t="shared" si="381"/>
        <v>475.85808943008476</v>
      </c>
      <c r="P520">
        <f t="shared" si="382"/>
        <v>1.5686948583986646</v>
      </c>
      <c r="Q520">
        <f t="shared" si="383"/>
        <v>264.31884679146634</v>
      </c>
      <c r="R520">
        <f t="shared" si="384"/>
        <v>1.5670130082849756</v>
      </c>
      <c r="S520">
        <f t="shared" si="385"/>
        <v>0.20565515351009281</v>
      </c>
      <c r="T520">
        <f t="shared" si="386"/>
        <v>-1.3636632029554303</v>
      </c>
      <c r="U520">
        <f t="shared" si="387"/>
        <v>0.14800346082320126</v>
      </c>
      <c r="V520">
        <f t="shared" si="388"/>
        <v>-1.4222471326630777</v>
      </c>
      <c r="X520">
        <f t="shared" si="405"/>
        <v>-57.271715162140808</v>
      </c>
      <c r="Y520">
        <f t="shared" si="389"/>
        <v>-197.50869566388548</v>
      </c>
      <c r="Z520">
        <f t="shared" si="406"/>
        <v>-17.508695663885476</v>
      </c>
      <c r="AC520">
        <v>1</v>
      </c>
      <c r="AD520">
        <f t="shared" si="390"/>
        <v>475.85703869550002</v>
      </c>
      <c r="AE520">
        <f t="shared" si="391"/>
        <v>-0.21500356161564405</v>
      </c>
      <c r="AF520">
        <f t="shared" si="392"/>
        <v>3.2175626434622996E-2</v>
      </c>
      <c r="AG520">
        <f t="shared" si="421"/>
        <v>319.41216735575256</v>
      </c>
      <c r="AH520">
        <f t="shared" si="422"/>
        <v>-2165.4513470446236</v>
      </c>
      <c r="AJ520">
        <f t="shared" si="393"/>
        <v>18000</v>
      </c>
      <c r="AK520">
        <f t="shared" si="394"/>
        <v>85654.266965190007</v>
      </c>
      <c r="AL520">
        <v>1</v>
      </c>
      <c r="AM520">
        <f t="shared" si="395"/>
        <v>264.31695512995498</v>
      </c>
      <c r="AN520">
        <f t="shared" si="423"/>
        <v>324.3119231605238</v>
      </c>
      <c r="AO520">
        <f t="shared" si="424"/>
        <v>-66.873076939574247</v>
      </c>
      <c r="AQ520">
        <f t="shared" si="396"/>
        <v>1.0679651984316718E-3</v>
      </c>
      <c r="AR520">
        <f t="shared" si="397"/>
        <v>-3.2679735072009155</v>
      </c>
      <c r="AT520">
        <f t="shared" si="418"/>
        <v>-7076.296512195674</v>
      </c>
      <c r="AU520">
        <f t="shared" si="419"/>
        <v>-1046.1431274737652</v>
      </c>
      <c r="AV520">
        <f t="shared" si="407"/>
        <v>-2.9948181304802186</v>
      </c>
      <c r="AW520">
        <f t="shared" si="408"/>
        <v>413.22188619578066</v>
      </c>
      <c r="AX520">
        <f t="shared" si="409"/>
        <v>-3508.3260866477544</v>
      </c>
      <c r="AY520">
        <f t="shared" si="417"/>
        <v>-1.4535532980827539</v>
      </c>
      <c r="BA520">
        <f t="shared" si="398"/>
        <v>2.024926015731304</v>
      </c>
      <c r="BB520">
        <f t="shared" si="410"/>
        <v>6.1281832024051939</v>
      </c>
      <c r="BC520">
        <f t="shared" si="411"/>
        <v>-1.5412648323974647</v>
      </c>
      <c r="BD520">
        <f t="shared" si="399"/>
        <v>-268.30797010921947</v>
      </c>
      <c r="BF520">
        <f t="shared" si="400"/>
        <v>-67.547882740300636</v>
      </c>
      <c r="BG520">
        <f t="shared" si="401"/>
        <v>-215.85858801013458</v>
      </c>
      <c r="BH520">
        <f t="shared" si="412"/>
        <v>-35.858588010134582</v>
      </c>
      <c r="BI520">
        <f t="shared" si="413"/>
        <v>-35.858588010134582</v>
      </c>
      <c r="BJ520">
        <f t="shared" si="402"/>
        <v>0</v>
      </c>
      <c r="BK520">
        <f t="shared" si="414"/>
        <v>0</v>
      </c>
      <c r="BM520">
        <f t="shared" si="415"/>
        <v>-73.676065942705833</v>
      </c>
      <c r="BN520">
        <f t="shared" si="403"/>
        <v>-127.55061790091511</v>
      </c>
      <c r="BQ520" s="56">
        <f t="shared" si="416"/>
        <v>23.030144002690331</v>
      </c>
    </row>
    <row r="521" spans="1:69" x14ac:dyDescent="0.25">
      <c r="A521">
        <f t="shared" si="420"/>
        <v>1535000</v>
      </c>
      <c r="B521">
        <f t="shared" si="404"/>
        <v>1535</v>
      </c>
      <c r="C521">
        <f t="shared" ref="C521:C584" si="425">SQRT((A521/Fesr)^2+1)</f>
        <v>1.6417338777187811</v>
      </c>
      <c r="D521">
        <f t="shared" ref="D521:D584" si="426">ATAN(A521/Fesr)</f>
        <v>0.9158557480695827</v>
      </c>
      <c r="F521">
        <f t="shared" ref="F521:F584" si="427">(Ro/(Ro+Rdcr))/SQRT((A521/(Q*Fo))^2+(1-(A521^2/Fo^2))^2)</f>
        <v>8.3725725554760009E-6</v>
      </c>
      <c r="G521">
        <f t="shared" ref="G521:G584" si="428">-ATAN(A521*Fo/(Q*(Fo^2-A521^2)))</f>
        <v>1.1317310167157099E-3</v>
      </c>
      <c r="H521">
        <f t="shared" ref="H521:H584" si="429">IF(G521&gt;0,G521-Pi,G521)</f>
        <v>-3.1404609189832846</v>
      </c>
      <c r="J521">
        <f t="shared" ref="J521:J584" si="430">Vin/Vramp</f>
        <v>15</v>
      </c>
      <c r="M521">
        <f t="shared" ref="M521:M584" si="431">1/(2*Pi*_Rfb1*(Cc1ea_u+Cc2ea_u)*A521)</f>
        <v>1.7210105589207632E-3</v>
      </c>
      <c r="N521">
        <f t="shared" ref="N521:N584" si="432">-Pi/2</f>
        <v>-1.5707963250000001</v>
      </c>
      <c r="O521">
        <f t="shared" ref="O521:O584" si="433">SQRT(1+(A521/Fz1_u)^2)</f>
        <v>477.41317436925408</v>
      </c>
      <c r="P521">
        <f t="shared" ref="P521:P584" si="434">ATAN2(Fz1_u,A521)</f>
        <v>1.5687017035525392</v>
      </c>
      <c r="Q521">
        <f t="shared" ref="Q521:Q584" si="435">SQRT(1+(A521/Fz2_u)^2)</f>
        <v>265.18262152886388</v>
      </c>
      <c r="R521">
        <f t="shared" ref="R521:R584" si="436">ATAN2(Fz2_u,A521)</f>
        <v>1.5670253316810163</v>
      </c>
      <c r="S521">
        <f t="shared" ref="S521:S584" si="437">1/SQRT(1+(A521/Fp1_u)^2)</f>
        <v>0.20501346676157572</v>
      </c>
      <c r="T521">
        <f t="shared" ref="T521:T584" si="438">-ATAN2(Fp1_u,A521)</f>
        <v>-1.3643188605390204</v>
      </c>
      <c r="U521">
        <f t="shared" ref="U521:U584" si="439">1/SQRT(1+(A521/Fp2_u)^2)</f>
        <v>0.14753187476484439</v>
      </c>
      <c r="V521">
        <f t="shared" ref="V521:V584" si="440">-ATAN2(Fp2_u,A521)</f>
        <v>-1.4227239532140292</v>
      </c>
      <c r="X521">
        <f t="shared" si="405"/>
        <v>-57.337116328786422</v>
      </c>
      <c r="Y521">
        <f t="shared" ref="Y521:Y584" si="441">(180/Pi)*(D521+H521+N521+P521+R521+T521+V521)</f>
        <v>-197.48235322551292</v>
      </c>
      <c r="Z521">
        <f t="shared" si="406"/>
        <v>-17.482353225512924</v>
      </c>
      <c r="AC521">
        <v>1</v>
      </c>
      <c r="AD521">
        <f t="shared" ref="AD521:AD584" si="442">Rcea1_u*Cc1ea_u*A521*2*Pi</f>
        <v>477.41212705725002</v>
      </c>
      <c r="AE521">
        <f t="shared" ref="AE521:AE584" si="443">-Rcea1_u*Cc1ea_u*Cc2ea_u*(A521*2*Pi)^2</f>
        <v>-0.21641110981580627</v>
      </c>
      <c r="AF521">
        <f t="shared" ref="AF521:AF584" si="444">(Cc2ea_u+Cc1ea_u)*A521*2*Pi</f>
        <v>3.2280775540618499E-2</v>
      </c>
      <c r="AG521">
        <f t="shared" si="421"/>
        <v>317.37991289201415</v>
      </c>
      <c r="AH521">
        <f t="shared" si="422"/>
        <v>-2158.7008990698355</v>
      </c>
      <c r="AJ521">
        <f t="shared" ref="AJ521:AJ584" si="445">_Rfb1</f>
        <v>18000</v>
      </c>
      <c r="AK521">
        <f t="shared" ref="AK521:AK584" si="446">_Rfb1*Rcea2_u*Cc3ea_u*A521*2*Pi</f>
        <v>85934.182870304998</v>
      </c>
      <c r="AL521">
        <v>1</v>
      </c>
      <c r="AM521">
        <f t="shared" ref="AM521:AM584" si="447">(_Rfb1+Rcea2_u)*Cc3ea_u*A521*2*Pi</f>
        <v>265.18073602907253</v>
      </c>
      <c r="AN521">
        <f t="shared" si="423"/>
        <v>324.31027763799989</v>
      </c>
      <c r="AO521">
        <f t="shared" si="424"/>
        <v>-66.655255532680016</v>
      </c>
      <c r="AQ521">
        <f t="shared" ref="AQ521:AQ584" si="448">Eadcg/(1+(Eadcg*A521/GBP)^2)</f>
        <v>1.0610191024818191E-3</v>
      </c>
      <c r="AR521">
        <f t="shared" ref="AR521:AR584" si="449">-(A521*Eadcg*Eadcg/GBP)/(1+(Eadcg*A521/GBP)^2)</f>
        <v>-3.2573286446191849</v>
      </c>
      <c r="AT521">
        <f t="shared" si="418"/>
        <v>-7031.2615275550406</v>
      </c>
      <c r="AU521">
        <f t="shared" si="419"/>
        <v>-1036.1011043803574</v>
      </c>
      <c r="AV521">
        <f t="shared" si="407"/>
        <v>-2.9952891703637805</v>
      </c>
      <c r="AW521">
        <f t="shared" si="408"/>
        <v>412.68534682208497</v>
      </c>
      <c r="AX521">
        <f t="shared" si="409"/>
        <v>-3497.1834846528818</v>
      </c>
      <c r="AY521">
        <f t="shared" si="417"/>
        <v>-1.4533344831555779</v>
      </c>
      <c r="BA521">
        <f t="shared" ref="BA521:BA584" si="450">SQRT(AT521^2+AU521^2)/SQRT(AW521^2+AX521^2)</f>
        <v>2.0182572719390439</v>
      </c>
      <c r="BB521">
        <f t="shared" si="410"/>
        <v>6.0995305191062164</v>
      </c>
      <c r="BC521">
        <f t="shared" si="411"/>
        <v>-1.5419546872082026</v>
      </c>
      <c r="BD521">
        <f t="shared" ref="BD521:BD584" si="451">BC521*180/Pi-180</f>
        <v>-268.34749587839673</v>
      </c>
      <c r="BF521">
        <f t="shared" ref="BF521:BF584" si="452">20*LOG(BA521*J521*F521*C521)</f>
        <v>-67.61541070281001</v>
      </c>
      <c r="BG521">
        <f t="shared" ref="BG521:BG584" si="453">(180/Pi)*(D521+H521+BC521)</f>
        <v>-215.8079834003758</v>
      </c>
      <c r="BH521">
        <f t="shared" si="412"/>
        <v>-35.807983400375804</v>
      </c>
      <c r="BI521">
        <f t="shared" si="413"/>
        <v>-35.807983400375804</v>
      </c>
      <c r="BJ521">
        <f t="shared" ref="BJ521:BJ584" si="454">SUM((BF522&lt;0)*(BF521&gt;0))*A521</f>
        <v>0</v>
      </c>
      <c r="BK521">
        <f t="shared" si="414"/>
        <v>0</v>
      </c>
      <c r="BM521">
        <f t="shared" si="415"/>
        <v>-73.714941221916234</v>
      </c>
      <c r="BN521">
        <f t="shared" ref="BN521:BN584" si="455">(H521+D521)*180/Pi</f>
        <v>-127.4604875219791</v>
      </c>
      <c r="BQ521" s="56">
        <f t="shared" si="416"/>
        <v>23.001491319391356</v>
      </c>
    </row>
    <row r="522" spans="1:69" x14ac:dyDescent="0.25">
      <c r="A522">
        <f t="shared" si="420"/>
        <v>1540000</v>
      </c>
      <c r="B522">
        <f t="shared" ref="B522:B585" si="456">A522/1000</f>
        <v>1540</v>
      </c>
      <c r="C522">
        <f t="shared" si="425"/>
        <v>1.6450994948474003</v>
      </c>
      <c r="D522">
        <f t="shared" si="426"/>
        <v>0.91742607070215842</v>
      </c>
      <c r="F522">
        <f t="shared" si="427"/>
        <v>8.318293032313706E-6</v>
      </c>
      <c r="G522">
        <f t="shared" si="428"/>
        <v>1.1280565058143662E-3</v>
      </c>
      <c r="H522">
        <f t="shared" si="429"/>
        <v>-3.1404645934941859</v>
      </c>
      <c r="J522">
        <f t="shared" si="430"/>
        <v>15</v>
      </c>
      <c r="M522">
        <f t="shared" si="431"/>
        <v>1.7154228623008909E-3</v>
      </c>
      <c r="N522">
        <f t="shared" si="432"/>
        <v>-1.5707963250000001</v>
      </c>
      <c r="O522">
        <f t="shared" si="433"/>
        <v>478.96825933064781</v>
      </c>
      <c r="P522">
        <f t="shared" si="434"/>
        <v>1.568708504257557</v>
      </c>
      <c r="Q522">
        <f t="shared" si="435"/>
        <v>266.04639630627207</v>
      </c>
      <c r="R522">
        <f t="shared" si="436"/>
        <v>1.5670375750561394</v>
      </c>
      <c r="S522">
        <f t="shared" si="437"/>
        <v>0.20437568490872698</v>
      </c>
      <c r="T522">
        <f t="shared" si="438"/>
        <v>-1.3649704389959938</v>
      </c>
      <c r="U522">
        <f t="shared" si="439"/>
        <v>0.14706325128926021</v>
      </c>
      <c r="V522">
        <f t="shared" si="440"/>
        <v>-1.4231977447056661</v>
      </c>
      <c r="X522">
        <f t="shared" ref="X522:X585" si="457">20*LOG(C522*J522*O522*Q522*F522*M522*S522*U522)</f>
        <v>-57.402273186202912</v>
      </c>
      <c r="Y522">
        <f t="shared" si="441"/>
        <v>-197.45597870315819</v>
      </c>
      <c r="Z522">
        <f t="shared" ref="Z522:Z585" si="458">Y522+180</f>
        <v>-17.455978703158195</v>
      </c>
      <c r="AC522">
        <v>1</v>
      </c>
      <c r="AD522">
        <f t="shared" si="442"/>
        <v>478.96721541899996</v>
      </c>
      <c r="AE522">
        <f t="shared" si="443"/>
        <v>-0.21782325034288572</v>
      </c>
      <c r="AF522">
        <f t="shared" si="444"/>
        <v>3.2385924646613995E-2</v>
      </c>
      <c r="AG522">
        <f t="shared" si="421"/>
        <v>315.36685014447517</v>
      </c>
      <c r="AH522">
        <f t="shared" si="422"/>
        <v>-2151.9914317516332</v>
      </c>
      <c r="AJ522">
        <f t="shared" si="445"/>
        <v>18000</v>
      </c>
      <c r="AK522">
        <f t="shared" si="446"/>
        <v>86214.098775420003</v>
      </c>
      <c r="AL522">
        <v>1</v>
      </c>
      <c r="AM522">
        <f t="shared" si="447"/>
        <v>266.04451692819003</v>
      </c>
      <c r="AN522">
        <f t="shared" si="423"/>
        <v>324.30864811695767</v>
      </c>
      <c r="AO522">
        <f t="shared" si="424"/>
        <v>-66.438848490360044</v>
      </c>
      <c r="AQ522">
        <f t="shared" si="448"/>
        <v>1.0541405534090326E-3</v>
      </c>
      <c r="AR522">
        <f t="shared" si="449"/>
        <v>-3.2467529044998202</v>
      </c>
      <c r="AT522">
        <f t="shared" si="418"/>
        <v>-6986.6519905124042</v>
      </c>
      <c r="AU522">
        <f t="shared" si="419"/>
        <v>-1026.1867381283325</v>
      </c>
      <c r="AV522">
        <f t="shared" ref="AV522:AV585" si="459">ATAN2(AT522,AU522)</f>
        <v>-2.9957572187246355</v>
      </c>
      <c r="AW522">
        <f t="shared" ref="AW522:AW585" si="460">AG522-AH522*AO522/_Rfb2+AG522*AN522/_Rfb2+AN522-AO522*AR522+AQ522*AN522</f>
        <v>412.15347736692314</v>
      </c>
      <c r="AX522">
        <f t="shared" ref="AX522:AX585" si="461">AH522+AH522*AN522/_Rfb2+AG522*AO522/_Rfb2+AO522+AO522*AQ522+AN522*AR522</f>
        <v>-3486.110554561249</v>
      </c>
      <c r="AY522">
        <f t="shared" si="417"/>
        <v>-1.4531152899950435</v>
      </c>
      <c r="BA522">
        <f t="shared" si="450"/>
        <v>2.0116318348569351</v>
      </c>
      <c r="BB522">
        <f t="shared" ref="BB522:BB585" si="462">20*LOG(BA522)</f>
        <v>6.0709699976504883</v>
      </c>
      <c r="BC522">
        <f t="shared" ref="BC522:BC585" si="463">AV522-AY522</f>
        <v>-1.542641928729592</v>
      </c>
      <c r="BD522">
        <f t="shared" si="451"/>
        <v>-268.38687191712347</v>
      </c>
      <c r="BF522">
        <f t="shared" si="452"/>
        <v>-67.682677133314911</v>
      </c>
      <c r="BG522">
        <f t="shared" si="453"/>
        <v>-215.75759711364597</v>
      </c>
      <c r="BH522">
        <f t="shared" ref="BH522:BH585" si="464">IF(BG522&gt;180,BG522-180,BG522+180)</f>
        <v>-35.757597113645971</v>
      </c>
      <c r="BI522">
        <f t="shared" ref="BI522:BI585" si="465">IF(BH522&gt;180,BH522-360,BH522)</f>
        <v>-35.757597113645971</v>
      </c>
      <c r="BJ522">
        <f t="shared" si="454"/>
        <v>0</v>
      </c>
      <c r="BK522">
        <f t="shared" ref="BK522:BK585" si="466">IF(BJ522&gt;0,BI522,0)</f>
        <v>0</v>
      </c>
      <c r="BM522">
        <f t="shared" ref="BM522:BM585" si="467">20*LOG(J522*F522*C522)</f>
        <v>-73.753647130965405</v>
      </c>
      <c r="BN522">
        <f t="shared" si="455"/>
        <v>-127.3707251965225</v>
      </c>
      <c r="BQ522" s="56">
        <f t="shared" ref="BQ522:BQ585" si="468">20*LOG(BA522*7)</f>
        <v>22.972930797935621</v>
      </c>
    </row>
    <row r="523" spans="1:69" x14ac:dyDescent="0.25">
      <c r="A523">
        <f t="shared" si="420"/>
        <v>1545000</v>
      </c>
      <c r="B523">
        <f t="shared" si="456"/>
        <v>1545</v>
      </c>
      <c r="C523">
        <f t="shared" si="425"/>
        <v>1.6484691520779988</v>
      </c>
      <c r="D523">
        <f t="shared" si="426"/>
        <v>0.9189899773442437</v>
      </c>
      <c r="F523">
        <f t="shared" si="427"/>
        <v>8.2645396471229415E-6</v>
      </c>
      <c r="G523">
        <f t="shared" si="428"/>
        <v>1.1244057787304443E-3</v>
      </c>
      <c r="H523">
        <f t="shared" si="429"/>
        <v>-3.1404682442212697</v>
      </c>
      <c r="J523">
        <f t="shared" si="430"/>
        <v>15</v>
      </c>
      <c r="M523">
        <f t="shared" si="431"/>
        <v>1.7098713320021824E-3</v>
      </c>
      <c r="N523">
        <f t="shared" si="432"/>
        <v>-1.5707963250000001</v>
      </c>
      <c r="O523">
        <f t="shared" si="433"/>
        <v>480.52334431405029</v>
      </c>
      <c r="P523">
        <f t="shared" si="434"/>
        <v>1.5687152609452577</v>
      </c>
      <c r="Q523">
        <f t="shared" si="435"/>
        <v>266.91017112330263</v>
      </c>
      <c r="R523">
        <f t="shared" si="436"/>
        <v>1.5670497391872318</v>
      </c>
      <c r="S523">
        <f t="shared" si="437"/>
        <v>0.2037417732381783</v>
      </c>
      <c r="T523">
        <f t="shared" si="438"/>
        <v>-1.3656179757271578</v>
      </c>
      <c r="U523">
        <f t="shared" si="439"/>
        <v>0.14659756288280307</v>
      </c>
      <c r="V523">
        <f t="shared" si="440"/>
        <v>-1.4236685356995884</v>
      </c>
      <c r="X523">
        <f t="shared" si="457"/>
        <v>-57.467187424686259</v>
      </c>
      <c r="Y523">
        <f t="shared" si="441"/>
        <v>-197.42957399993628</v>
      </c>
      <c r="Z523">
        <f t="shared" si="458"/>
        <v>-17.429573999936281</v>
      </c>
      <c r="AC523">
        <v>1</v>
      </c>
      <c r="AD523">
        <f t="shared" si="442"/>
        <v>480.52230378075001</v>
      </c>
      <c r="AE523">
        <f t="shared" si="443"/>
        <v>-0.21923998319688265</v>
      </c>
      <c r="AF523">
        <f t="shared" si="444"/>
        <v>3.2491073752609498E-2</v>
      </c>
      <c r="AG523">
        <f t="shared" si="421"/>
        <v>313.37274001895753</v>
      </c>
      <c r="AH523">
        <f t="shared" si="422"/>
        <v>-2145.3225826530002</v>
      </c>
      <c r="AJ523">
        <f t="shared" si="445"/>
        <v>18000</v>
      </c>
      <c r="AK523">
        <f t="shared" si="446"/>
        <v>86494.014680534994</v>
      </c>
      <c r="AL523">
        <v>1</v>
      </c>
      <c r="AM523">
        <f t="shared" si="447"/>
        <v>266.90829782730754</v>
      </c>
      <c r="AN523">
        <f t="shared" si="423"/>
        <v>324.30703439059835</v>
      </c>
      <c r="AO523">
        <f t="shared" si="424"/>
        <v>-66.223842081694158</v>
      </c>
      <c r="AQ523">
        <f t="shared" si="448"/>
        <v>1.0473286782366462E-3</v>
      </c>
      <c r="AR523">
        <f t="shared" si="449"/>
        <v>-3.2362456157512369</v>
      </c>
      <c r="AT523">
        <f t="shared" si="418"/>
        <v>-6942.4625982252928</v>
      </c>
      <c r="AU523">
        <f t="shared" si="419"/>
        <v>-1016.3980138471848</v>
      </c>
      <c r="AV523">
        <f t="shared" si="459"/>
        <v>-2.9962223037599527</v>
      </c>
      <c r="AW523">
        <f t="shared" si="460"/>
        <v>411.62622605269405</v>
      </c>
      <c r="AX523">
        <f t="shared" si="461"/>
        <v>-3475.1066532333907</v>
      </c>
      <c r="AY523">
        <f t="shared" ref="AY523:AY586" si="469">ATAN2(AW523,AX523)</f>
        <v>-1.452895721216299</v>
      </c>
      <c r="BA523">
        <f t="shared" si="450"/>
        <v>2.0050492819324739</v>
      </c>
      <c r="BB523">
        <f t="shared" si="462"/>
        <v>6.0425010314761334</v>
      </c>
      <c r="BC523">
        <f t="shared" si="463"/>
        <v>-1.5433265825436537</v>
      </c>
      <c r="BD523">
        <f t="shared" si="451"/>
        <v>-268.42609969114159</v>
      </c>
      <c r="BF523">
        <f t="shared" si="452"/>
        <v>-67.749683947350945</v>
      </c>
      <c r="BG523">
        <f t="shared" si="453"/>
        <v>-215.70742880867203</v>
      </c>
      <c r="BH523">
        <f t="shared" si="464"/>
        <v>-35.707428808672034</v>
      </c>
      <c r="BI523">
        <f t="shared" si="465"/>
        <v>-35.707428808672034</v>
      </c>
      <c r="BJ523">
        <f t="shared" si="454"/>
        <v>0</v>
      </c>
      <c r="BK523">
        <f t="shared" si="466"/>
        <v>0</v>
      </c>
      <c r="BM523">
        <f t="shared" si="467"/>
        <v>-73.792184978827066</v>
      </c>
      <c r="BN523">
        <f t="shared" si="455"/>
        <v>-127.28132911753046</v>
      </c>
      <c r="BQ523" s="56">
        <f t="shared" si="468"/>
        <v>22.94446183176127</v>
      </c>
    </row>
    <row r="524" spans="1:69" x14ac:dyDescent="0.25">
      <c r="A524">
        <f t="shared" si="420"/>
        <v>1550000</v>
      </c>
      <c r="B524">
        <f t="shared" si="456"/>
        <v>1550</v>
      </c>
      <c r="C524">
        <f t="shared" si="425"/>
        <v>1.6518428246859023</v>
      </c>
      <c r="D524">
        <f t="shared" si="426"/>
        <v>0.92054749963382776</v>
      </c>
      <c r="F524">
        <f t="shared" si="427"/>
        <v>8.2113056219001695E-6</v>
      </c>
      <c r="G524">
        <f t="shared" si="428"/>
        <v>1.1207786052905803E-3</v>
      </c>
      <c r="H524">
        <f t="shared" si="429"/>
        <v>-3.1404718713947095</v>
      </c>
      <c r="J524">
        <f t="shared" si="430"/>
        <v>15</v>
      </c>
      <c r="M524">
        <f t="shared" si="431"/>
        <v>1.7043556180279817E-3</v>
      </c>
      <c r="N524">
        <f t="shared" si="432"/>
        <v>-1.5707963250000001</v>
      </c>
      <c r="O524">
        <f t="shared" si="433"/>
        <v>482.07842931924847</v>
      </c>
      <c r="P524">
        <f t="shared" si="434"/>
        <v>1.5687219740416132</v>
      </c>
      <c r="Q524">
        <f t="shared" si="435"/>
        <v>267.77394597957203</v>
      </c>
      <c r="R524">
        <f t="shared" si="436"/>
        <v>1.5670618248411572</v>
      </c>
      <c r="S524">
        <f t="shared" si="437"/>
        <v>0.2031116974363445</v>
      </c>
      <c r="T524">
        <f t="shared" si="438"/>
        <v>-1.3662615076843203</v>
      </c>
      <c r="U524">
        <f t="shared" si="439"/>
        <v>0.14613478236743638</v>
      </c>
      <c r="V524">
        <f t="shared" si="440"/>
        <v>-1.4241363544021008</v>
      </c>
      <c r="X524">
        <f t="shared" si="457"/>
        <v>-57.531860718530666</v>
      </c>
      <c r="Y524">
        <f t="shared" si="441"/>
        <v>-197.40314098125225</v>
      </c>
      <c r="Z524">
        <f t="shared" si="458"/>
        <v>-17.40314098125225</v>
      </c>
      <c r="AC524">
        <v>1</v>
      </c>
      <c r="AD524">
        <f t="shared" si="442"/>
        <v>482.0773921425</v>
      </c>
      <c r="AE524">
        <f t="shared" si="443"/>
        <v>-0.22066130837779685</v>
      </c>
      <c r="AF524">
        <f t="shared" si="444"/>
        <v>3.2596222858605001E-2</v>
      </c>
      <c r="AG524">
        <f t="shared" si="421"/>
        <v>311.39734710465996</v>
      </c>
      <c r="AH524">
        <f t="shared" si="422"/>
        <v>-2138.6939934694228</v>
      </c>
      <c r="AJ524">
        <f t="shared" si="445"/>
        <v>18000</v>
      </c>
      <c r="AK524">
        <f t="shared" si="446"/>
        <v>86773.93058565</v>
      </c>
      <c r="AL524">
        <v>1</v>
      </c>
      <c r="AM524">
        <f t="shared" si="447"/>
        <v>267.77207872642504</v>
      </c>
      <c r="AN524">
        <f t="shared" si="423"/>
        <v>324.30543625545357</v>
      </c>
      <c r="AO524">
        <f t="shared" si="424"/>
        <v>-66.010222752922985</v>
      </c>
      <c r="AQ524">
        <f t="shared" si="448"/>
        <v>1.0405826180455132E-3</v>
      </c>
      <c r="AR524">
        <f t="shared" si="449"/>
        <v>-3.2258061159410909</v>
      </c>
      <c r="AT524">
        <f t="shared" si="418"/>
        <v>-6898.6881295934372</v>
      </c>
      <c r="AU524">
        <f t="shared" si="419"/>
        <v>-1006.7329545729655</v>
      </c>
      <c r="AV524">
        <f t="shared" si="459"/>
        <v>-2.9966844533163086</v>
      </c>
      <c r="AW524">
        <f t="shared" si="460"/>
        <v>411.10354177559924</v>
      </c>
      <c r="AX524">
        <f t="shared" si="461"/>
        <v>-3464.1711453177832</v>
      </c>
      <c r="AY524">
        <f t="shared" si="469"/>
        <v>-1.4526757794212317</v>
      </c>
      <c r="BA524">
        <f t="shared" si="450"/>
        <v>1.9985091960977832</v>
      </c>
      <c r="BB524">
        <f t="shared" si="462"/>
        <v>6.0141230199518318</v>
      </c>
      <c r="BC524">
        <f t="shared" si="463"/>
        <v>-1.5440086738950769</v>
      </c>
      <c r="BD524">
        <f t="shared" si="451"/>
        <v>-268.46518064686518</v>
      </c>
      <c r="BF524">
        <f t="shared" si="452"/>
        <v>-67.81643304095104</v>
      </c>
      <c r="BG524">
        <f t="shared" si="453"/>
        <v>-215.65747813233281</v>
      </c>
      <c r="BH524">
        <f t="shared" si="464"/>
        <v>-35.657478132332812</v>
      </c>
      <c r="BI524">
        <f t="shared" si="465"/>
        <v>-35.657478132332812</v>
      </c>
      <c r="BJ524">
        <f t="shared" si="454"/>
        <v>0</v>
      </c>
      <c r="BK524">
        <f t="shared" si="466"/>
        <v>0</v>
      </c>
      <c r="BM524">
        <f t="shared" si="467"/>
        <v>-73.830556060902865</v>
      </c>
      <c r="BN524">
        <f t="shared" si="455"/>
        <v>-127.19229748546768</v>
      </c>
      <c r="BQ524" s="56">
        <f t="shared" si="468"/>
        <v>22.916083820236967</v>
      </c>
    </row>
    <row r="525" spans="1:69" x14ac:dyDescent="0.25">
      <c r="A525">
        <f t="shared" si="420"/>
        <v>1555000</v>
      </c>
      <c r="B525">
        <f t="shared" si="456"/>
        <v>1555</v>
      </c>
      <c r="C525">
        <f t="shared" si="425"/>
        <v>1.6552204881186692</v>
      </c>
      <c r="D525">
        <f t="shared" si="426"/>
        <v>0.92209866907501847</v>
      </c>
      <c r="F525">
        <f t="shared" si="427"/>
        <v>8.1585842874391904E-6</v>
      </c>
      <c r="G525">
        <f t="shared" si="428"/>
        <v>1.1171747582819592E-3</v>
      </c>
      <c r="H525">
        <f t="shared" si="429"/>
        <v>-3.1404754752417183</v>
      </c>
      <c r="J525">
        <f t="shared" si="430"/>
        <v>15</v>
      </c>
      <c r="M525">
        <f t="shared" si="431"/>
        <v>1.6988753748831973E-3</v>
      </c>
      <c r="N525">
        <f t="shared" si="432"/>
        <v>-1.5707963250000001</v>
      </c>
      <c r="O525">
        <f t="shared" si="433"/>
        <v>483.63351434603214</v>
      </c>
      <c r="P525">
        <f t="shared" si="434"/>
        <v>1.5687286439671162</v>
      </c>
      <c r="Q525">
        <f t="shared" si="435"/>
        <v>268.63772087470181</v>
      </c>
      <c r="R525">
        <f t="shared" si="436"/>
        <v>1.5670738327749159</v>
      </c>
      <c r="S525">
        <f t="shared" si="437"/>
        <v>0.20248542358385296</v>
      </c>
      <c r="T525">
        <f t="shared" si="438"/>
        <v>-1.3669010713769014</v>
      </c>
      <c r="U525">
        <f t="shared" si="439"/>
        <v>0.1456748828956953</v>
      </c>
      <c r="V525">
        <f t="shared" si="440"/>
        <v>-1.4246012286696779</v>
      </c>
      <c r="X525">
        <f t="shared" si="457"/>
        <v>-57.596294726213657</v>
      </c>
      <c r="Y525">
        <f t="shared" si="441"/>
        <v>-197.37668147550079</v>
      </c>
      <c r="Z525">
        <f t="shared" si="458"/>
        <v>-17.376681475500789</v>
      </c>
      <c r="AC525">
        <v>1</v>
      </c>
      <c r="AD525">
        <f t="shared" si="442"/>
        <v>483.63248050425</v>
      </c>
      <c r="AE525">
        <f t="shared" si="443"/>
        <v>-0.2220872258856284</v>
      </c>
      <c r="AF525">
        <f t="shared" si="444"/>
        <v>3.2701371964600497E-2</v>
      </c>
      <c r="AG525">
        <f t="shared" si="421"/>
        <v>309.44043960681023</v>
      </c>
      <c r="AH525">
        <f t="shared" si="422"/>
        <v>-2132.1053099723549</v>
      </c>
      <c r="AJ525">
        <f t="shared" si="445"/>
        <v>18000</v>
      </c>
      <c r="AK525">
        <f t="shared" si="446"/>
        <v>87053.846490765005</v>
      </c>
      <c r="AL525">
        <v>1</v>
      </c>
      <c r="AM525">
        <f t="shared" si="447"/>
        <v>268.63585962554254</v>
      </c>
      <c r="AN525">
        <f t="shared" si="423"/>
        <v>324.30385351132048</v>
      </c>
      <c r="AO525">
        <f t="shared" si="424"/>
        <v>-65.79797712459991</v>
      </c>
      <c r="AQ525">
        <f t="shared" si="448"/>
        <v>1.0339015277032364E-3</v>
      </c>
      <c r="AR525">
        <f t="shared" si="449"/>
        <v>-3.215433751157065</v>
      </c>
      <c r="AT525">
        <f t="shared" si="418"/>
        <v>-6855.3234437630626</v>
      </c>
      <c r="AU525">
        <f t="shared" si="419"/>
        <v>-997.1896204218217</v>
      </c>
      <c r="AV525">
        <f t="shared" si="459"/>
        <v>-2.997143694895076</v>
      </c>
      <c r="AW525">
        <f t="shared" si="460"/>
        <v>410.58537409611739</v>
      </c>
      <c r="AX525">
        <f t="shared" si="461"/>
        <v>-3453.3034031349143</v>
      </c>
      <c r="AY525">
        <f t="shared" si="469"/>
        <v>-1.4524554671983085</v>
      </c>
      <c r="BA525">
        <f t="shared" si="450"/>
        <v>1.9920111656808661</v>
      </c>
      <c r="BB525">
        <f t="shared" si="462"/>
        <v>5.9858353682997469</v>
      </c>
      <c r="BC525">
        <f t="shared" si="463"/>
        <v>-1.5446882276967675</v>
      </c>
      <c r="BD525">
        <f t="shared" si="451"/>
        <v>-268.5041162116986</v>
      </c>
      <c r="BF525">
        <f t="shared" si="452"/>
        <v>-67.88292629089527</v>
      </c>
      <c r="BG525">
        <f t="shared" si="453"/>
        <v>-215.60774471999864</v>
      </c>
      <c r="BH525">
        <f t="shared" si="464"/>
        <v>-35.607744719998635</v>
      </c>
      <c r="BI525">
        <f t="shared" si="465"/>
        <v>-35.607744719998635</v>
      </c>
      <c r="BJ525">
        <f t="shared" si="454"/>
        <v>0</v>
      </c>
      <c r="BK525">
        <f t="shared" si="466"/>
        <v>0</v>
      </c>
      <c r="BM525">
        <f t="shared" si="467"/>
        <v>-73.868761659195016</v>
      </c>
      <c r="BN525">
        <f t="shared" si="455"/>
        <v>-127.10362850830006</v>
      </c>
      <c r="BQ525" s="56">
        <f t="shared" si="468"/>
        <v>22.887796168584881</v>
      </c>
    </row>
    <row r="526" spans="1:69" x14ac:dyDescent="0.25">
      <c r="A526">
        <f t="shared" si="420"/>
        <v>1560000</v>
      </c>
      <c r="B526">
        <f t="shared" si="456"/>
        <v>1560</v>
      </c>
      <c r="C526">
        <f t="shared" si="425"/>
        <v>1.6586021179949306</v>
      </c>
      <c r="D526">
        <f t="shared" si="426"/>
        <v>0.92364351703773673</v>
      </c>
      <c r="F526">
        <f t="shared" si="427"/>
        <v>8.1063690812421938E-6</v>
      </c>
      <c r="G526">
        <f t="shared" si="428"/>
        <v>1.113594013404865E-3</v>
      </c>
      <c r="H526">
        <f t="shared" si="429"/>
        <v>-3.1404790559865954</v>
      </c>
      <c r="J526">
        <f t="shared" si="430"/>
        <v>15</v>
      </c>
      <c r="M526">
        <f t="shared" si="431"/>
        <v>1.6934302615021614E-3</v>
      </c>
      <c r="N526">
        <f t="shared" si="432"/>
        <v>-1.5707963250000001</v>
      </c>
      <c r="O526">
        <f t="shared" si="433"/>
        <v>485.18859939419383</v>
      </c>
      <c r="P526">
        <f t="shared" si="434"/>
        <v>1.5687352711368685</v>
      </c>
      <c r="Q526">
        <f t="shared" si="435"/>
        <v>269.50149580831828</v>
      </c>
      <c r="R526">
        <f t="shared" si="436"/>
        <v>1.5670857637358033</v>
      </c>
      <c r="S526">
        <f t="shared" si="437"/>
        <v>0.20186291815006233</v>
      </c>
      <c r="T526">
        <f t="shared" si="438"/>
        <v>-1.3675367028784295</v>
      </c>
      <c r="U526">
        <f t="shared" si="439"/>
        <v>0.14521783794573928</v>
      </c>
      <c r="V526">
        <f t="shared" si="440"/>
        <v>-1.4250631860143295</v>
      </c>
      <c r="X526">
        <f t="shared" si="457"/>
        <v>-57.660491090578617</v>
      </c>
      <c r="Y526">
        <f t="shared" si="441"/>
        <v>-197.35019727475176</v>
      </c>
      <c r="Z526">
        <f t="shared" si="458"/>
        <v>-17.350197274751764</v>
      </c>
      <c r="AC526">
        <v>1</v>
      </c>
      <c r="AD526">
        <f t="shared" si="442"/>
        <v>485.18756886600005</v>
      </c>
      <c r="AE526">
        <f t="shared" si="443"/>
        <v>-0.22351773572037728</v>
      </c>
      <c r="AF526">
        <f t="shared" si="444"/>
        <v>3.2806521070595999E-2</v>
      </c>
      <c r="AG526">
        <f t="shared" si="421"/>
        <v>307.50178928074115</v>
      </c>
      <c r="AH526">
        <f t="shared" si="422"/>
        <v>-2125.5561819535842</v>
      </c>
      <c r="AJ526">
        <f t="shared" si="445"/>
        <v>18000</v>
      </c>
      <c r="AK526">
        <f t="shared" si="446"/>
        <v>87333.762395879996</v>
      </c>
      <c r="AL526">
        <v>1</v>
      </c>
      <c r="AM526">
        <f t="shared" si="447"/>
        <v>269.49964052466004</v>
      </c>
      <c r="AN526">
        <f t="shared" si="423"/>
        <v>324.30228596119957</v>
      </c>
      <c r="AO526">
        <f t="shared" si="424"/>
        <v>-65.587091988797738</v>
      </c>
      <c r="AQ526">
        <f t="shared" si="448"/>
        <v>1.0272845755994642E-3</v>
      </c>
      <c r="AR526">
        <f t="shared" si="449"/>
        <v>-3.2051278758703283</v>
      </c>
      <c r="AT526">
        <f t="shared" si="418"/>
        <v>-6812.363478662839</v>
      </c>
      <c r="AU526">
        <f t="shared" si="419"/>
        <v>-987.76610778399811</v>
      </c>
      <c r="AV526">
        <f t="shared" si="459"/>
        <v>-2.9976000556577165</v>
      </c>
      <c r="AW526">
        <f t="shared" si="460"/>
        <v>410.07167322961135</v>
      </c>
      <c r="AX526">
        <f t="shared" si="461"/>
        <v>-3442.5028065634106</v>
      </c>
      <c r="AY526">
        <f t="shared" si="469"/>
        <v>-1.4522347871224268</v>
      </c>
      <c r="BA526">
        <f t="shared" si="450"/>
        <v>1.9855547843185808</v>
      </c>
      <c r="BB526">
        <f t="shared" si="462"/>
        <v>5.9576374875197313</v>
      </c>
      <c r="BC526">
        <f t="shared" si="463"/>
        <v>-1.5453652685352897</v>
      </c>
      <c r="BD526">
        <f t="shared" si="451"/>
        <v>-268.54290779434825</v>
      </c>
      <c r="BF526">
        <f t="shared" si="452"/>
        <v>-67.949165554956664</v>
      </c>
      <c r="BG526">
        <f t="shared" si="453"/>
        <v>-215.55822819586319</v>
      </c>
      <c r="BH526">
        <f t="shared" si="464"/>
        <v>-35.558228195863194</v>
      </c>
      <c r="BI526">
        <f t="shared" si="465"/>
        <v>-35.558228195863194</v>
      </c>
      <c r="BJ526">
        <f t="shared" si="454"/>
        <v>0</v>
      </c>
      <c r="BK526">
        <f t="shared" si="466"/>
        <v>0</v>
      </c>
      <c r="BM526">
        <f t="shared" si="467"/>
        <v>-73.906803042476398</v>
      </c>
      <c r="BN526">
        <f t="shared" si="455"/>
        <v>-127.01532040151498</v>
      </c>
      <c r="BQ526" s="56">
        <f t="shared" si="468"/>
        <v>22.859598287804872</v>
      </c>
    </row>
    <row r="527" spans="1:69" x14ac:dyDescent="0.25">
      <c r="A527">
        <f t="shared" si="420"/>
        <v>1565000</v>
      </c>
      <c r="B527">
        <f t="shared" si="456"/>
        <v>1565</v>
      </c>
      <c r="C527">
        <f t="shared" si="425"/>
        <v>1.6619876901032369</v>
      </c>
      <c r="D527">
        <f t="shared" si="426"/>
        <v>0.9251820747574363</v>
      </c>
      <c r="F527">
        <f t="shared" si="427"/>
        <v>8.0546535454774772E-6</v>
      </c>
      <c r="G527">
        <f t="shared" si="428"/>
        <v>1.110036149226146E-3</v>
      </c>
      <c r="H527">
        <f t="shared" si="429"/>
        <v>-3.1404826138507742</v>
      </c>
      <c r="J527">
        <f t="shared" si="430"/>
        <v>15</v>
      </c>
      <c r="M527">
        <f t="shared" si="431"/>
        <v>1.6880199411778733E-3</v>
      </c>
      <c r="N527">
        <f t="shared" si="432"/>
        <v>-1.5707963250000001</v>
      </c>
      <c r="O527">
        <f t="shared" si="433"/>
        <v>486.74368446352844</v>
      </c>
      <c r="P527">
        <f t="shared" si="434"/>
        <v>1.5687418559606678</v>
      </c>
      <c r="Q527">
        <f t="shared" si="435"/>
        <v>270.36527078005253</v>
      </c>
      <c r="R527">
        <f t="shared" si="436"/>
        <v>1.5670976184615655</v>
      </c>
      <c r="S527">
        <f t="shared" si="437"/>
        <v>0.20124414798766935</v>
      </c>
      <c r="T527">
        <f t="shared" si="438"/>
        <v>-1.3681684378329255</v>
      </c>
      <c r="U527">
        <f t="shared" si="439"/>
        <v>0.1447636213164912</v>
      </c>
      <c r="V527">
        <f t="shared" si="440"/>
        <v>-1.4255222536088699</v>
      </c>
      <c r="X527">
        <f t="shared" si="457"/>
        <v>-57.724451439015041</v>
      </c>
      <c r="Y527">
        <f t="shared" si="441"/>
        <v>-197.32369013542285</v>
      </c>
      <c r="Z527">
        <f t="shared" si="458"/>
        <v>-17.323690135422851</v>
      </c>
      <c r="AC527">
        <v>1</v>
      </c>
      <c r="AD527">
        <f t="shared" si="442"/>
        <v>486.74265722775004</v>
      </c>
      <c r="AE527">
        <f t="shared" si="443"/>
        <v>-0.22495283788204351</v>
      </c>
      <c r="AF527">
        <f t="shared" si="444"/>
        <v>3.2911670176591495E-2</v>
      </c>
      <c r="AG527">
        <f t="shared" si="421"/>
        <v>305.58117136734984</v>
      </c>
      <c r="AH527">
        <f t="shared" si="422"/>
        <v>-2119.0462631704459</v>
      </c>
      <c r="AJ527">
        <f t="shared" si="445"/>
        <v>18000</v>
      </c>
      <c r="AK527">
        <f t="shared" si="446"/>
        <v>87613.678300995001</v>
      </c>
      <c r="AL527">
        <v>1</v>
      </c>
      <c r="AM527">
        <f t="shared" si="447"/>
        <v>270.36342142377748</v>
      </c>
      <c r="AN527">
        <f t="shared" si="423"/>
        <v>324.30073341123324</v>
      </c>
      <c r="AO527">
        <f t="shared" si="424"/>
        <v>-65.377554306369106</v>
      </c>
      <c r="AQ527">
        <f t="shared" si="448"/>
        <v>1.0207309433870977E-3</v>
      </c>
      <c r="AR527">
        <f t="shared" si="449"/>
        <v>-3.1948878528016156</v>
      </c>
      <c r="AT527">
        <f t="shared" si="418"/>
        <v>-6769.803249570582</v>
      </c>
      <c r="AU527">
        <f t="shared" si="419"/>
        <v>-978.46054853772171</v>
      </c>
      <c r="AV527">
        <f t="shared" si="459"/>
        <v>-2.9980535624309743</v>
      </c>
      <c r="AW527">
        <f t="shared" si="460"/>
        <v>409.56239003705997</v>
      </c>
      <c r="AX527">
        <f t="shared" si="461"/>
        <v>-3431.7687429281541</v>
      </c>
      <c r="AY527">
        <f t="shared" si="469"/>
        <v>-1.4520137417547763</v>
      </c>
      <c r="BA527">
        <f t="shared" si="450"/>
        <v>1.9791396508712826</v>
      </c>
      <c r="BB527">
        <f t="shared" si="462"/>
        <v>5.9295287943146882</v>
      </c>
      <c r="BC527">
        <f t="shared" si="463"/>
        <v>-1.5460398206761981</v>
      </c>
      <c r="BD527">
        <f t="shared" si="451"/>
        <v>-268.58155678512799</v>
      </c>
      <c r="BF527">
        <f t="shared" si="452"/>
        <v>-68.015152672143302</v>
      </c>
      <c r="BG527">
        <f t="shared" si="453"/>
        <v>-215.50892817326792</v>
      </c>
      <c r="BH527">
        <f t="shared" si="464"/>
        <v>-35.508928173267918</v>
      </c>
      <c r="BI527">
        <f t="shared" si="465"/>
        <v>-35.508928173267918</v>
      </c>
      <c r="BJ527">
        <f t="shared" si="454"/>
        <v>0</v>
      </c>
      <c r="BK527">
        <f t="shared" si="466"/>
        <v>0</v>
      </c>
      <c r="BM527">
        <f t="shared" si="467"/>
        <v>-73.944681466458007</v>
      </c>
      <c r="BN527">
        <f t="shared" si="455"/>
        <v>-126.92737138813996</v>
      </c>
      <c r="BQ527" s="56">
        <f t="shared" si="468"/>
        <v>22.831489594599823</v>
      </c>
    </row>
    <row r="528" spans="1:69" x14ac:dyDescent="0.25">
      <c r="A528">
        <f t="shared" si="420"/>
        <v>1570000</v>
      </c>
      <c r="B528">
        <f t="shared" si="456"/>
        <v>1570</v>
      </c>
      <c r="C528">
        <f t="shared" si="425"/>
        <v>1.6653771804009074</v>
      </c>
      <c r="D528">
        <f t="shared" si="426"/>
        <v>0.92671437333484441</v>
      </c>
      <c r="F528">
        <f t="shared" si="427"/>
        <v>8.0034313249826065E-6</v>
      </c>
      <c r="G528">
        <f t="shared" si="428"/>
        <v>1.1065009471335646E-3</v>
      </c>
      <c r="H528">
        <f t="shared" si="429"/>
        <v>-3.1404861490528666</v>
      </c>
      <c r="J528">
        <f t="shared" si="430"/>
        <v>15</v>
      </c>
      <c r="M528">
        <f t="shared" si="431"/>
        <v>1.6826440814925936E-3</v>
      </c>
      <c r="N528">
        <f t="shared" si="432"/>
        <v>-1.5707963250000001</v>
      </c>
      <c r="O528">
        <f t="shared" si="433"/>
        <v>488.29876955383378</v>
      </c>
      <c r="P528">
        <f t="shared" si="434"/>
        <v>1.5687483988430906</v>
      </c>
      <c r="Q528">
        <f t="shared" si="435"/>
        <v>271.22904578954046</v>
      </c>
      <c r="R528">
        <f t="shared" si="436"/>
        <v>1.5671093976805497</v>
      </c>
      <c r="S528">
        <f t="shared" si="437"/>
        <v>0.20062908032740215</v>
      </c>
      <c r="T528">
        <f t="shared" si="438"/>
        <v>-1.3687963114611776</v>
      </c>
      <c r="U528">
        <f t="shared" si="439"/>
        <v>0.14431220712286283</v>
      </c>
      <c r="V528">
        <f t="shared" si="440"/>
        <v>-1.4259784582920887</v>
      </c>
      <c r="X528">
        <f t="shared" si="457"/>
        <v>-57.788177383636253</v>
      </c>
      <c r="Y528">
        <f t="shared" si="441"/>
        <v>-197.29716177893931</v>
      </c>
      <c r="Z528">
        <f t="shared" si="458"/>
        <v>-17.297161778939312</v>
      </c>
      <c r="AC528">
        <v>1</v>
      </c>
      <c r="AD528">
        <f t="shared" si="442"/>
        <v>488.29774558949998</v>
      </c>
      <c r="AE528">
        <f t="shared" si="443"/>
        <v>-0.22639253237062704</v>
      </c>
      <c r="AF528">
        <f t="shared" si="444"/>
        <v>3.3016819282586998E-2</v>
      </c>
      <c r="AG528">
        <f t="shared" si="421"/>
        <v>303.67836452991344</v>
      </c>
      <c r="AH528">
        <f t="shared" si="422"/>
        <v>-2112.5752112918935</v>
      </c>
      <c r="AJ528">
        <f t="shared" si="445"/>
        <v>18000</v>
      </c>
      <c r="AK528">
        <f t="shared" si="446"/>
        <v>87893.594206109992</v>
      </c>
      <c r="AL528">
        <v>1</v>
      </c>
      <c r="AM528">
        <f t="shared" si="447"/>
        <v>271.22720232289504</v>
      </c>
      <c r="AN528">
        <f t="shared" si="423"/>
        <v>324.2991956706453</v>
      </c>
      <c r="AO528">
        <f t="shared" si="424"/>
        <v>-65.169351204258973</v>
      </c>
      <c r="AQ528">
        <f t="shared" si="448"/>
        <v>1.0142398257292561E-3</v>
      </c>
      <c r="AR528">
        <f t="shared" si="449"/>
        <v>-3.1847130527898644</v>
      </c>
      <c r="AT528">
        <f t="shared" si="418"/>
        <v>-6727.6378477100807</v>
      </c>
      <c r="AU528">
        <f t="shared" si="419"/>
        <v>-969.27110928243451</v>
      </c>
      <c r="AV528">
        <f t="shared" si="459"/>
        <v>-2.9985042417119785</v>
      </c>
      <c r="AW528">
        <f t="shared" si="460"/>
        <v>409.05747601591787</v>
      </c>
      <c r="AX528">
        <f t="shared" si="461"/>
        <v>-3421.100606890343</v>
      </c>
      <c r="AY528">
        <f t="shared" si="469"/>
        <v>-1.4517923336427112</v>
      </c>
      <c r="BA528">
        <f t="shared" si="450"/>
        <v>1.9727653693391241</v>
      </c>
      <c r="BB528">
        <f t="shared" si="462"/>
        <v>5.9015087110172084</v>
      </c>
      <c r="BC528">
        <f t="shared" si="463"/>
        <v>-1.5467119080692673</v>
      </c>
      <c r="BD528">
        <f t="shared" si="451"/>
        <v>-268.62006455625874</v>
      </c>
      <c r="BF528">
        <f t="shared" si="452"/>
        <v>-68.080889462936753</v>
      </c>
      <c r="BG528">
        <f t="shared" si="453"/>
        <v>-215.45984425501888</v>
      </c>
      <c r="BH528">
        <f t="shared" si="464"/>
        <v>-35.459844255018879</v>
      </c>
      <c r="BI528">
        <f t="shared" si="465"/>
        <v>-35.459844255018879</v>
      </c>
      <c r="BJ528">
        <f t="shared" si="454"/>
        <v>0</v>
      </c>
      <c r="BK528">
        <f t="shared" si="466"/>
        <v>0</v>
      </c>
      <c r="BM528">
        <f t="shared" si="467"/>
        <v>-73.982398173953953</v>
      </c>
      <c r="BN528">
        <f t="shared" si="455"/>
        <v>-126.83977969876011</v>
      </c>
      <c r="BQ528" s="56">
        <f t="shared" si="468"/>
        <v>22.803469511302342</v>
      </c>
    </row>
    <row r="529" spans="1:69" x14ac:dyDescent="0.25">
      <c r="A529">
        <f t="shared" si="420"/>
        <v>1575000</v>
      </c>
      <c r="B529">
        <f t="shared" si="456"/>
        <v>1575</v>
      </c>
      <c r="C529">
        <f t="shared" si="425"/>
        <v>1.6687705650128841</v>
      </c>
      <c r="D529">
        <f t="shared" si="426"/>
        <v>0.92824044373572689</v>
      </c>
      <c r="F529">
        <f t="shared" si="427"/>
        <v>7.9526961653118899E-6</v>
      </c>
      <c r="G529">
        <f t="shared" si="428"/>
        <v>1.1029881912910202E-3</v>
      </c>
      <c r="H529">
        <f t="shared" si="429"/>
        <v>-3.1404896618087093</v>
      </c>
      <c r="J529">
        <f t="shared" si="430"/>
        <v>15</v>
      </c>
      <c r="M529">
        <f t="shared" si="431"/>
        <v>1.6773023542497598E-3</v>
      </c>
      <c r="N529">
        <f t="shared" si="432"/>
        <v>-1.5707963250000001</v>
      </c>
      <c r="O529">
        <f t="shared" si="433"/>
        <v>489.8538546649101</v>
      </c>
      <c r="P529">
        <f t="shared" si="434"/>
        <v>1.5687549001835763</v>
      </c>
      <c r="Q529">
        <f t="shared" si="435"/>
        <v>272.09282083642245</v>
      </c>
      <c r="R529">
        <f t="shared" si="436"/>
        <v>1.5671211021118556</v>
      </c>
      <c r="S529">
        <f t="shared" si="437"/>
        <v>0.20001768277279861</v>
      </c>
      <c r="T529">
        <f t="shared" si="438"/>
        <v>-1.369420358566908</v>
      </c>
      <c r="U529">
        <f t="shared" si="439"/>
        <v>0.14386356979106366</v>
      </c>
      <c r="V529">
        <f t="shared" si="440"/>
        <v>-1.4264318265738312</v>
      </c>
      <c r="X529">
        <f t="shared" si="457"/>
        <v>-57.851670521454821</v>
      </c>
      <c r="Y529">
        <f t="shared" si="441"/>
        <v>-197.27061389238102</v>
      </c>
      <c r="Z529">
        <f t="shared" si="458"/>
        <v>-17.270613892381022</v>
      </c>
      <c r="AC529">
        <v>1</v>
      </c>
      <c r="AD529">
        <f t="shared" si="442"/>
        <v>489.85283395124998</v>
      </c>
      <c r="AE529">
        <f t="shared" si="443"/>
        <v>-0.22783681918612791</v>
      </c>
      <c r="AF529">
        <f t="shared" si="444"/>
        <v>3.3121968388582494E-2</v>
      </c>
      <c r="AG529">
        <f t="shared" si="421"/>
        <v>301.79315079222368</v>
      </c>
      <c r="AH529">
        <f t="shared" si="422"/>
        <v>-2106.1426878454063</v>
      </c>
      <c r="AJ529">
        <f t="shared" si="445"/>
        <v>18000</v>
      </c>
      <c r="AK529">
        <f t="shared" si="446"/>
        <v>88173.510111225012</v>
      </c>
      <c r="AL529">
        <v>1</v>
      </c>
      <c r="AM529">
        <f t="shared" si="447"/>
        <v>272.09098322201254</v>
      </c>
      <c r="AN529">
        <f t="shared" si="423"/>
        <v>324.29767255168372</v>
      </c>
      <c r="AO529">
        <f t="shared" si="424"/>
        <v>-64.962469972868732</v>
      </c>
      <c r="AQ529">
        <f t="shared" si="448"/>
        <v>1.007810430051859E-3</v>
      </c>
      <c r="AR529">
        <f t="shared" si="449"/>
        <v>-3.1746028546633553</v>
      </c>
      <c r="AT529">
        <f t="shared" si="418"/>
        <v>-6685.8624388772923</v>
      </c>
      <c r="AU529">
        <f t="shared" si="419"/>
        <v>-960.19599059082975</v>
      </c>
      <c r="AV529">
        <f t="shared" si="459"/>
        <v>-2.9989521196732523</v>
      </c>
      <c r="AW529">
        <f t="shared" si="460"/>
        <v>408.55688329110058</v>
      </c>
      <c r="AX529">
        <f t="shared" si="461"/>
        <v>-3410.4978003394845</v>
      </c>
      <c r="AY529">
        <f t="shared" si="469"/>
        <v>-1.4515705653196336</v>
      </c>
      <c r="BA529">
        <f t="shared" si="450"/>
        <v>1.9664315487799466</v>
      </c>
      <c r="BB529">
        <f t="shared" si="462"/>
        <v>5.87357666551733</v>
      </c>
      <c r="BC529">
        <f t="shared" si="463"/>
        <v>-1.5473815543536187</v>
      </c>
      <c r="BD529">
        <f t="shared" si="451"/>
        <v>-268.65843246216258</v>
      </c>
      <c r="BF529">
        <f t="shared" si="452"/>
        <v>-68.146377729526705</v>
      </c>
      <c r="BG529">
        <f t="shared" si="453"/>
        <v>-215.41097603369681</v>
      </c>
      <c r="BH529">
        <f t="shared" si="464"/>
        <v>-35.410976033696812</v>
      </c>
      <c r="BI529">
        <f t="shared" si="465"/>
        <v>-35.410976033696812</v>
      </c>
      <c r="BJ529">
        <f t="shared" si="454"/>
        <v>0</v>
      </c>
      <c r="BK529">
        <f t="shared" si="466"/>
        <v>0</v>
      </c>
      <c r="BM529">
        <f t="shared" si="467"/>
        <v>-74.019954395044039</v>
      </c>
      <c r="BN529">
        <f t="shared" si="455"/>
        <v>-126.75254357153426</v>
      </c>
      <c r="BQ529" s="56">
        <f t="shared" si="468"/>
        <v>22.775537465802465</v>
      </c>
    </row>
    <row r="530" spans="1:69" x14ac:dyDescent="0.25">
      <c r="A530">
        <f t="shared" si="420"/>
        <v>1580000</v>
      </c>
      <c r="B530">
        <f t="shared" si="456"/>
        <v>1580</v>
      </c>
      <c r="C530">
        <f t="shared" si="425"/>
        <v>1.6721678202305901</v>
      </c>
      <c r="D530">
        <f t="shared" si="426"/>
        <v>0.92976031679067461</v>
      </c>
      <c r="F530">
        <f t="shared" si="427"/>
        <v>7.9024419108270401E-6</v>
      </c>
      <c r="G530">
        <f t="shared" si="428"/>
        <v>1.0994976685946198E-3</v>
      </c>
      <c r="H530">
        <f t="shared" si="429"/>
        <v>-3.1404931523314055</v>
      </c>
      <c r="J530">
        <f t="shared" si="430"/>
        <v>15</v>
      </c>
      <c r="M530">
        <f t="shared" si="431"/>
        <v>1.6719944354071973E-3</v>
      </c>
      <c r="N530">
        <f t="shared" si="432"/>
        <v>-1.5707963250000001</v>
      </c>
      <c r="O530">
        <f t="shared" si="433"/>
        <v>491.40893979656028</v>
      </c>
      <c r="P530">
        <f t="shared" si="434"/>
        <v>1.5687613603765085</v>
      </c>
      <c r="Q530">
        <f t="shared" si="435"/>
        <v>272.95659592034355</v>
      </c>
      <c r="R530">
        <f t="shared" si="436"/>
        <v>1.5671327324654796</v>
      </c>
      <c r="S530">
        <f t="shared" si="437"/>
        <v>0.19940992329506771</v>
      </c>
      <c r="T530">
        <f t="shared" si="438"/>
        <v>-1.3700406135428329</v>
      </c>
      <c r="U530">
        <f t="shared" si="439"/>
        <v>0.1434176840539923</v>
      </c>
      <c r="V530">
        <f t="shared" si="440"/>
        <v>-1.4268823846399836</v>
      </c>
      <c r="X530">
        <f t="shared" si="457"/>
        <v>-57.914932434555588</v>
      </c>
      <c r="Y530">
        <f t="shared" si="441"/>
        <v>-197.24404812911715</v>
      </c>
      <c r="Z530">
        <f t="shared" si="458"/>
        <v>-17.244048129117147</v>
      </c>
      <c r="AC530">
        <v>1</v>
      </c>
      <c r="AD530">
        <f t="shared" si="442"/>
        <v>491.40792231299997</v>
      </c>
      <c r="AE530">
        <f t="shared" si="443"/>
        <v>-0.22928569832854614</v>
      </c>
      <c r="AF530">
        <f t="shared" si="444"/>
        <v>3.3227117494577997E-2</v>
      </c>
      <c r="AG530">
        <f t="shared" si="421"/>
        <v>299.92531547801445</v>
      </c>
      <c r="AH530">
        <f t="shared" si="422"/>
        <v>-2099.7483581647093</v>
      </c>
      <c r="AJ530">
        <f t="shared" si="445"/>
        <v>18000</v>
      </c>
      <c r="AK530">
        <f t="shared" si="446"/>
        <v>88453.426016340003</v>
      </c>
      <c r="AL530">
        <v>1</v>
      </c>
      <c r="AM530">
        <f t="shared" si="447"/>
        <v>272.95476412113004</v>
      </c>
      <c r="AN530">
        <f t="shared" si="423"/>
        <v>324.29616386956138</v>
      </c>
      <c r="AO530">
        <f t="shared" si="424"/>
        <v>-64.75689806346972</v>
      </c>
      <c r="AQ530">
        <f t="shared" si="448"/>
        <v>1.0014419763016767E-3</v>
      </c>
      <c r="AR530">
        <f t="shared" si="449"/>
        <v>-3.1645566451132985</v>
      </c>
      <c r="AT530">
        <f t="shared" si="418"/>
        <v>-6644.4722620951934</v>
      </c>
      <c r="AU530">
        <f t="shared" si="419"/>
        <v>-951.23342627918976</v>
      </c>
      <c r="AV530">
        <f t="shared" si="459"/>
        <v>-2.9993972221676293</v>
      </c>
      <c r="AW530">
        <f t="shared" si="460"/>
        <v>408.06056460609494</v>
      </c>
      <c r="AX530">
        <f t="shared" si="461"/>
        <v>-3399.9597322872396</v>
      </c>
      <c r="AY530">
        <f t="shared" si="469"/>
        <v>-1.4513484393048837</v>
      </c>
      <c r="BA530">
        <f t="shared" si="450"/>
        <v>1.9601378032287489</v>
      </c>
      <c r="BB530">
        <f t="shared" si="462"/>
        <v>5.8457320911914774</v>
      </c>
      <c r="BC530">
        <f t="shared" si="463"/>
        <v>-1.5480487828627456</v>
      </c>
      <c r="BD530">
        <f t="shared" si="451"/>
        <v>-268.69666183975005</v>
      </c>
      <c r="BF530">
        <f t="shared" si="452"/>
        <v>-68.211619256042198</v>
      </c>
      <c r="BG530">
        <f t="shared" si="453"/>
        <v>-215.36232309195967</v>
      </c>
      <c r="BH530">
        <f t="shared" si="464"/>
        <v>-35.362323091959666</v>
      </c>
      <c r="BI530">
        <f t="shared" si="465"/>
        <v>-35.362323091959666</v>
      </c>
      <c r="BJ530">
        <f t="shared" si="454"/>
        <v>0</v>
      </c>
      <c r="BK530">
        <f t="shared" si="466"/>
        <v>0</v>
      </c>
      <c r="BM530">
        <f t="shared" si="467"/>
        <v>-74.057351347233691</v>
      </c>
      <c r="BN530">
        <f t="shared" si="455"/>
        <v>-126.66566125220963</v>
      </c>
      <c r="BQ530" s="56">
        <f t="shared" si="468"/>
        <v>22.747692891476614</v>
      </c>
    </row>
    <row r="531" spans="1:69" x14ac:dyDescent="0.25">
      <c r="A531">
        <f t="shared" si="420"/>
        <v>1585000</v>
      </c>
      <c r="B531">
        <f t="shared" si="456"/>
        <v>1585</v>
      </c>
      <c r="C531">
        <f t="shared" si="425"/>
        <v>1.675568922510795</v>
      </c>
      <c r="D531">
        <f t="shared" si="426"/>
        <v>0.9312740231949117</v>
      </c>
      <c r="F531">
        <f t="shared" si="427"/>
        <v>7.8526625028299093E-6</v>
      </c>
      <c r="G531">
        <f t="shared" si="428"/>
        <v>1.0960291686295824E-3</v>
      </c>
      <c r="H531">
        <f t="shared" si="429"/>
        <v>-3.1404966208313705</v>
      </c>
      <c r="J531">
        <f t="shared" si="430"/>
        <v>15</v>
      </c>
      <c r="M531">
        <f t="shared" si="431"/>
        <v>1.6667200050115912E-3</v>
      </c>
      <c r="N531">
        <f t="shared" si="432"/>
        <v>-1.5707963250000001</v>
      </c>
      <c r="O531">
        <f t="shared" si="433"/>
        <v>492.96402494858961</v>
      </c>
      <c r="P531">
        <f t="shared" si="434"/>
        <v>1.5687677798112938</v>
      </c>
      <c r="Q531">
        <f t="shared" si="435"/>
        <v>273.82037104095326</v>
      </c>
      <c r="R531">
        <f t="shared" si="436"/>
        <v>1.5671442894424601</v>
      </c>
      <c r="S531">
        <f t="shared" si="437"/>
        <v>0.19880577022803311</v>
      </c>
      <c r="T531">
        <f t="shared" si="438"/>
        <v>-1.370657110376621</v>
      </c>
      <c r="U531">
        <f t="shared" si="439"/>
        <v>0.14297452494670834</v>
      </c>
      <c r="V531">
        <f t="shared" si="440"/>
        <v>-1.4273301583573728</v>
      </c>
      <c r="X531">
        <f t="shared" si="457"/>
        <v>-57.977964690266461</v>
      </c>
      <c r="Y531">
        <f t="shared" si="441"/>
        <v>-197.21746610942884</v>
      </c>
      <c r="Z531">
        <f t="shared" si="458"/>
        <v>-17.217466109428841</v>
      </c>
      <c r="AC531">
        <v>1</v>
      </c>
      <c r="AD531">
        <f t="shared" si="442"/>
        <v>492.96301067475002</v>
      </c>
      <c r="AE531">
        <f t="shared" si="443"/>
        <v>-0.23073916979788167</v>
      </c>
      <c r="AF531">
        <f t="shared" si="444"/>
        <v>3.33322666005735E-2</v>
      </c>
      <c r="AG531">
        <f t="shared" si="421"/>
        <v>298.07464715164645</v>
      </c>
      <c r="AH531">
        <f t="shared" si="422"/>
        <v>-2093.3918913383122</v>
      </c>
      <c r="AJ531">
        <f t="shared" si="445"/>
        <v>18000</v>
      </c>
      <c r="AK531">
        <f t="shared" si="446"/>
        <v>88733.341921454994</v>
      </c>
      <c r="AL531">
        <v>1</v>
      </c>
      <c r="AM531">
        <f t="shared" si="447"/>
        <v>273.81854502024748</v>
      </c>
      <c r="AN531">
        <f t="shared" si="423"/>
        <v>324.29466944240215</v>
      </c>
      <c r="AO531">
        <f t="shared" si="424"/>
        <v>-64.552623085666355</v>
      </c>
      <c r="AQ531">
        <f t="shared" si="448"/>
        <v>9.9513369670971991E-4</v>
      </c>
      <c r="AR531">
        <f t="shared" si="449"/>
        <v>-3.1545738185698116</v>
      </c>
      <c r="AT531">
        <f t="shared" si="418"/>
        <v>-6603.4626282966647</v>
      </c>
      <c r="AU531">
        <f t="shared" si="419"/>
        <v>-942.38168269550818</v>
      </c>
      <c r="AV531">
        <f t="shared" si="459"/>
        <v>-2.999839574733087</v>
      </c>
      <c r="AW531">
        <f t="shared" si="460"/>
        <v>407.56847331419254</v>
      </c>
      <c r="AX531">
        <f t="shared" si="461"/>
        <v>-3389.4858187631289</v>
      </c>
      <c r="AY531">
        <f t="shared" si="469"/>
        <v>-1.4511259581036418</v>
      </c>
      <c r="BA531">
        <f t="shared" si="450"/>
        <v>1.9538837516186887</v>
      </c>
      <c r="BB531">
        <f t="shared" si="462"/>
        <v>5.817974426832528</v>
      </c>
      <c r="BC531">
        <f t="shared" si="463"/>
        <v>-1.5487136166294453</v>
      </c>
      <c r="BD531">
        <f t="shared" si="451"/>
        <v>-268.73475400870325</v>
      </c>
      <c r="BF531">
        <f t="shared" si="452"/>
        <v>-68.276615808779184</v>
      </c>
      <c r="BG531">
        <f t="shared" si="453"/>
        <v>-215.31388500283853</v>
      </c>
      <c r="BH531">
        <f t="shared" si="464"/>
        <v>-35.313885002838532</v>
      </c>
      <c r="BI531">
        <f t="shared" si="465"/>
        <v>-35.313885002838532</v>
      </c>
      <c r="BJ531">
        <f t="shared" si="454"/>
        <v>0</v>
      </c>
      <c r="BK531">
        <f t="shared" si="466"/>
        <v>0</v>
      </c>
      <c r="BM531">
        <f t="shared" si="467"/>
        <v>-74.094590235611705</v>
      </c>
      <c r="BN531">
        <f t="shared" si="455"/>
        <v>-126.57913099413528</v>
      </c>
      <c r="BQ531" s="56">
        <f t="shared" si="468"/>
        <v>22.719935227117666</v>
      </c>
    </row>
    <row r="532" spans="1:69" x14ac:dyDescent="0.25">
      <c r="A532">
        <f t="shared" si="420"/>
        <v>1590000</v>
      </c>
      <c r="B532">
        <f t="shared" si="456"/>
        <v>1590</v>
      </c>
      <c r="C532">
        <f t="shared" si="425"/>
        <v>1.6789738484744809</v>
      </c>
      <c r="D532">
        <f t="shared" si="426"/>
        <v>0.93278159350812484</v>
      </c>
      <c r="F532">
        <f t="shared" si="427"/>
        <v>7.8033519777362989E-6</v>
      </c>
      <c r="G532">
        <f t="shared" si="428"/>
        <v>1.0925824836279547E-3</v>
      </c>
      <c r="H532">
        <f t="shared" si="429"/>
        <v>-3.1405000675163723</v>
      </c>
      <c r="J532">
        <f t="shared" si="430"/>
        <v>15</v>
      </c>
      <c r="M532">
        <f t="shared" si="431"/>
        <v>1.6614787471341962E-3</v>
      </c>
      <c r="N532">
        <f t="shared" si="432"/>
        <v>-1.5707963250000001</v>
      </c>
      <c r="O532">
        <f t="shared" si="433"/>
        <v>494.51911012080575</v>
      </c>
      <c r="P532">
        <f t="shared" si="434"/>
        <v>1.5687741588724411</v>
      </c>
      <c r="Q532">
        <f t="shared" si="435"/>
        <v>274.68414619790536</v>
      </c>
      <c r="R532">
        <f t="shared" si="436"/>
        <v>1.567155773735017</v>
      </c>
      <c r="S532">
        <f t="shared" si="437"/>
        <v>0.19820519226315711</v>
      </c>
      <c r="T532">
        <f t="shared" si="438"/>
        <v>-1.3712698826567473</v>
      </c>
      <c r="U532">
        <f t="shared" si="439"/>
        <v>0.14253406780198299</v>
      </c>
      <c r="V532">
        <f t="shared" si="440"/>
        <v>-1.4277751732785737</v>
      </c>
      <c r="X532">
        <f t="shared" si="457"/>
        <v>-58.040768841326909</v>
      </c>
      <c r="Y532">
        <f t="shared" si="441"/>
        <v>-197.19086942111986</v>
      </c>
      <c r="Z532">
        <f t="shared" si="458"/>
        <v>-17.190869421119856</v>
      </c>
      <c r="AC532">
        <v>1</v>
      </c>
      <c r="AD532">
        <f t="shared" si="442"/>
        <v>494.51809903650002</v>
      </c>
      <c r="AE532">
        <f t="shared" si="443"/>
        <v>-0.23219723359413455</v>
      </c>
      <c r="AF532">
        <f t="shared" si="444"/>
        <v>3.3437415706568996E-2</v>
      </c>
      <c r="AG532">
        <f t="shared" si="421"/>
        <v>296.24093756002389</v>
      </c>
      <c r="AH532">
        <f t="shared" si="422"/>
        <v>-2087.07296015883</v>
      </c>
      <c r="AJ532">
        <f t="shared" si="445"/>
        <v>18000</v>
      </c>
      <c r="AK532">
        <f t="shared" si="446"/>
        <v>89013.257826569999</v>
      </c>
      <c r="AL532">
        <v>1</v>
      </c>
      <c r="AM532">
        <f t="shared" si="447"/>
        <v>274.68232591936504</v>
      </c>
      <c r="AN532">
        <f t="shared" si="423"/>
        <v>324.29318909118405</v>
      </c>
      <c r="AO532">
        <f t="shared" si="424"/>
        <v>-64.349632804906591</v>
      </c>
      <c r="AQ532">
        <f t="shared" si="448"/>
        <v>9.8888483555982401E-4</v>
      </c>
      <c r="AR532">
        <f t="shared" si="449"/>
        <v>-3.1446537770802405</v>
      </c>
      <c r="AT532">
        <f t="shared" si="418"/>
        <v>-6562.8289190346777</v>
      </c>
      <c r="AU532">
        <f t="shared" si="419"/>
        <v>-933.63905802492889</v>
      </c>
      <c r="AV532">
        <f t="shared" si="459"/>
        <v>-3.0002792025974863</v>
      </c>
      <c r="AW532">
        <f t="shared" si="460"/>
        <v>407.0805633698439</v>
      </c>
      <c r="AX532">
        <f t="shared" si="461"/>
        <v>-3379.0754827120236</v>
      </c>
      <c r="AY532">
        <f t="shared" si="469"/>
        <v>-1.4509031242068369</v>
      </c>
      <c r="BA532">
        <f t="shared" si="450"/>
        <v>1.9476690177035798</v>
      </c>
      <c r="BB532">
        <f t="shared" si="462"/>
        <v>5.7903031165809722</v>
      </c>
      <c r="BC532">
        <f t="shared" si="463"/>
        <v>-1.5493760783906494</v>
      </c>
      <c r="BD532">
        <f t="shared" si="451"/>
        <v>-268.77271027175243</v>
      </c>
      <c r="BF532">
        <f t="shared" si="452"/>
        <v>-68.341369136424689</v>
      </c>
      <c r="BG532">
        <f t="shared" si="453"/>
        <v>-215.26566133002677</v>
      </c>
      <c r="BH532">
        <f t="shared" si="464"/>
        <v>-35.265661330026774</v>
      </c>
      <c r="BI532">
        <f t="shared" si="465"/>
        <v>-35.265661330026774</v>
      </c>
      <c r="BJ532">
        <f t="shared" si="454"/>
        <v>0</v>
      </c>
      <c r="BK532">
        <f t="shared" si="466"/>
        <v>0</v>
      </c>
      <c r="BM532">
        <f t="shared" si="467"/>
        <v>-74.131672253005661</v>
      </c>
      <c r="BN532">
        <f t="shared" si="455"/>
        <v>-126.4929510582744</v>
      </c>
      <c r="BQ532" s="56">
        <f t="shared" si="468"/>
        <v>22.692263916866111</v>
      </c>
    </row>
    <row r="533" spans="1:69" x14ac:dyDescent="0.25">
      <c r="A533">
        <f t="shared" si="420"/>
        <v>1595000</v>
      </c>
      <c r="B533">
        <f t="shared" si="456"/>
        <v>1595</v>
      </c>
      <c r="C533">
        <f t="shared" si="425"/>
        <v>1.6823825749057175</v>
      </c>
      <c r="D533">
        <f t="shared" si="426"/>
        <v>0.93428305815431367</v>
      </c>
      <c r="F533">
        <f t="shared" si="427"/>
        <v>7.754504465289751E-6</v>
      </c>
      <c r="G533">
        <f t="shared" si="428"/>
        <v>1.0891574084271225E-3</v>
      </c>
      <c r="H533">
        <f t="shared" si="429"/>
        <v>-3.1405034925915731</v>
      </c>
      <c r="J533">
        <f t="shared" si="430"/>
        <v>15</v>
      </c>
      <c r="M533">
        <f t="shared" si="431"/>
        <v>1.6562703498077566E-3</v>
      </c>
      <c r="N533">
        <f t="shared" si="432"/>
        <v>-1.5707963250000001</v>
      </c>
      <c r="O533">
        <f t="shared" si="433"/>
        <v>496.07419531301889</v>
      </c>
      <c r="P533">
        <f t="shared" si="434"/>
        <v>1.5687804979396378</v>
      </c>
      <c r="Q533">
        <f t="shared" si="435"/>
        <v>275.54792139085816</v>
      </c>
      <c r="R533">
        <f t="shared" si="436"/>
        <v>1.5671671860266911</v>
      </c>
      <c r="S533">
        <f t="shared" si="437"/>
        <v>0.19760815844464349</v>
      </c>
      <c r="T533">
        <f t="shared" si="438"/>
        <v>-1.3718789635782505</v>
      </c>
      <c r="U533">
        <f t="shared" si="439"/>
        <v>0.14209628824592732</v>
      </c>
      <c r="V533">
        <f t="shared" si="440"/>
        <v>-1.4282174546466335</v>
      </c>
      <c r="X533">
        <f t="shared" si="457"/>
        <v>-58.103346426054244</v>
      </c>
      <c r="Y533">
        <f t="shared" si="441"/>
        <v>-197.16425962011547</v>
      </c>
      <c r="Z533">
        <f t="shared" si="458"/>
        <v>-17.164259620115473</v>
      </c>
      <c r="AC533">
        <v>1</v>
      </c>
      <c r="AD533">
        <f t="shared" si="442"/>
        <v>496.07318739825001</v>
      </c>
      <c r="AE533">
        <f t="shared" si="443"/>
        <v>-0.23365988971730475</v>
      </c>
      <c r="AF533">
        <f t="shared" si="444"/>
        <v>3.3542564812564499E-2</v>
      </c>
      <c r="AG533">
        <f t="shared" si="421"/>
        <v>294.42398157571301</v>
      </c>
      <c r="AH533">
        <f t="shared" si="422"/>
        <v>-2080.7912410730964</v>
      </c>
      <c r="AJ533">
        <f t="shared" si="445"/>
        <v>18000</v>
      </c>
      <c r="AK533">
        <f t="shared" si="446"/>
        <v>89293.173731685005</v>
      </c>
      <c r="AL533">
        <v>1</v>
      </c>
      <c r="AM533">
        <f t="shared" si="447"/>
        <v>275.54610681848254</v>
      </c>
      <c r="AN533">
        <f t="shared" si="423"/>
        <v>324.29172263968752</v>
      </c>
      <c r="AO533">
        <f t="shared" si="424"/>
        <v>-64.147915140039615</v>
      </c>
      <c r="AQ533">
        <f t="shared" si="448"/>
        <v>9.8269464896230891E-4</v>
      </c>
      <c r="AR533">
        <f t="shared" si="449"/>
        <v>-3.1347959301897652</v>
      </c>
      <c r="AT533">
        <f t="shared" si="418"/>
        <v>-6522.5665852192333</v>
      </c>
      <c r="AU533">
        <f t="shared" si="419"/>
        <v>-925.0038816120217</v>
      </c>
      <c r="AV533">
        <f t="shared" si="459"/>
        <v>-3.0007161306832328</v>
      </c>
      <c r="AW533">
        <f t="shared" si="460"/>
        <v>406.5967893201377</v>
      </c>
      <c r="AX533">
        <f t="shared" si="461"/>
        <v>-3368.7281538934189</v>
      </c>
      <c r="AY533">
        <f t="shared" si="469"/>
        <v>-1.4506799400910653</v>
      </c>
      <c r="BA533">
        <f t="shared" si="450"/>
        <v>1.9414932299818666</v>
      </c>
      <c r="BB533">
        <f t="shared" si="462"/>
        <v>5.7627176098572033</v>
      </c>
      <c r="BC533">
        <f t="shared" si="463"/>
        <v>-1.5500361905921676</v>
      </c>
      <c r="BD533">
        <f t="shared" si="451"/>
        <v>-268.81053191494772</v>
      </c>
      <c r="BF533">
        <f t="shared" si="452"/>
        <v>-68.405880970277607</v>
      </c>
      <c r="BG533">
        <f t="shared" si="453"/>
        <v>-215.2176516281628</v>
      </c>
      <c r="BH533">
        <f t="shared" si="464"/>
        <v>-35.217651628162798</v>
      </c>
      <c r="BI533">
        <f t="shared" si="465"/>
        <v>-35.217651628162798</v>
      </c>
      <c r="BJ533">
        <f t="shared" si="454"/>
        <v>0</v>
      </c>
      <c r="BK533">
        <f t="shared" si="466"/>
        <v>0</v>
      </c>
      <c r="BM533">
        <f t="shared" si="467"/>
        <v>-74.168598580134812</v>
      </c>
      <c r="BN533">
        <f t="shared" si="455"/>
        <v>-126.40711971321511</v>
      </c>
      <c r="BQ533" s="56">
        <f t="shared" si="468"/>
        <v>22.664678410142336</v>
      </c>
    </row>
    <row r="534" spans="1:69" x14ac:dyDescent="0.25">
      <c r="A534">
        <f t="shared" si="420"/>
        <v>1600000</v>
      </c>
      <c r="B534">
        <f t="shared" si="456"/>
        <v>1600</v>
      </c>
      <c r="C534">
        <f t="shared" si="425"/>
        <v>1.6857950787505382</v>
      </c>
      <c r="D534">
        <f t="shared" si="426"/>
        <v>0.93577844742166083</v>
      </c>
      <c r="F534">
        <f t="shared" si="427"/>
        <v>7.7061141868143589E-6</v>
      </c>
      <c r="G534">
        <f t="shared" si="428"/>
        <v>1.0857537404291026E-3</v>
      </c>
      <c r="H534">
        <f t="shared" si="429"/>
        <v>-3.1405068962595712</v>
      </c>
      <c r="J534">
        <f t="shared" si="430"/>
        <v>15</v>
      </c>
      <c r="M534">
        <f t="shared" si="431"/>
        <v>1.6510945049646075E-3</v>
      </c>
      <c r="N534">
        <f t="shared" si="432"/>
        <v>-1.5707963250000001</v>
      </c>
      <c r="O534">
        <f t="shared" si="433"/>
        <v>497.62928052504162</v>
      </c>
      <c r="P534">
        <f t="shared" si="434"/>
        <v>1.5687867973878249</v>
      </c>
      <c r="Q534">
        <f t="shared" si="435"/>
        <v>276.41169661947418</v>
      </c>
      <c r="R534">
        <f t="shared" si="436"/>
        <v>1.5671785269924787</v>
      </c>
      <c r="S534">
        <f t="shared" si="437"/>
        <v>0.19701463816461837</v>
      </c>
      <c r="T534">
        <f t="shared" si="438"/>
        <v>-1.3724843859483906</v>
      </c>
      <c r="U534">
        <f t="shared" si="439"/>
        <v>0.14166116219369618</v>
      </c>
      <c r="V534">
        <f t="shared" si="440"/>
        <v>-1.4286570273997108</v>
      </c>
      <c r="X534">
        <f t="shared" si="457"/>
        <v>-58.165698968507648</v>
      </c>
      <c r="Y534">
        <f t="shared" si="441"/>
        <v>-197.13763823105052</v>
      </c>
      <c r="Z534">
        <f t="shared" si="458"/>
        <v>-17.137638231050516</v>
      </c>
      <c r="AC534">
        <v>1</v>
      </c>
      <c r="AD534">
        <f t="shared" si="442"/>
        <v>497.62827575999995</v>
      </c>
      <c r="AE534">
        <f t="shared" si="443"/>
        <v>-0.23512713816739231</v>
      </c>
      <c r="AF534">
        <f t="shared" si="444"/>
        <v>3.3647713918559995E-2</v>
      </c>
      <c r="AG534">
        <f t="shared" si="421"/>
        <v>292.62357714123107</v>
      </c>
      <c r="AH534">
        <f t="shared" si="422"/>
        <v>-2074.546414133034</v>
      </c>
      <c r="AJ534">
        <f t="shared" si="445"/>
        <v>18000</v>
      </c>
      <c r="AK534">
        <f t="shared" si="446"/>
        <v>89573.08963680001</v>
      </c>
      <c r="AL534">
        <v>1</v>
      </c>
      <c r="AM534">
        <f t="shared" si="447"/>
        <v>276.40988771759999</v>
      </c>
      <c r="AN534">
        <f t="shared" si="423"/>
        <v>324.29026991444135</v>
      </c>
      <c r="AO534">
        <f t="shared" si="424"/>
        <v>-63.947458160919062</v>
      </c>
      <c r="AQ534">
        <f t="shared" si="448"/>
        <v>9.7656240463257771E-4</v>
      </c>
      <c r="AR534">
        <f t="shared" si="449"/>
        <v>-3.1249996948242487</v>
      </c>
      <c r="AT534">
        <f t="shared" ref="AT534:AT597" si="470">-AR534*AH534+AG534*AQ534</f>
        <v>-6482.6711458803256</v>
      </c>
      <c r="AU534">
        <f t="shared" ref="AU534:AU597" si="471">AQ534*AH534+AG534*AR534</f>
        <v>-916.47451329943465</v>
      </c>
      <c r="AV534">
        <f t="shared" si="459"/>
        <v>-3.0011503836118516</v>
      </c>
      <c r="AW534">
        <f t="shared" si="460"/>
        <v>406.1171062963943</v>
      </c>
      <c r="AX534">
        <f t="shared" si="461"/>
        <v>-3358.4432687824228</v>
      </c>
      <c r="AY534">
        <f t="shared" si="469"/>
        <v>-1.4504564082185165</v>
      </c>
      <c r="BA534">
        <f t="shared" si="450"/>
        <v>1.9353560216220203</v>
      </c>
      <c r="BB534">
        <f t="shared" si="462"/>
        <v>5.7352173612948176</v>
      </c>
      <c r="BC534">
        <f t="shared" si="463"/>
        <v>-1.5506939753933351</v>
      </c>
      <c r="BD534">
        <f t="shared" si="451"/>
        <v>-268.84822020792552</v>
      </c>
      <c r="BF534">
        <f t="shared" si="452"/>
        <v>-68.470153024466143</v>
      </c>
      <c r="BG534">
        <f t="shared" si="453"/>
        <v>-215.16985544310592</v>
      </c>
      <c r="BH534">
        <f t="shared" si="464"/>
        <v>-35.169855443105916</v>
      </c>
      <c r="BI534">
        <f t="shared" si="465"/>
        <v>-35.169855443105916</v>
      </c>
      <c r="BJ534">
        <f t="shared" si="454"/>
        <v>0</v>
      </c>
      <c r="BK534">
        <f t="shared" si="466"/>
        <v>0</v>
      </c>
      <c r="BM534">
        <f t="shared" si="467"/>
        <v>-74.205370385760958</v>
      </c>
      <c r="BN534">
        <f t="shared" si="455"/>
        <v>-126.32163523518041</v>
      </c>
      <c r="BQ534" s="56">
        <f t="shared" si="468"/>
        <v>22.637178161579953</v>
      </c>
    </row>
    <row r="535" spans="1:69" x14ac:dyDescent="0.25">
      <c r="A535">
        <f t="shared" si="420"/>
        <v>1605000</v>
      </c>
      <c r="B535">
        <f t="shared" si="456"/>
        <v>1605</v>
      </c>
      <c r="C535">
        <f t="shared" si="425"/>
        <v>1.6892113371158257</v>
      </c>
      <c r="D535">
        <f t="shared" si="426"/>
        <v>0.93726779146242234</v>
      </c>
      <c r="F535">
        <f t="shared" si="427"/>
        <v>7.6581754535056384E-6</v>
      </c>
      <c r="G535">
        <f t="shared" si="428"/>
        <v>1.0823712795605892E-3</v>
      </c>
      <c r="H535">
        <f t="shared" si="429"/>
        <v>-3.1405102787204395</v>
      </c>
      <c r="J535">
        <f t="shared" si="430"/>
        <v>15</v>
      </c>
      <c r="M535">
        <f t="shared" si="431"/>
        <v>1.6459509083759326E-3</v>
      </c>
      <c r="N535">
        <f t="shared" si="432"/>
        <v>-1.5707963250000001</v>
      </c>
      <c r="O535">
        <f t="shared" si="433"/>
        <v>499.18436575668875</v>
      </c>
      <c r="P535">
        <f t="shared" si="434"/>
        <v>1.5687930575872715</v>
      </c>
      <c r="Q535">
        <f t="shared" si="435"/>
        <v>277.27547188342004</v>
      </c>
      <c r="R535">
        <f t="shared" si="436"/>
        <v>1.5671897972989655</v>
      </c>
      <c r="S535">
        <f t="shared" si="437"/>
        <v>0.19642460115838661</v>
      </c>
      <c r="T535">
        <f t="shared" si="438"/>
        <v>-1.3730861821922118</v>
      </c>
      <c r="U535">
        <f t="shared" si="439"/>
        <v>0.14122866584526644</v>
      </c>
      <c r="V535">
        <f t="shared" si="440"/>
        <v>-1.429093916175632</v>
      </c>
      <c r="X535">
        <f t="shared" si="457"/>
        <v>-58.227827978650133</v>
      </c>
      <c r="Y535">
        <f t="shared" si="441"/>
        <v>-197.11100674784564</v>
      </c>
      <c r="Z535">
        <f t="shared" si="458"/>
        <v>-17.111006747845636</v>
      </c>
      <c r="AC535">
        <v>1</v>
      </c>
      <c r="AD535">
        <f t="shared" si="442"/>
        <v>499.18336412175</v>
      </c>
      <c r="AE535">
        <f t="shared" si="443"/>
        <v>-0.23659897894439719</v>
      </c>
      <c r="AF535">
        <f t="shared" si="444"/>
        <v>3.3752863024555498E-2</v>
      </c>
      <c r="AG535">
        <f t="shared" si="421"/>
        <v>290.83952521448577</v>
      </c>
      <c r="AH535">
        <f t="shared" si="422"/>
        <v>-2068.3381629472883</v>
      </c>
      <c r="AJ535">
        <f t="shared" si="445"/>
        <v>18000</v>
      </c>
      <c r="AK535">
        <f t="shared" si="446"/>
        <v>89853.005541915001</v>
      </c>
      <c r="AL535">
        <v>1</v>
      </c>
      <c r="AM535">
        <f t="shared" si="447"/>
        <v>277.27366861671749</v>
      </c>
      <c r="AN535">
        <f t="shared" si="423"/>
        <v>324.28883074467234</v>
      </c>
      <c r="AO535">
        <f t="shared" si="424"/>
        <v>-63.748250086050959</v>
      </c>
      <c r="AQ535">
        <f t="shared" si="448"/>
        <v>9.7048738167453911E-4</v>
      </c>
      <c r="AR535">
        <f t="shared" si="449"/>
        <v>-3.1152644951752704</v>
      </c>
      <c r="AT535">
        <f t="shared" si="470"/>
        <v>-6443.1381869564175</v>
      </c>
      <c r="AU535">
        <f t="shared" si="471"/>
        <v>-908.04934278249652</v>
      </c>
      <c r="AV535">
        <f t="shared" si="459"/>
        <v>-3.0015819857084804</v>
      </c>
      <c r="AW535">
        <f t="shared" si="460"/>
        <v>405.64147000588486</v>
      </c>
      <c r="AX535">
        <f t="shared" si="461"/>
        <v>-3348.2202704724514</v>
      </c>
      <c r="AY535">
        <f t="shared" si="469"/>
        <v>-1.4502325310369057</v>
      </c>
      <c r="BA535">
        <f t="shared" si="450"/>
        <v>1.929257030389353</v>
      </c>
      <c r="BB535">
        <f t="shared" si="462"/>
        <v>5.7078018306750309</v>
      </c>
      <c r="BC535">
        <f t="shared" si="463"/>
        <v>-1.5513494546715747</v>
      </c>
      <c r="BD535">
        <f t="shared" si="451"/>
        <v>-268.88577640416986</v>
      </c>
      <c r="BF535">
        <f t="shared" si="452"/>
        <v>-68.534186996161878</v>
      </c>
      <c r="BG535">
        <f t="shared" si="453"/>
        <v>-215.12227231220652</v>
      </c>
      <c r="BH535">
        <f t="shared" si="464"/>
        <v>-35.122272312206519</v>
      </c>
      <c r="BI535">
        <f t="shared" si="465"/>
        <v>-35.122272312206519</v>
      </c>
      <c r="BJ535">
        <f t="shared" si="454"/>
        <v>0</v>
      </c>
      <c r="BK535">
        <f t="shared" si="466"/>
        <v>0</v>
      </c>
      <c r="BM535">
        <f t="shared" si="467"/>
        <v>-74.241988826836916</v>
      </c>
      <c r="BN535">
        <f t="shared" si="455"/>
        <v>-126.23649590803667</v>
      </c>
      <c r="BQ535" s="56">
        <f t="shared" si="468"/>
        <v>22.609762630960169</v>
      </c>
    </row>
    <row r="536" spans="1:69" x14ac:dyDescent="0.25">
      <c r="A536">
        <f t="shared" si="420"/>
        <v>1610000</v>
      </c>
      <c r="B536">
        <f t="shared" si="456"/>
        <v>1610</v>
      </c>
      <c r="C536">
        <f t="shared" si="425"/>
        <v>1.6926313272681968</v>
      </c>
      <c r="D536">
        <f t="shared" si="426"/>
        <v>0.93875112029283692</v>
      </c>
      <c r="F536">
        <f t="shared" si="427"/>
        <v>7.6106826647584719E-6</v>
      </c>
      <c r="G536">
        <f t="shared" si="428"/>
        <v>1.0790098282337547E-3</v>
      </c>
      <c r="H536">
        <f t="shared" si="429"/>
        <v>-3.1405136401717666</v>
      </c>
      <c r="J536">
        <f t="shared" si="430"/>
        <v>15</v>
      </c>
      <c r="M536">
        <f t="shared" si="431"/>
        <v>1.6408392595921564E-3</v>
      </c>
      <c r="N536">
        <f t="shared" si="432"/>
        <v>-1.5707963250000001</v>
      </c>
      <c r="O536">
        <f t="shared" si="433"/>
        <v>500.7394510077774</v>
      </c>
      <c r="P536">
        <f t="shared" si="434"/>
        <v>1.5687992789036473</v>
      </c>
      <c r="Q536">
        <f t="shared" si="435"/>
        <v>278.13924718236666</v>
      </c>
      <c r="R536">
        <f t="shared" si="436"/>
        <v>1.5672009976044561</v>
      </c>
      <c r="S536">
        <f t="shared" si="437"/>
        <v>0.19583801749976404</v>
      </c>
      <c r="T536">
        <f t="shared" si="438"/>
        <v>-1.37368438435801</v>
      </c>
      <c r="U536">
        <f t="shared" si="439"/>
        <v>0.14079877568128818</v>
      </c>
      <c r="V536">
        <f t="shared" si="440"/>
        <v>-1.4295281453163666</v>
      </c>
      <c r="X536">
        <f t="shared" si="457"/>
        <v>-58.289734952508283</v>
      </c>
      <c r="Y536">
        <f t="shared" si="441"/>
        <v>-197.0843666342727</v>
      </c>
      <c r="Z536">
        <f t="shared" si="458"/>
        <v>-17.084366634272698</v>
      </c>
      <c r="AC536">
        <v>1</v>
      </c>
      <c r="AD536">
        <f t="shared" si="442"/>
        <v>500.7384524835</v>
      </c>
      <c r="AE536">
        <f t="shared" si="443"/>
        <v>-0.23807541204831936</v>
      </c>
      <c r="AF536">
        <f t="shared" si="444"/>
        <v>3.3858012130551E-2</v>
      </c>
      <c r="AG536">
        <f t="shared" si="421"/>
        <v>289.07162971532966</v>
      </c>
      <c r="AH536">
        <f t="shared" si="422"/>
        <v>-2062.1661746335976</v>
      </c>
      <c r="AJ536">
        <f t="shared" si="445"/>
        <v>18000</v>
      </c>
      <c r="AK536">
        <f t="shared" si="446"/>
        <v>90132.921447029992</v>
      </c>
      <c r="AL536">
        <v>1</v>
      </c>
      <c r="AM536">
        <f t="shared" si="447"/>
        <v>278.13744951583504</v>
      </c>
      <c r="AN536">
        <f t="shared" si="423"/>
        <v>324.2874049622547</v>
      </c>
      <c r="AO536">
        <f t="shared" si="424"/>
        <v>-63.55027928028592</v>
      </c>
      <c r="AQ536">
        <f t="shared" si="448"/>
        <v>9.6446887036872903E-4</v>
      </c>
      <c r="AR536">
        <f t="shared" si="449"/>
        <v>-3.1055897625873072</v>
      </c>
      <c r="AT536">
        <f t="shared" si="470"/>
        <v>-6403.9633601077621</v>
      </c>
      <c r="AU536">
        <f t="shared" si="471"/>
        <v>-899.72678897931814</v>
      </c>
      <c r="AV536">
        <f t="shared" si="459"/>
        <v>-3.0020109610062851</v>
      </c>
      <c r="AW536">
        <f t="shared" si="460"/>
        <v>405.16983672366132</v>
      </c>
      <c r="AX536">
        <f t="shared" si="461"/>
        <v>-3338.0586085795908</v>
      </c>
      <c r="AY536">
        <f t="shared" si="469"/>
        <v>-1.4500083109794166</v>
      </c>
      <c r="BA536">
        <f t="shared" si="450"/>
        <v>1.9231958985741922</v>
      </c>
      <c r="BB536">
        <f t="shared" si="462"/>
        <v>5.6804704828620656</v>
      </c>
      <c r="BC536">
        <f t="shared" si="463"/>
        <v>-1.5520026500268684</v>
      </c>
      <c r="BD536">
        <f t="shared" si="451"/>
        <v>-268.92320174126849</v>
      </c>
      <c r="BF536">
        <f t="shared" si="452"/>
        <v>-68.597984565790838</v>
      </c>
      <c r="BG536">
        <f t="shared" si="453"/>
        <v>-215.07490176456952</v>
      </c>
      <c r="BH536">
        <f t="shared" si="464"/>
        <v>-35.074901764569518</v>
      </c>
      <c r="BI536">
        <f t="shared" si="465"/>
        <v>-35.074901764569518</v>
      </c>
      <c r="BJ536">
        <f t="shared" si="454"/>
        <v>0</v>
      </c>
      <c r="BK536">
        <f t="shared" si="466"/>
        <v>0</v>
      </c>
      <c r="BM536">
        <f t="shared" si="467"/>
        <v>-74.278455048652901</v>
      </c>
      <c r="BN536">
        <f t="shared" si="455"/>
        <v>-126.15170002330102</v>
      </c>
      <c r="BQ536" s="56">
        <f t="shared" si="468"/>
        <v>22.582431283147201</v>
      </c>
    </row>
    <row r="537" spans="1:69" x14ac:dyDescent="0.25">
      <c r="A537">
        <f t="shared" si="420"/>
        <v>1615000</v>
      </c>
      <c r="B537">
        <f t="shared" si="456"/>
        <v>1615</v>
      </c>
      <c r="C537">
        <f t="shared" si="425"/>
        <v>1.6960550266328975</v>
      </c>
      <c r="D537">
        <f t="shared" si="426"/>
        <v>0.94022846379305403</v>
      </c>
      <c r="F537">
        <f t="shared" si="427"/>
        <v>7.5636303065312484E-6</v>
      </c>
      <c r="G537">
        <f t="shared" si="428"/>
        <v>1.0756691913077676E-3</v>
      </c>
      <c r="H537">
        <f t="shared" si="429"/>
        <v>-3.1405169808086923</v>
      </c>
      <c r="J537">
        <f t="shared" si="430"/>
        <v>15</v>
      </c>
      <c r="M537">
        <f t="shared" si="431"/>
        <v>1.6357592618844409E-3</v>
      </c>
      <c r="N537">
        <f t="shared" si="432"/>
        <v>-1.5707963250000001</v>
      </c>
      <c r="O537">
        <f t="shared" si="433"/>
        <v>502.29453627812717</v>
      </c>
      <c r="P537">
        <f t="shared" si="434"/>
        <v>1.5688054616980938</v>
      </c>
      <c r="Q537">
        <f t="shared" si="435"/>
        <v>279.0030225159889</v>
      </c>
      <c r="R537">
        <f t="shared" si="436"/>
        <v>1.5672121285591036</v>
      </c>
      <c r="S537">
        <f t="shared" si="437"/>
        <v>0.19525485759648242</v>
      </c>
      <c r="T537">
        <f t="shared" si="438"/>
        <v>-1.3742790241227101</v>
      </c>
      <c r="U537">
        <f t="shared" si="439"/>
        <v>0.14037146845900719</v>
      </c>
      <c r="V537">
        <f t="shared" si="440"/>
        <v>-1.4299597388724241</v>
      </c>
      <c r="X537">
        <f t="shared" si="457"/>
        <v>-58.351421372329938</v>
      </c>
      <c r="Y537">
        <f t="shared" si="441"/>
        <v>-197.05771932450997</v>
      </c>
      <c r="Z537">
        <f t="shared" si="458"/>
        <v>-17.057719324509975</v>
      </c>
      <c r="AC537">
        <v>1</v>
      </c>
      <c r="AD537">
        <f t="shared" si="442"/>
        <v>502.29354084524999</v>
      </c>
      <c r="AE537">
        <f t="shared" si="443"/>
        <v>-0.23955643747915889</v>
      </c>
      <c r="AF537">
        <f t="shared" si="444"/>
        <v>3.3963161236546496E-2</v>
      </c>
      <c r="AG537">
        <f t="shared" si="421"/>
        <v>287.31969747321057</v>
      </c>
      <c r="AH537">
        <f t="shared" si="422"/>
        <v>-2056.0301397718918</v>
      </c>
      <c r="AJ537">
        <f t="shared" si="445"/>
        <v>18000</v>
      </c>
      <c r="AK537">
        <f t="shared" si="446"/>
        <v>90412.837352144998</v>
      </c>
      <c r="AL537">
        <v>1</v>
      </c>
      <c r="AM537">
        <f t="shared" si="447"/>
        <v>279.00123041495254</v>
      </c>
      <c r="AN537">
        <f t="shared" si="423"/>
        <v>324.28599240166164</v>
      </c>
      <c r="AO537">
        <f t="shared" si="424"/>
        <v>-63.353534252553771</v>
      </c>
      <c r="AQ537">
        <f t="shared" si="448"/>
        <v>9.5850617196501723E-4</v>
      </c>
      <c r="AR537">
        <f t="shared" si="449"/>
        <v>-3.0959749354470056</v>
      </c>
      <c r="AT537">
        <f t="shared" si="470"/>
        <v>-6365.1423815540256</v>
      </c>
      <c r="AU537">
        <f t="shared" si="471"/>
        <v>-891.5052994159937</v>
      </c>
      <c r="AV537">
        <f t="shared" si="459"/>
        <v>-3.0024373332507954</v>
      </c>
      <c r="AW537">
        <f t="shared" si="460"/>
        <v>404.70216328450704</v>
      </c>
      <c r="AX537">
        <f t="shared" si="461"/>
        <v>-3327.9577391485836</v>
      </c>
      <c r="AY537">
        <f t="shared" si="469"/>
        <v>-1.449783750464648</v>
      </c>
      <c r="BA537">
        <f t="shared" si="450"/>
        <v>1.9171722729214029</v>
      </c>
      <c r="BB537">
        <f t="shared" si="462"/>
        <v>5.6532227877395682</v>
      </c>
      <c r="BC537">
        <f t="shared" si="463"/>
        <v>-1.5526535827861474</v>
      </c>
      <c r="BD537">
        <f t="shared" si="451"/>
        <v>-268.96049744116459</v>
      </c>
      <c r="BF537">
        <f t="shared" si="452"/>
        <v>-68.661547397241179</v>
      </c>
      <c r="BG537">
        <f t="shared" si="453"/>
        <v>-215.0277433213123</v>
      </c>
      <c r="BH537">
        <f t="shared" si="464"/>
        <v>-35.0277433213123</v>
      </c>
      <c r="BI537">
        <f t="shared" si="465"/>
        <v>-35.0277433213123</v>
      </c>
      <c r="BJ537">
        <f t="shared" si="454"/>
        <v>0</v>
      </c>
      <c r="BK537">
        <f t="shared" si="466"/>
        <v>0</v>
      </c>
      <c r="BM537">
        <f t="shared" si="467"/>
        <v>-74.314770184980745</v>
      </c>
      <c r="BN537">
        <f t="shared" si="455"/>
        <v>-126.06724588014772</v>
      </c>
      <c r="BQ537" s="56">
        <f t="shared" si="468"/>
        <v>22.555183588024704</v>
      </c>
    </row>
    <row r="538" spans="1:69" x14ac:dyDescent="0.25">
      <c r="A538">
        <f t="shared" ref="A538:A591" si="472">A537+5000</f>
        <v>1620000</v>
      </c>
      <c r="B538">
        <f t="shared" si="456"/>
        <v>1620</v>
      </c>
      <c r="C538">
        <f t="shared" si="425"/>
        <v>1.6994824127927008</v>
      </c>
      <c r="D538">
        <f t="shared" si="426"/>
        <v>0.94169985170708093</v>
      </c>
      <c r="F538">
        <f t="shared" si="427"/>
        <v>7.5170129497452785E-6</v>
      </c>
      <c r="G538">
        <f t="shared" si="428"/>
        <v>1.0723491760510329E-3</v>
      </c>
      <c r="H538">
        <f t="shared" si="429"/>
        <v>-3.1405203008239493</v>
      </c>
      <c r="J538">
        <f t="shared" si="430"/>
        <v>15</v>
      </c>
      <c r="M538">
        <f t="shared" si="431"/>
        <v>1.6307106221872666E-3</v>
      </c>
      <c r="N538">
        <f t="shared" si="432"/>
        <v>-1.5707963250000001</v>
      </c>
      <c r="O538">
        <f t="shared" si="433"/>
        <v>503.84962156755955</v>
      </c>
      <c r="P538">
        <f t="shared" si="434"/>
        <v>1.568811606327293</v>
      </c>
      <c r="Q538">
        <f t="shared" si="435"/>
        <v>279.86679788396572</v>
      </c>
      <c r="R538">
        <f t="shared" si="436"/>
        <v>1.5672231908050347</v>
      </c>
      <c r="S538">
        <f t="shared" si="437"/>
        <v>0.19467509218566731</v>
      </c>
      <c r="T538">
        <f t="shared" si="438"/>
        <v>-1.3748701327971511</v>
      </c>
      <c r="U538">
        <f t="shared" si="439"/>
        <v>0.13994672120825738</v>
      </c>
      <c r="V538">
        <f t="shared" si="440"/>
        <v>-1.4303887206071728</v>
      </c>
      <c r="X538">
        <f t="shared" si="457"/>
        <v>-58.412888706739807</v>
      </c>
      <c r="Y538">
        <f t="shared" si="441"/>
        <v>-197.03106622368611</v>
      </c>
      <c r="Z538">
        <f t="shared" si="458"/>
        <v>-17.031066223686111</v>
      </c>
      <c r="AC538">
        <v>1</v>
      </c>
      <c r="AD538">
        <f t="shared" si="442"/>
        <v>503.84862920700004</v>
      </c>
      <c r="AE538">
        <f t="shared" si="443"/>
        <v>-0.24104205523691577</v>
      </c>
      <c r="AF538">
        <f t="shared" si="444"/>
        <v>3.4068310342541999E-2</v>
      </c>
      <c r="AG538">
        <f t="shared" si="421"/>
        <v>285.58353817588966</v>
      </c>
      <c r="AH538">
        <f t="shared" si="422"/>
        <v>-2049.9297523581185</v>
      </c>
      <c r="AJ538">
        <f t="shared" si="445"/>
        <v>18000</v>
      </c>
      <c r="AK538">
        <f t="shared" si="446"/>
        <v>90692.753257260003</v>
      </c>
      <c r="AL538">
        <v>1</v>
      </c>
      <c r="AM538">
        <f t="shared" si="447"/>
        <v>279.86501131406999</v>
      </c>
      <c r="AN538">
        <f t="shared" si="423"/>
        <v>324.28459289991633</v>
      </c>
      <c r="AO538">
        <f t="shared" si="424"/>
        <v>-63.158003653640186</v>
      </c>
      <c r="AQ538">
        <f t="shared" si="448"/>
        <v>9.5259859847978605E-4</v>
      </c>
      <c r="AR538">
        <f t="shared" si="449"/>
        <v>-3.0864194590745067</v>
      </c>
      <c r="AT538">
        <f t="shared" si="470"/>
        <v>-6326.6710309356667</v>
      </c>
      <c r="AU538">
        <f t="shared" si="471"/>
        <v>-883.38334962649151</v>
      </c>
      <c r="AV538">
        <f t="shared" si="459"/>
        <v>-3.0028611259041647</v>
      </c>
      <c r="AW538">
        <f t="shared" si="460"/>
        <v>404.23840707500113</v>
      </c>
      <c r="AX538">
        <f t="shared" si="461"/>
        <v>-3317.917124560418</v>
      </c>
      <c r="AY538">
        <f t="shared" si="469"/>
        <v>-1.4495588518965694</v>
      </c>
      <c r="BA538">
        <f t="shared" si="450"/>
        <v>1.9111858045612267</v>
      </c>
      <c r="BB538">
        <f t="shared" si="462"/>
        <v>5.6260582201480371</v>
      </c>
      <c r="BC538">
        <f t="shared" si="463"/>
        <v>-1.5533022740075952</v>
      </c>
      <c r="BD538">
        <f t="shared" si="451"/>
        <v>-268.99766471040323</v>
      </c>
      <c r="BF538">
        <f t="shared" si="452"/>
        <v>-68.72487713806791</v>
      </c>
      <c r="BG538">
        <f t="shared" si="453"/>
        <v>-214.98079649581666</v>
      </c>
      <c r="BH538">
        <f t="shared" si="464"/>
        <v>-34.980796495816662</v>
      </c>
      <c r="BI538">
        <f t="shared" si="465"/>
        <v>-34.980796495816662</v>
      </c>
      <c r="BJ538">
        <f t="shared" si="454"/>
        <v>0</v>
      </c>
      <c r="BK538">
        <f t="shared" si="466"/>
        <v>0</v>
      </c>
      <c r="BM538">
        <f t="shared" si="467"/>
        <v>-74.350935358215949</v>
      </c>
      <c r="BN538">
        <f t="shared" si="455"/>
        <v>-125.98313178541346</v>
      </c>
      <c r="BQ538" s="56">
        <f t="shared" si="468"/>
        <v>22.52801902043317</v>
      </c>
    </row>
    <row r="539" spans="1:69" x14ac:dyDescent="0.25">
      <c r="A539">
        <f t="shared" si="472"/>
        <v>1625000</v>
      </c>
      <c r="B539">
        <f t="shared" si="456"/>
        <v>1625</v>
      </c>
      <c r="C539">
        <f t="shared" si="425"/>
        <v>1.7029134634868095</v>
      </c>
      <c r="D539">
        <f t="shared" si="426"/>
        <v>0.94316531364274736</v>
      </c>
      <c r="F539">
        <f t="shared" si="427"/>
        <v>7.470825248718659E-6</v>
      </c>
      <c r="G539">
        <f t="shared" si="428"/>
        <v>1.0690495921041225E-3</v>
      </c>
      <c r="H539">
        <f t="shared" si="429"/>
        <v>-3.1405236004078962</v>
      </c>
      <c r="J539">
        <f t="shared" si="430"/>
        <v>15</v>
      </c>
      <c r="M539">
        <f t="shared" si="431"/>
        <v>1.625693051042075E-3</v>
      </c>
      <c r="N539">
        <f t="shared" si="432"/>
        <v>-1.5707963250000001</v>
      </c>
      <c r="O539">
        <f t="shared" si="433"/>
        <v>505.4047068758984</v>
      </c>
      <c r="P539">
        <f t="shared" si="434"/>
        <v>1.5688177131435379</v>
      </c>
      <c r="Q539">
        <f t="shared" si="435"/>
        <v>280.73057328598003</v>
      </c>
      <c r="R539">
        <f t="shared" si="436"/>
        <v>1.5672341849764724</v>
      </c>
      <c r="S539">
        <f t="shared" si="437"/>
        <v>0.1940986923293864</v>
      </c>
      <c r="T539">
        <f t="shared" si="438"/>
        <v>-1.3754577413312845</v>
      </c>
      <c r="U539">
        <f t="shared" si="439"/>
        <v>0.13952451122752205</v>
      </c>
      <c r="V539">
        <f t="shared" si="440"/>
        <v>-1.4308151140010821</v>
      </c>
      <c r="X539">
        <f t="shared" si="457"/>
        <v>-58.474138410893033</v>
      </c>
      <c r="Y539">
        <f t="shared" si="441"/>
        <v>-197.00440870841445</v>
      </c>
      <c r="Z539">
        <f t="shared" si="458"/>
        <v>-17.004408708414445</v>
      </c>
      <c r="AC539">
        <v>1</v>
      </c>
      <c r="AD539">
        <f t="shared" si="442"/>
        <v>505.40371756875004</v>
      </c>
      <c r="AE539">
        <f t="shared" si="443"/>
        <v>-0.24253226532158997</v>
      </c>
      <c r="AF539">
        <f t="shared" si="444"/>
        <v>3.4173459448537495E-2</v>
      </c>
      <c r="AG539">
        <f t="shared" si="421"/>
        <v>283.86296431920249</v>
      </c>
      <c r="AH539">
        <f t="shared" si="422"/>
        <v>-2043.8647097587605</v>
      </c>
      <c r="AJ539">
        <f t="shared" si="445"/>
        <v>18000</v>
      </c>
      <c r="AK539">
        <f t="shared" si="446"/>
        <v>90972.669162375008</v>
      </c>
      <c r="AL539">
        <v>1</v>
      </c>
      <c r="AM539">
        <f t="shared" si="447"/>
        <v>280.72879221318755</v>
      </c>
      <c r="AN539">
        <f t="shared" si="423"/>
        <v>324.28320629654502</v>
      </c>
      <c r="AO539">
        <f t="shared" si="424"/>
        <v>-62.963676274004641</v>
      </c>
      <c r="AQ539">
        <f t="shared" si="448"/>
        <v>9.4674547249747011E-4</v>
      </c>
      <c r="AR539">
        <f t="shared" si="449"/>
        <v>-3.0769227856167776</v>
      </c>
      <c r="AT539">
        <f t="shared" si="470"/>
        <v>-6288.5451501984726</v>
      </c>
      <c r="AU539">
        <f t="shared" si="471"/>
        <v>-875.35944256683797</v>
      </c>
      <c r="AV539">
        <f t="shared" si="459"/>
        <v>-3.0032823621493554</v>
      </c>
      <c r="AW539">
        <f t="shared" si="460"/>
        <v>403.77852602569521</v>
      </c>
      <c r="AX539">
        <f t="shared" si="461"/>
        <v>-3307.9362334414818</v>
      </c>
      <c r="AY539">
        <f t="shared" si="469"/>
        <v>-1.449333617664482</v>
      </c>
      <c r="BA539">
        <f t="shared" si="450"/>
        <v>1.9052361489414025</v>
      </c>
      <c r="BB539">
        <f t="shared" si="462"/>
        <v>5.5989762598231998</v>
      </c>
      <c r="BC539">
        <f t="shared" si="463"/>
        <v>-1.5539487444848734</v>
      </c>
      <c r="BD539">
        <f t="shared" si="451"/>
        <v>-269.0347047403734</v>
      </c>
      <c r="BF539">
        <f t="shared" si="452"/>
        <v>-68.787975419694519</v>
      </c>
      <c r="BG539">
        <f t="shared" si="453"/>
        <v>-214.93406079397465</v>
      </c>
      <c r="BH539">
        <f t="shared" si="464"/>
        <v>-34.934060793974652</v>
      </c>
      <c r="BI539">
        <f t="shared" si="465"/>
        <v>-34.934060793974652</v>
      </c>
      <c r="BJ539">
        <f t="shared" si="454"/>
        <v>0</v>
      </c>
      <c r="BK539">
        <f t="shared" si="466"/>
        <v>0</v>
      </c>
      <c r="BM539">
        <f t="shared" si="467"/>
        <v>-74.386951679517722</v>
      </c>
      <c r="BN539">
        <f t="shared" si="455"/>
        <v>-125.89935605360128</v>
      </c>
      <c r="BQ539" s="56">
        <f t="shared" si="468"/>
        <v>22.500937060108335</v>
      </c>
    </row>
    <row r="540" spans="1:69" x14ac:dyDescent="0.25">
      <c r="A540">
        <f t="shared" si="472"/>
        <v>1630000</v>
      </c>
      <c r="B540">
        <f t="shared" si="456"/>
        <v>1630</v>
      </c>
      <c r="C540">
        <f t="shared" si="425"/>
        <v>1.7063481566097647</v>
      </c>
      <c r="D540">
        <f t="shared" si="426"/>
        <v>0.94462487907168713</v>
      </c>
      <c r="F540">
        <f t="shared" si="427"/>
        <v>7.4250619396336759E-6</v>
      </c>
      <c r="G540">
        <f t="shared" si="428"/>
        <v>1.0657702514433921E-3</v>
      </c>
      <c r="H540">
        <f t="shared" si="429"/>
        <v>-3.1405268797485566</v>
      </c>
      <c r="J540">
        <f t="shared" si="430"/>
        <v>15</v>
      </c>
      <c r="M540">
        <f t="shared" si="431"/>
        <v>1.6207062625419458E-3</v>
      </c>
      <c r="N540">
        <f t="shared" si="432"/>
        <v>-1.5707963250000001</v>
      </c>
      <c r="O540">
        <f t="shared" si="433"/>
        <v>506.95979220296982</v>
      </c>
      <c r="P540">
        <f t="shared" si="434"/>
        <v>1.5688237824947986</v>
      </c>
      <c r="Q540">
        <f t="shared" si="435"/>
        <v>281.59434872171857</v>
      </c>
      <c r="R540">
        <f t="shared" si="436"/>
        <v>1.5672451116998589</v>
      </c>
      <c r="S540">
        <f t="shared" si="437"/>
        <v>0.1935256294102683</v>
      </c>
      <c r="T540">
        <f t="shared" si="438"/>
        <v>-1.3760418803192835</v>
      </c>
      <c r="U540">
        <f t="shared" si="439"/>
        <v>0.13910481608006217</v>
      </c>
      <c r="V540">
        <f t="shared" si="440"/>
        <v>-1.4312389422558911</v>
      </c>
      <c r="X540">
        <f t="shared" si="457"/>
        <v>-58.535171926626759</v>
      </c>
      <c r="Y540">
        <f t="shared" si="441"/>
        <v>-196.97774812731672</v>
      </c>
      <c r="Z540">
        <f t="shared" si="458"/>
        <v>-16.977748127316715</v>
      </c>
      <c r="AC540">
        <v>1</v>
      </c>
      <c r="AD540">
        <f t="shared" si="442"/>
        <v>506.95880593049998</v>
      </c>
      <c r="AE540">
        <f t="shared" si="443"/>
        <v>-0.24402706773318147</v>
      </c>
      <c r="AF540">
        <f t="shared" si="444"/>
        <v>3.4278608554532998E-2</v>
      </c>
      <c r="AG540">
        <f t="shared" si="421"/>
        <v>282.15779115783982</v>
      </c>
      <c r="AH540">
        <f t="shared" si="422"/>
        <v>-2037.8347126660585</v>
      </c>
      <c r="AJ540">
        <f t="shared" si="445"/>
        <v>18000</v>
      </c>
      <c r="AK540">
        <f t="shared" si="446"/>
        <v>91252.585067489999</v>
      </c>
      <c r="AL540">
        <v>1</v>
      </c>
      <c r="AM540">
        <f t="shared" si="447"/>
        <v>281.59257311230505</v>
      </c>
      <c r="AN540">
        <f t="shared" si="423"/>
        <v>324.28183243353209</v>
      </c>
      <c r="AO540">
        <f t="shared" si="424"/>
        <v>-62.770541041638268</v>
      </c>
      <c r="AQ540">
        <f t="shared" si="448"/>
        <v>9.4094612697635143E-4</v>
      </c>
      <c r="AR540">
        <f t="shared" si="449"/>
        <v>-3.0674843739429059</v>
      </c>
      <c r="AT540">
        <f t="shared" si="470"/>
        <v>-6250.7606425007798</v>
      </c>
      <c r="AU540">
        <f t="shared" si="471"/>
        <v>-867.43210804322052</v>
      </c>
      <c r="AV540">
        <f t="shared" si="459"/>
        <v>-3.003701064894249</v>
      </c>
      <c r="AW540">
        <f t="shared" si="460"/>
        <v>403.32247860340561</v>
      </c>
      <c r="AX540">
        <f t="shared" si="461"/>
        <v>-3298.0145405742646</v>
      </c>
      <c r="AY540">
        <f t="shared" si="469"/>
        <v>-1.449108050142986</v>
      </c>
      <c r="BA540">
        <f t="shared" si="450"/>
        <v>1.8993229657605422</v>
      </c>
      <c r="BB540">
        <f t="shared" si="462"/>
        <v>5.5719763913353439</v>
      </c>
      <c r="BC540">
        <f t="shared" si="463"/>
        <v>-1.554593014751263</v>
      </c>
      <c r="BD540">
        <f t="shared" si="451"/>
        <v>-269.07161870754544</v>
      </c>
      <c r="BF540">
        <f t="shared" si="452"/>
        <v>-68.850843857611594</v>
      </c>
      <c r="BG540">
        <f t="shared" si="453"/>
        <v>-214.88753571442936</v>
      </c>
      <c r="BH540">
        <f t="shared" si="464"/>
        <v>-34.887535714429362</v>
      </c>
      <c r="BI540">
        <f t="shared" si="465"/>
        <v>-34.887535714429362</v>
      </c>
      <c r="BJ540">
        <f t="shared" si="454"/>
        <v>0</v>
      </c>
      <c r="BK540">
        <f t="shared" si="466"/>
        <v>0</v>
      </c>
      <c r="BM540">
        <f t="shared" si="467"/>
        <v>-74.422820248946934</v>
      </c>
      <c r="BN540">
        <f t="shared" si="455"/>
        <v>-125.81591700688389</v>
      </c>
      <c r="BQ540" s="56">
        <f t="shared" si="468"/>
        <v>22.473937191620479</v>
      </c>
    </row>
    <row r="541" spans="1:69" x14ac:dyDescent="0.25">
      <c r="A541">
        <f t="shared" si="472"/>
        <v>1635000</v>
      </c>
      <c r="B541">
        <f t="shared" si="456"/>
        <v>1635</v>
      </c>
      <c r="C541">
        <f t="shared" si="425"/>
        <v>1.70978647021036</v>
      </c>
      <c r="D541">
        <f t="shared" si="426"/>
        <v>0.94607857732933864</v>
      </c>
      <c r="F541">
        <f t="shared" si="427"/>
        <v>7.3797178390369983E-6</v>
      </c>
      <c r="G541">
        <f t="shared" si="428"/>
        <v>1.0625109683452634E-3</v>
      </c>
      <c r="H541">
        <f t="shared" si="429"/>
        <v>-3.1405301390316551</v>
      </c>
      <c r="J541">
        <f t="shared" si="430"/>
        <v>15</v>
      </c>
      <c r="M541">
        <f t="shared" si="431"/>
        <v>1.6157499742772917E-3</v>
      </c>
      <c r="N541">
        <f t="shared" si="432"/>
        <v>-1.5707963250000001</v>
      </c>
      <c r="O541">
        <f t="shared" si="433"/>
        <v>508.51487754860187</v>
      </c>
      <c r="P541">
        <f t="shared" si="434"/>
        <v>1.568829814724789</v>
      </c>
      <c r="Q541">
        <f t="shared" si="435"/>
        <v>282.4581241908719</v>
      </c>
      <c r="R541">
        <f t="shared" si="436"/>
        <v>1.5672559715939733</v>
      </c>
      <c r="S541">
        <f t="shared" si="437"/>
        <v>0.1929558751271892</v>
      </c>
      <c r="T541">
        <f t="shared" si="438"/>
        <v>-1.3766225800045688</v>
      </c>
      <c r="U541">
        <f t="shared" si="439"/>
        <v>0.13868761359011067</v>
      </c>
      <c r="V541">
        <f t="shared" si="440"/>
        <v>-1.4316602282987041</v>
      </c>
      <c r="X541">
        <f t="shared" si="457"/>
        <v>-58.595990682609688</v>
      </c>
      <c r="Y541">
        <f t="shared" si="441"/>
        <v>-196.95108580153726</v>
      </c>
      <c r="Z541">
        <f t="shared" si="458"/>
        <v>-16.951085801537261</v>
      </c>
      <c r="AC541">
        <v>1</v>
      </c>
      <c r="AD541">
        <f t="shared" si="442"/>
        <v>508.51389429224997</v>
      </c>
      <c r="AE541">
        <f t="shared" si="443"/>
        <v>-0.24552646247169035</v>
      </c>
      <c r="AF541">
        <f t="shared" si="444"/>
        <v>3.4383757660528494E-2</v>
      </c>
      <c r="AG541">
        <f t="shared" si="421"/>
        <v>280.46783665712417</v>
      </c>
      <c r="AH541">
        <f t="shared" si="422"/>
        <v>-2031.8394650539121</v>
      </c>
      <c r="AJ541">
        <f t="shared" si="445"/>
        <v>18000</v>
      </c>
      <c r="AK541">
        <f t="shared" si="446"/>
        <v>91532.50097260499</v>
      </c>
      <c r="AL541">
        <v>1</v>
      </c>
      <c r="AM541">
        <f t="shared" si="447"/>
        <v>282.45635401142249</v>
      </c>
      <c r="AN541">
        <f t="shared" si="423"/>
        <v>324.28047115527403</v>
      </c>
      <c r="AO541">
        <f t="shared" si="424"/>
        <v>-62.578587019961056</v>
      </c>
      <c r="AQ541">
        <f t="shared" si="448"/>
        <v>9.3519990505850563E-4</v>
      </c>
      <c r="AR541">
        <f t="shared" si="449"/>
        <v>-3.0581036895413134</v>
      </c>
      <c r="AT541">
        <f t="shared" si="470"/>
        <v>-6213.3134711428038</v>
      </c>
      <c r="AU541">
        <f t="shared" si="471"/>
        <v>-859.59990215363439</v>
      </c>
      <c r="AV541">
        <f t="shared" si="459"/>
        <v>-3.0041172567756877</v>
      </c>
      <c r="AW541">
        <f t="shared" si="460"/>
        <v>402.87022380361282</v>
      </c>
      <c r="AX541">
        <f t="shared" si="461"/>
        <v>-3288.1515268095595</v>
      </c>
      <c r="AY541">
        <f t="shared" si="469"/>
        <v>-1.4488821516919548</v>
      </c>
      <c r="BA541">
        <f t="shared" si="450"/>
        <v>1.8934459189027399</v>
      </c>
      <c r="BB541">
        <f t="shared" si="462"/>
        <v>5.5450581040295885</v>
      </c>
      <c r="BC541">
        <f t="shared" si="463"/>
        <v>-1.555235105083733</v>
      </c>
      <c r="BD541">
        <f t="shared" si="451"/>
        <v>-269.10840777370419</v>
      </c>
      <c r="BF541">
        <f t="shared" si="452"/>
        <v>-68.913484051572567</v>
      </c>
      <c r="BG541">
        <f t="shared" si="453"/>
        <v>-214.84122074880995</v>
      </c>
      <c r="BH541">
        <f t="shared" si="464"/>
        <v>-34.841220748809945</v>
      </c>
      <c r="BI541">
        <f t="shared" si="465"/>
        <v>-34.841220748809945</v>
      </c>
      <c r="BJ541">
        <f t="shared" si="454"/>
        <v>0</v>
      </c>
      <c r="BK541">
        <f t="shared" si="466"/>
        <v>0</v>
      </c>
      <c r="BM541">
        <f t="shared" si="467"/>
        <v>-74.458542155602146</v>
      </c>
      <c r="BN541">
        <f t="shared" si="455"/>
        <v>-125.73281297510577</v>
      </c>
      <c r="BQ541" s="56">
        <f t="shared" si="468"/>
        <v>22.447018904314724</v>
      </c>
    </row>
    <row r="542" spans="1:69" x14ac:dyDescent="0.25">
      <c r="A542">
        <f t="shared" si="472"/>
        <v>1640000</v>
      </c>
      <c r="B542">
        <f t="shared" si="456"/>
        <v>1640</v>
      </c>
      <c r="C542">
        <f t="shared" si="425"/>
        <v>1.7132283824905608</v>
      </c>
      <c r="D542">
        <f t="shared" si="426"/>
        <v>0.94752643761496014</v>
      </c>
      <c r="F542">
        <f t="shared" si="427"/>
        <v>7.3347878423718197E-6</v>
      </c>
      <c r="G542">
        <f t="shared" si="428"/>
        <v>1.0592715593511618E-3</v>
      </c>
      <c r="H542">
        <f t="shared" si="429"/>
        <v>-3.1405333784406491</v>
      </c>
      <c r="J542">
        <f t="shared" si="430"/>
        <v>15</v>
      </c>
      <c r="M542">
        <f t="shared" si="431"/>
        <v>1.6108239072825437E-3</v>
      </c>
      <c r="N542">
        <f t="shared" si="432"/>
        <v>-1.5707963250000001</v>
      </c>
      <c r="O542">
        <f t="shared" si="433"/>
        <v>510.06996291262487</v>
      </c>
      <c r="P542">
        <f t="shared" si="434"/>
        <v>1.5688358101730311</v>
      </c>
      <c r="Q542">
        <f t="shared" si="435"/>
        <v>283.32189969313453</v>
      </c>
      <c r="R542">
        <f t="shared" si="436"/>
        <v>1.5672667652700485</v>
      </c>
      <c r="S542">
        <f t="shared" si="437"/>
        <v>0.19238940149102735</v>
      </c>
      <c r="T542">
        <f t="shared" si="438"/>
        <v>-1.3771998702847505</v>
      </c>
      <c r="U542">
        <f t="shared" si="439"/>
        <v>0.13827288183913156</v>
      </c>
      <c r="V542">
        <f t="shared" si="440"/>
        <v>-1.4320789947860146</v>
      </c>
      <c r="X542">
        <f t="shared" si="457"/>
        <v>-58.656596094489743</v>
      </c>
      <c r="Y542">
        <f t="shared" si="441"/>
        <v>-196.92442302524719</v>
      </c>
      <c r="Z542">
        <f t="shared" si="458"/>
        <v>-16.924423025247194</v>
      </c>
      <c r="AC542">
        <v>1</v>
      </c>
      <c r="AD542">
        <f t="shared" si="442"/>
        <v>510.06898265399997</v>
      </c>
      <c r="AE542">
        <f t="shared" si="443"/>
        <v>-0.24703044953711656</v>
      </c>
      <c r="AF542">
        <f t="shared" si="444"/>
        <v>3.4488906766523997E-2</v>
      </c>
      <c r="AG542">
        <f t="shared" si="421"/>
        <v>278.79292144576044</v>
      </c>
      <c r="AH542">
        <f t="shared" si="422"/>
        <v>-2025.8786741344477</v>
      </c>
      <c r="AJ542">
        <f t="shared" si="445"/>
        <v>18000</v>
      </c>
      <c r="AK542">
        <f t="shared" si="446"/>
        <v>91812.41687772001</v>
      </c>
      <c r="AL542">
        <v>1</v>
      </c>
      <c r="AM542">
        <f t="shared" si="447"/>
        <v>283.32013491053999</v>
      </c>
      <c r="AN542">
        <f t="shared" si="423"/>
        <v>324.27912230853548</v>
      </c>
      <c r="AO542">
        <f t="shared" si="424"/>
        <v>-62.387803405757516</v>
      </c>
      <c r="AQ542">
        <f t="shared" si="448"/>
        <v>9.2950615988379682E-4</v>
      </c>
      <c r="AR542">
        <f t="shared" si="449"/>
        <v>-3.0487802044188537</v>
      </c>
      <c r="AT542">
        <f t="shared" si="470"/>
        <v>-6176.1996585176021</v>
      </c>
      <c r="AU542">
        <f t="shared" si="471"/>
        <v>-851.86140674272008</v>
      </c>
      <c r="AV542">
        <f t="shared" si="459"/>
        <v>-3.0045309601634425</v>
      </c>
      <c r="AW542">
        <f t="shared" si="460"/>
        <v>402.42172114297432</v>
      </c>
      <c r="AX542">
        <f t="shared" si="461"/>
        <v>-3278.3466789801391</v>
      </c>
      <c r="AY542">
        <f t="shared" si="469"/>
        <v>-1.4486559246565132</v>
      </c>
      <c r="BA542">
        <f t="shared" si="450"/>
        <v>1.8876046763733867</v>
      </c>
      <c r="BB542">
        <f t="shared" si="462"/>
        <v>5.5182208919670934</v>
      </c>
      <c r="BC542">
        <f t="shared" si="463"/>
        <v>-1.5558750355069293</v>
      </c>
      <c r="BD542">
        <f t="shared" si="451"/>
        <v>-269.14507308617726</v>
      </c>
      <c r="BF542">
        <f t="shared" si="452"/>
        <v>-68.975897585786399</v>
      </c>
      <c r="BG542">
        <f t="shared" si="453"/>
        <v>-214.79511538196118</v>
      </c>
      <c r="BH542">
        <f t="shared" si="464"/>
        <v>-34.795115381961182</v>
      </c>
      <c r="BI542">
        <f t="shared" si="465"/>
        <v>-34.795115381961182</v>
      </c>
      <c r="BJ542">
        <f t="shared" si="454"/>
        <v>0</v>
      </c>
      <c r="BK542">
        <f t="shared" si="466"/>
        <v>0</v>
      </c>
      <c r="BM542">
        <f t="shared" si="467"/>
        <v>-74.494118477753489</v>
      </c>
      <c r="BN542">
        <f t="shared" si="455"/>
        <v>-125.65004229578395</v>
      </c>
      <c r="BQ542" s="56">
        <f t="shared" si="468"/>
        <v>22.420181692252228</v>
      </c>
    </row>
    <row r="543" spans="1:69" x14ac:dyDescent="0.25">
      <c r="A543">
        <f t="shared" si="472"/>
        <v>1645000</v>
      </c>
      <c r="B543">
        <f t="shared" si="456"/>
        <v>1645</v>
      </c>
      <c r="C543">
        <f t="shared" si="425"/>
        <v>1.7166738718044272</v>
      </c>
      <c r="D543">
        <f t="shared" si="426"/>
        <v>0.9489684889916622</v>
      </c>
      <c r="F543">
        <f t="shared" si="427"/>
        <v>7.2902669225411808E-6</v>
      </c>
      <c r="G543">
        <f t="shared" si="428"/>
        <v>1.0560518432330902E-3</v>
      </c>
      <c r="H543">
        <f t="shared" si="429"/>
        <v>-3.1405365981567672</v>
      </c>
      <c r="J543">
        <f t="shared" si="430"/>
        <v>15</v>
      </c>
      <c r="M543">
        <f t="shared" si="431"/>
        <v>1.6059277859838126E-3</v>
      </c>
      <c r="N543">
        <f t="shared" si="432"/>
        <v>-1.5707963250000001</v>
      </c>
      <c r="O543">
        <f t="shared" si="433"/>
        <v>511.62504829487108</v>
      </c>
      <c r="P543">
        <f t="shared" si="434"/>
        <v>1.568841769174919</v>
      </c>
      <c r="Q543">
        <f t="shared" si="435"/>
        <v>284.18567522820445</v>
      </c>
      <c r="R543">
        <f t="shared" si="436"/>
        <v>1.5672774933318865</v>
      </c>
      <c r="S543">
        <f t="shared" si="437"/>
        <v>0.19182618082048339</v>
      </c>
      <c r="T543">
        <f t="shared" si="438"/>
        <v>-1.3777737807164865</v>
      </c>
      <c r="U543">
        <f t="shared" si="439"/>
        <v>0.13786059916214219</v>
      </c>
      <c r="V543">
        <f t="shared" si="440"/>
        <v>-1.4324952641076587</v>
      </c>
      <c r="X543">
        <f t="shared" si="457"/>
        <v>-58.716989565039732</v>
      </c>
      <c r="Y543">
        <f t="shared" si="441"/>
        <v>-196.89776106613951</v>
      </c>
      <c r="Z543">
        <f t="shared" si="458"/>
        <v>-16.897761066139509</v>
      </c>
      <c r="AC543">
        <v>1</v>
      </c>
      <c r="AD543">
        <f t="shared" si="442"/>
        <v>511.62407101575002</v>
      </c>
      <c r="AE543">
        <f t="shared" si="443"/>
        <v>-0.24853902892946009</v>
      </c>
      <c r="AF543">
        <f t="shared" si="444"/>
        <v>3.45940558725195E-2</v>
      </c>
      <c r="AG543">
        <f t="shared" si="421"/>
        <v>277.13286876953697</v>
      </c>
      <c r="AH543">
        <f t="shared" si="422"/>
        <v>-2019.9520503152537</v>
      </c>
      <c r="AJ543">
        <f t="shared" si="445"/>
        <v>18000</v>
      </c>
      <c r="AK543">
        <f t="shared" si="446"/>
        <v>92092.332782835001</v>
      </c>
      <c r="AL543">
        <v>1</v>
      </c>
      <c r="AM543">
        <f t="shared" si="447"/>
        <v>284.18391580965755</v>
      </c>
      <c r="AN543">
        <f t="shared" si="423"/>
        <v>324.27778574240625</v>
      </c>
      <c r="AO543">
        <f t="shared" si="424"/>
        <v>-62.198179527150103</v>
      </c>
      <c r="AQ543">
        <f t="shared" si="448"/>
        <v>9.2386425440782569E-4</v>
      </c>
      <c r="AR543">
        <f t="shared" si="449"/>
        <v>-3.0395133970017465</v>
      </c>
      <c r="AT543">
        <f t="shared" si="470"/>
        <v>-6139.4152850831815</v>
      </c>
      <c r="AU543">
        <f t="shared" si="471"/>
        <v>-844.21522886943865</v>
      </c>
      <c r="AV543">
        <f t="shared" si="459"/>
        <v>-3.0049421971641119</v>
      </c>
      <c r="AW543">
        <f t="shared" si="460"/>
        <v>401.97693065194375</v>
      </c>
      <c r="AX543">
        <f t="shared" si="461"/>
        <v>-3268.5994898158929</v>
      </c>
      <c r="AY543">
        <f t="shared" si="469"/>
        <v>-1.4484293713670231</v>
      </c>
      <c r="BA543">
        <f t="shared" si="450"/>
        <v>1.8817989102361601</v>
      </c>
      <c r="BB543">
        <f t="shared" si="462"/>
        <v>5.4914642538671448</v>
      </c>
      <c r="BC543">
        <f t="shared" si="463"/>
        <v>-1.5565128257970888</v>
      </c>
      <c r="BD543">
        <f t="shared" si="451"/>
        <v>-269.18161577805961</v>
      </c>
      <c r="BF543">
        <f t="shared" si="452"/>
        <v>-69.038086029107689</v>
      </c>
      <c r="BG543">
        <f t="shared" si="453"/>
        <v>-214.74921909216803</v>
      </c>
      <c r="BH543">
        <f t="shared" si="464"/>
        <v>-34.749219092168033</v>
      </c>
      <c r="BI543">
        <f t="shared" si="465"/>
        <v>-34.749219092168033</v>
      </c>
      <c r="BJ543">
        <f t="shared" si="454"/>
        <v>0</v>
      </c>
      <c r="BK543">
        <f t="shared" si="466"/>
        <v>0</v>
      </c>
      <c r="BM543">
        <f t="shared" si="467"/>
        <v>-74.529550282974839</v>
      </c>
      <c r="BN543">
        <f t="shared" si="455"/>
        <v>-125.5676033141085</v>
      </c>
      <c r="BQ543" s="56">
        <f t="shared" si="468"/>
        <v>22.393425054152281</v>
      </c>
    </row>
    <row r="544" spans="1:69" x14ac:dyDescent="0.25">
      <c r="A544">
        <f t="shared" si="472"/>
        <v>1650000</v>
      </c>
      <c r="B544">
        <f t="shared" si="456"/>
        <v>1650</v>
      </c>
      <c r="C544">
        <f t="shared" si="425"/>
        <v>1.720122916657046</v>
      </c>
      <c r="D544">
        <f t="shared" si="426"/>
        <v>0.95040476038645694</v>
      </c>
      <c r="F544">
        <f t="shared" si="427"/>
        <v>7.2461501285017185E-6</v>
      </c>
      <c r="G544">
        <f t="shared" si="428"/>
        <v>1.0528516409598345E-3</v>
      </c>
      <c r="H544">
        <f t="shared" si="429"/>
        <v>-3.1405397983590402</v>
      </c>
      <c r="J544">
        <f t="shared" si="430"/>
        <v>15</v>
      </c>
      <c r="M544">
        <f t="shared" si="431"/>
        <v>1.601061338147498E-3</v>
      </c>
      <c r="N544">
        <f t="shared" si="432"/>
        <v>-1.5707963250000001</v>
      </c>
      <c r="O544">
        <f t="shared" si="433"/>
        <v>513.18013369517485</v>
      </c>
      <c r="P544">
        <f t="shared" si="434"/>
        <v>1.5688476920617813</v>
      </c>
      <c r="Q544">
        <f t="shared" si="435"/>
        <v>285.04945079578346</v>
      </c>
      <c r="R544">
        <f t="shared" si="436"/>
        <v>1.5672881563759706</v>
      </c>
      <c r="S544">
        <f t="shared" si="437"/>
        <v>0.19126618573796592</v>
      </c>
      <c r="T544">
        <f t="shared" si="438"/>
        <v>-1.378344340520262</v>
      </c>
      <c r="U544">
        <f t="shared" si="439"/>
        <v>0.13745074414409783</v>
      </c>
      <c r="V544">
        <f t="shared" si="440"/>
        <v>-1.4329090583907005</v>
      </c>
      <c r="X544">
        <f t="shared" si="457"/>
        <v>-58.777172484301246</v>
      </c>
      <c r="Y544">
        <f t="shared" si="441"/>
        <v>-196.87110116591433</v>
      </c>
      <c r="Z544">
        <f t="shared" si="458"/>
        <v>-16.871101165914325</v>
      </c>
      <c r="AC544">
        <v>1</v>
      </c>
      <c r="AD544">
        <f t="shared" si="442"/>
        <v>513.17915937750001</v>
      </c>
      <c r="AE544">
        <f t="shared" si="443"/>
        <v>-0.25005220064872097</v>
      </c>
      <c r="AF544">
        <f t="shared" si="444"/>
        <v>3.4699204978514996E-2</v>
      </c>
      <c r="AG544">
        <f t="shared" si="421"/>
        <v>275.48750444595578</v>
      </c>
      <c r="AH544">
        <f t="shared" si="422"/>
        <v>-2014.0593071572566</v>
      </c>
      <c r="AJ544">
        <f t="shared" si="445"/>
        <v>18000</v>
      </c>
      <c r="AK544">
        <f t="shared" si="446"/>
        <v>92372.248687950007</v>
      </c>
      <c r="AL544">
        <v>1</v>
      </c>
      <c r="AM544">
        <f t="shared" si="447"/>
        <v>285.04769670877505</v>
      </c>
      <c r="AN544">
        <f t="shared" si="423"/>
        <v>324.27646130825963</v>
      </c>
      <c r="AO544">
        <f t="shared" si="424"/>
        <v>-62.00970484160942</v>
      </c>
      <c r="AQ544">
        <f t="shared" si="448"/>
        <v>9.1827356122373171E-4</v>
      </c>
      <c r="AR544">
        <f t="shared" si="449"/>
        <v>-3.0303027520383146</v>
      </c>
      <c r="AT544">
        <f t="shared" si="470"/>
        <v>-6102.9564883552357</v>
      </c>
      <c r="AU544">
        <f t="shared" si="471"/>
        <v>-836.66000028724625</v>
      </c>
      <c r="AV544">
        <f t="shared" si="459"/>
        <v>-3.0053509896249575</v>
      </c>
      <c r="AW544">
        <f t="shared" si="460"/>
        <v>401.5358128674979</v>
      </c>
      <c r="AX544">
        <f t="shared" si="461"/>
        <v>-3258.9094578603817</v>
      </c>
      <c r="AY544">
        <f t="shared" si="469"/>
        <v>-1.4482024941390721</v>
      </c>
      <c r="BA544">
        <f t="shared" si="450"/>
        <v>1.8760282965511652</v>
      </c>
      <c r="BB544">
        <f t="shared" si="462"/>
        <v>5.4647876930501287</v>
      </c>
      <c r="BC544">
        <f t="shared" si="463"/>
        <v>-1.5571484954858854</v>
      </c>
      <c r="BD544">
        <f t="shared" si="451"/>
        <v>-269.21803696843364</v>
      </c>
      <c r="BF544">
        <f t="shared" si="452"/>
        <v>-69.100050935223763</v>
      </c>
      <c r="BG544">
        <f t="shared" si="453"/>
        <v>-214.70353135137498</v>
      </c>
      <c r="BH544">
        <f t="shared" si="464"/>
        <v>-34.703531351374977</v>
      </c>
      <c r="BI544">
        <f t="shared" si="465"/>
        <v>-34.703531351374977</v>
      </c>
      <c r="BJ544">
        <f t="shared" si="454"/>
        <v>0</v>
      </c>
      <c r="BK544">
        <f t="shared" si="466"/>
        <v>0</v>
      </c>
      <c r="BM544">
        <f t="shared" si="467"/>
        <v>-74.56483862827389</v>
      </c>
      <c r="BN544">
        <f t="shared" si="455"/>
        <v>-125.48549438294138</v>
      </c>
      <c r="BQ544" s="56">
        <f t="shared" si="468"/>
        <v>22.366748493335265</v>
      </c>
    </row>
    <row r="545" spans="1:69" x14ac:dyDescent="0.25">
      <c r="A545">
        <f t="shared" si="472"/>
        <v>1655000</v>
      </c>
      <c r="B545">
        <f t="shared" si="456"/>
        <v>1655</v>
      </c>
      <c r="C545">
        <f t="shared" si="425"/>
        <v>1.7235754957034644</v>
      </c>
      <c r="D545">
        <f t="shared" si="426"/>
        <v>0.95183528059032108</v>
      </c>
      <c r="F545">
        <f t="shared" si="427"/>
        <v>7.2024325838871264E-6</v>
      </c>
      <c r="G545">
        <f t="shared" si="428"/>
        <v>1.049670775663774E-3</v>
      </c>
      <c r="H545">
        <f t="shared" si="429"/>
        <v>-3.1405429792243362</v>
      </c>
      <c r="J545">
        <f t="shared" si="430"/>
        <v>15</v>
      </c>
      <c r="M545">
        <f t="shared" si="431"/>
        <v>1.5962242948298318E-3</v>
      </c>
      <c r="N545">
        <f t="shared" si="432"/>
        <v>-1.5707963250000001</v>
      </c>
      <c r="O545">
        <f t="shared" si="433"/>
        <v>514.73521911337252</v>
      </c>
      <c r="P545">
        <f t="shared" si="434"/>
        <v>1.5688535791609433</v>
      </c>
      <c r="Q545">
        <f t="shared" si="435"/>
        <v>285.91322639557688</v>
      </c>
      <c r="R545">
        <f t="shared" si="436"/>
        <v>1.5672987549915758</v>
      </c>
      <c r="S545">
        <f t="shared" si="437"/>
        <v>0.19070938916554098</v>
      </c>
      <c r="T545">
        <f t="shared" si="438"/>
        <v>-1.3789115785850896</v>
      </c>
      <c r="U545">
        <f t="shared" si="439"/>
        <v>0.13704329561633716</v>
      </c>
      <c r="V545">
        <f t="shared" si="440"/>
        <v>-1.4333203995032502</v>
      </c>
      <c r="X545">
        <f t="shared" si="457"/>
        <v>-58.837146229726514</v>
      </c>
      <c r="Y545">
        <f t="shared" si="441"/>
        <v>-196.8444445407556</v>
      </c>
      <c r="Z545">
        <f t="shared" si="458"/>
        <v>-16.844444540755603</v>
      </c>
      <c r="AC545">
        <v>1</v>
      </c>
      <c r="AD545">
        <f t="shared" si="442"/>
        <v>514.73424773925001</v>
      </c>
      <c r="AE545">
        <f t="shared" si="443"/>
        <v>-0.25156996469489912</v>
      </c>
      <c r="AF545">
        <f t="shared" si="444"/>
        <v>3.4804354084510498E-2</v>
      </c>
      <c r="AG545">
        <f t="shared" si="421"/>
        <v>273.85665681977241</v>
      </c>
      <c r="AH545">
        <f t="shared" si="422"/>
        <v>-2008.2001613332418</v>
      </c>
      <c r="AJ545">
        <f t="shared" si="445"/>
        <v>18000</v>
      </c>
      <c r="AK545">
        <f t="shared" si="446"/>
        <v>92652.164593064997</v>
      </c>
      <c r="AL545">
        <v>1</v>
      </c>
      <c r="AM545">
        <f t="shared" si="447"/>
        <v>285.91147760789249</v>
      </c>
      <c r="AN545">
        <f t="shared" si="423"/>
        <v>324.2751488597101</v>
      </c>
      <c r="AO545">
        <f t="shared" si="424"/>
        <v>-61.822368934000288</v>
      </c>
      <c r="AQ545">
        <f t="shared" si="448"/>
        <v>9.1273346238776002E-4</v>
      </c>
      <c r="AR545">
        <f t="shared" si="449"/>
        <v>-3.0211477605034855</v>
      </c>
      <c r="AT545">
        <f t="shared" si="470"/>
        <v>-6066.8194619200849</v>
      </c>
      <c r="AU545">
        <f t="shared" si="471"/>
        <v>-829.19437693644841</v>
      </c>
      <c r="AV545">
        <f t="shared" si="459"/>
        <v>-3.0057573591376663</v>
      </c>
      <c r="AW545">
        <f t="shared" si="460"/>
        <v>401.09832882597044</v>
      </c>
      <c r="AX545">
        <f t="shared" si="461"/>
        <v>-3249.2760873887837</v>
      </c>
      <c r="AY545">
        <f t="shared" si="469"/>
        <v>-1.4479752952734699</v>
      </c>
      <c r="BA545">
        <f t="shared" si="450"/>
        <v>1.8702925153142109</v>
      </c>
      <c r="BB545">
        <f t="shared" si="462"/>
        <v>5.438190717381401</v>
      </c>
      <c r="BC545">
        <f t="shared" si="463"/>
        <v>-1.5577820638641964</v>
      </c>
      <c r="BD545">
        <f t="shared" si="451"/>
        <v>-269.25433776258529</v>
      </c>
      <c r="BF545">
        <f t="shared" si="452"/>
        <v>-69.161793842839117</v>
      </c>
      <c r="BG545">
        <f t="shared" si="453"/>
        <v>-214.65805162540025</v>
      </c>
      <c r="BH545">
        <f t="shared" si="464"/>
        <v>-34.658051625400248</v>
      </c>
      <c r="BI545">
        <f t="shared" si="465"/>
        <v>-34.658051625400248</v>
      </c>
      <c r="BJ545">
        <f t="shared" si="454"/>
        <v>0</v>
      </c>
      <c r="BK545">
        <f t="shared" si="466"/>
        <v>0</v>
      </c>
      <c r="BM545">
        <f t="shared" si="467"/>
        <v>-74.59998456022052</v>
      </c>
      <c r="BN545">
        <f t="shared" si="455"/>
        <v>-125.40371386281498</v>
      </c>
      <c r="BQ545" s="56">
        <f t="shared" si="468"/>
        <v>22.340151517666538</v>
      </c>
    </row>
    <row r="546" spans="1:69" x14ac:dyDescent="0.25">
      <c r="A546">
        <f t="shared" si="472"/>
        <v>1660000</v>
      </c>
      <c r="B546">
        <f t="shared" si="456"/>
        <v>1660</v>
      </c>
      <c r="C546">
        <f t="shared" si="425"/>
        <v>1.7270315877476305</v>
      </c>
      <c r="D546">
        <f t="shared" si="426"/>
        <v>0.95326007825827552</v>
      </c>
      <c r="F546">
        <f t="shared" si="427"/>
        <v>7.1591094856605749E-6</v>
      </c>
      <c r="G546">
        <f t="shared" si="428"/>
        <v>1.0465090726082993E-3</v>
      </c>
      <c r="H546">
        <f t="shared" si="429"/>
        <v>-3.140546140927392</v>
      </c>
      <c r="J546">
        <f t="shared" si="430"/>
        <v>15</v>
      </c>
      <c r="M546">
        <f t="shared" si="431"/>
        <v>1.5914163903273323E-3</v>
      </c>
      <c r="N546">
        <f t="shared" si="432"/>
        <v>-1.5707963250000001</v>
      </c>
      <c r="O546">
        <f t="shared" si="433"/>
        <v>516.29030454930228</v>
      </c>
      <c r="P546">
        <f t="shared" si="434"/>
        <v>1.5688594307957857</v>
      </c>
      <c r="Q546">
        <f t="shared" si="435"/>
        <v>286.77700202729369</v>
      </c>
      <c r="R546">
        <f t="shared" si="436"/>
        <v>1.5673092897608778</v>
      </c>
      <c r="S546">
        <f t="shared" si="437"/>
        <v>0.19015576432094389</v>
      </c>
      <c r="T546">
        <f t="shared" si="438"/>
        <v>-1.3794755234731317</v>
      </c>
      <c r="U546">
        <f t="shared" si="439"/>
        <v>0.13663823265308758</v>
      </c>
      <c r="V546">
        <f t="shared" si="440"/>
        <v>-1.4337293090582157</v>
      </c>
      <c r="X546">
        <f t="shared" si="457"/>
        <v>-58.8969121663186</v>
      </c>
      <c r="Y546">
        <f t="shared" si="441"/>
        <v>-196.81779238179843</v>
      </c>
      <c r="Z546">
        <f t="shared" si="458"/>
        <v>-16.817792381798427</v>
      </c>
      <c r="AC546">
        <v>1</v>
      </c>
      <c r="AD546">
        <f t="shared" si="442"/>
        <v>516.289336101</v>
      </c>
      <c r="AE546">
        <f t="shared" si="443"/>
        <v>-0.25309232106799467</v>
      </c>
      <c r="AF546">
        <f t="shared" si="444"/>
        <v>3.4909503190505994E-2</v>
      </c>
      <c r="AG546">
        <f t="shared" si="421"/>
        <v>272.24015671942158</v>
      </c>
      <c r="AH546">
        <f t="shared" si="422"/>
        <v>-2002.3743325869955</v>
      </c>
      <c r="AJ546">
        <f t="shared" si="445"/>
        <v>18000</v>
      </c>
      <c r="AK546">
        <f t="shared" si="446"/>
        <v>92932.080498180003</v>
      </c>
      <c r="AL546">
        <v>1</v>
      </c>
      <c r="AM546">
        <f t="shared" si="447"/>
        <v>286.77525850700999</v>
      </c>
      <c r="AN546">
        <f t="shared" si="423"/>
        <v>324.27384825257343</v>
      </c>
      <c r="AO546">
        <f t="shared" si="424"/>
        <v>-61.636161514663442</v>
      </c>
      <c r="AQ546">
        <f t="shared" si="448"/>
        <v>9.0724334924849857E-4</v>
      </c>
      <c r="AR546">
        <f t="shared" si="449"/>
        <v>-3.0120479195050152</v>
      </c>
      <c r="AT546">
        <f t="shared" si="470"/>
        <v>-6031.0004544673211</v>
      </c>
      <c r="AU546">
        <f t="shared" si="471"/>
        <v>-821.81703844839842</v>
      </c>
      <c r="AV546">
        <f t="shared" si="459"/>
        <v>-3.0061613270420549</v>
      </c>
      <c r="AW546">
        <f t="shared" si="460"/>
        <v>400.66444005598817</v>
      </c>
      <c r="AX546">
        <f t="shared" si="461"/>
        <v>-3239.6988883272138</v>
      </c>
      <c r="AY546">
        <f t="shared" si="469"/>
        <v>-1.4477477770562459</v>
      </c>
      <c r="BA546">
        <f t="shared" si="450"/>
        <v>1.8645912503971813</v>
      </c>
      <c r="BB546">
        <f t="shared" si="462"/>
        <v>5.4116728392159787</v>
      </c>
      <c r="BC546">
        <f t="shared" si="463"/>
        <v>-1.5584135499858089</v>
      </c>
      <c r="BD546">
        <f t="shared" si="451"/>
        <v>-269.29051925221609</v>
      </c>
      <c r="BF546">
        <f t="shared" si="452"/>
        <v>-69.223316275857172</v>
      </c>
      <c r="BG546">
        <f t="shared" si="453"/>
        <v>-214.61277937414528</v>
      </c>
      <c r="BH546">
        <f t="shared" si="464"/>
        <v>-34.612779374145276</v>
      </c>
      <c r="BI546">
        <f t="shared" si="465"/>
        <v>-34.612779374145276</v>
      </c>
      <c r="BJ546">
        <f t="shared" si="454"/>
        <v>0</v>
      </c>
      <c r="BK546">
        <f t="shared" si="466"/>
        <v>0</v>
      </c>
      <c r="BM546">
        <f t="shared" si="467"/>
        <v>-74.634989115073139</v>
      </c>
      <c r="BN546">
        <f t="shared" si="455"/>
        <v>-125.32226012192922</v>
      </c>
      <c r="BQ546" s="56">
        <f t="shared" si="468"/>
        <v>22.313633639501113</v>
      </c>
    </row>
    <row r="547" spans="1:69" x14ac:dyDescent="0.25">
      <c r="A547">
        <f t="shared" si="472"/>
        <v>1665000</v>
      </c>
      <c r="B547">
        <f t="shared" si="456"/>
        <v>1665</v>
      </c>
      <c r="C547">
        <f t="shared" si="425"/>
        <v>1.7304911717413414</v>
      </c>
      <c r="D547">
        <f t="shared" si="426"/>
        <v>0.95467918190947931</v>
      </c>
      <c r="F547">
        <f t="shared" si="427"/>
        <v>7.1161761027954364E-6</v>
      </c>
      <c r="G547">
        <f t="shared" si="428"/>
        <v>1.0433663591558116E-3</v>
      </c>
      <c r="H547">
        <f t="shared" si="429"/>
        <v>-3.1405492836408442</v>
      </c>
      <c r="J547">
        <f t="shared" si="430"/>
        <v>15</v>
      </c>
      <c r="M547">
        <f t="shared" si="431"/>
        <v>1.5866373621281514E-3</v>
      </c>
      <c r="N547">
        <f t="shared" si="432"/>
        <v>-1.5707963250000001</v>
      </c>
      <c r="O547">
        <f t="shared" si="433"/>
        <v>517.84539000280461</v>
      </c>
      <c r="P547">
        <f t="shared" si="434"/>
        <v>1.5688652472858058</v>
      </c>
      <c r="Q547">
        <f t="shared" si="435"/>
        <v>287.64077769064625</v>
      </c>
      <c r="R547">
        <f t="shared" si="436"/>
        <v>1.567319761259059</v>
      </c>
      <c r="S547">
        <f t="shared" si="437"/>
        <v>0.18960528471365332</v>
      </c>
      <c r="T547">
        <f t="shared" si="438"/>
        <v>-1.3800362034242473</v>
      </c>
      <c r="U547">
        <f t="shared" si="439"/>
        <v>0.13623553456802906</v>
      </c>
      <c r="V547">
        <f t="shared" si="440"/>
        <v>-1.4341358084169908</v>
      </c>
      <c r="X547">
        <f t="shared" si="457"/>
        <v>-58.956471646769621</v>
      </c>
      <c r="Y547">
        <f t="shared" si="441"/>
        <v>-196.79114585558784</v>
      </c>
      <c r="Z547">
        <f t="shared" si="458"/>
        <v>-16.791145855587843</v>
      </c>
      <c r="AC547">
        <v>1</v>
      </c>
      <c r="AD547">
        <f t="shared" si="442"/>
        <v>517.84442446275</v>
      </c>
      <c r="AE547">
        <f t="shared" si="443"/>
        <v>-0.25461926976800753</v>
      </c>
      <c r="AF547">
        <f t="shared" si="444"/>
        <v>3.5014652296501497E-2</v>
      </c>
      <c r="AG547">
        <f t="shared" si="421"/>
        <v>270.63783741431274</v>
      </c>
      <c r="AH547">
        <f t="shared" si="422"/>
        <v>-1996.58154369307</v>
      </c>
      <c r="AJ547">
        <f t="shared" si="445"/>
        <v>18000</v>
      </c>
      <c r="AK547">
        <f t="shared" si="446"/>
        <v>93211.996403295008</v>
      </c>
      <c r="AL547">
        <v>1</v>
      </c>
      <c r="AM547">
        <f t="shared" si="447"/>
        <v>287.63903940612755</v>
      </c>
      <c r="AN547">
        <f t="shared" si="423"/>
        <v>324.27255934482707</v>
      </c>
      <c r="AO547">
        <f t="shared" si="424"/>
        <v>-61.45107241753162</v>
      </c>
      <c r="AQ547">
        <f t="shared" si="448"/>
        <v>9.0180262227970113E-4</v>
      </c>
      <c r="AR547">
        <f t="shared" si="449"/>
        <v>-3.0030027321914048</v>
      </c>
      <c r="AT547">
        <f t="shared" si="470"/>
        <v>-5995.4957688417535</v>
      </c>
      <c r="AU547">
        <f t="shared" si="471"/>
        <v>-814.52668766125203</v>
      </c>
      <c r="AV547">
        <f t="shared" si="459"/>
        <v>-3.006562914429705</v>
      </c>
      <c r="AW547">
        <f t="shared" si="460"/>
        <v>400.23410857151367</v>
      </c>
      <c r="AX547">
        <f t="shared" si="461"/>
        <v>-3230.1773761733866</v>
      </c>
      <c r="AY547">
        <f t="shared" si="469"/>
        <v>-1.4475199417586555</v>
      </c>
      <c r="BA547">
        <f t="shared" si="450"/>
        <v>1.8589241894894966</v>
      </c>
      <c r="BB547">
        <f t="shared" si="462"/>
        <v>5.3852335753440865</v>
      </c>
      <c r="BC547">
        <f t="shared" si="463"/>
        <v>-1.5590429726710495</v>
      </c>
      <c r="BD547">
        <f t="shared" si="451"/>
        <v>-269.32658251565135</v>
      </c>
      <c r="BF547">
        <f t="shared" si="452"/>
        <v>-69.28461974355929</v>
      </c>
      <c r="BG547">
        <f t="shared" si="453"/>
        <v>-214.56771405179933</v>
      </c>
      <c r="BH547">
        <f t="shared" si="464"/>
        <v>-34.567714051799328</v>
      </c>
      <c r="BI547">
        <f t="shared" si="465"/>
        <v>-34.567714051799328</v>
      </c>
      <c r="BJ547">
        <f t="shared" si="454"/>
        <v>0</v>
      </c>
      <c r="BK547">
        <f t="shared" si="466"/>
        <v>0</v>
      </c>
      <c r="BM547">
        <f t="shared" si="467"/>
        <v>-74.669853318903364</v>
      </c>
      <c r="BN547">
        <f t="shared" si="455"/>
        <v>-125.24113153614799</v>
      </c>
      <c r="BQ547" s="56">
        <f t="shared" si="468"/>
        <v>22.287194375629223</v>
      </c>
    </row>
    <row r="548" spans="1:69" x14ac:dyDescent="0.25">
      <c r="A548">
        <f t="shared" si="472"/>
        <v>1670000</v>
      </c>
      <c r="B548">
        <f t="shared" si="456"/>
        <v>1670</v>
      </c>
      <c r="C548">
        <f t="shared" si="425"/>
        <v>1.7339542267831927</v>
      </c>
      <c r="D548">
        <f t="shared" si="426"/>
        <v>0.95609261992733774</v>
      </c>
      <c r="F548">
        <f t="shared" si="427"/>
        <v>7.0736277749836023E-6</v>
      </c>
      <c r="G548">
        <f t="shared" si="428"/>
        <v>1.0402424647362998E-3</v>
      </c>
      <c r="H548">
        <f t="shared" si="429"/>
        <v>-3.1405524075352638</v>
      </c>
      <c r="J548">
        <f t="shared" si="430"/>
        <v>15</v>
      </c>
      <c r="M548">
        <f t="shared" si="431"/>
        <v>1.5818869508642944E-3</v>
      </c>
      <c r="N548">
        <f t="shared" si="432"/>
        <v>-1.5707963250000001</v>
      </c>
      <c r="O548">
        <f t="shared" si="433"/>
        <v>519.40047547372149</v>
      </c>
      <c r="P548">
        <f t="shared" si="434"/>
        <v>1.5688710289466736</v>
      </c>
      <c r="Q548">
        <f t="shared" si="435"/>
        <v>288.50455338535039</v>
      </c>
      <c r="R548">
        <f t="shared" si="436"/>
        <v>1.567330170054414</v>
      </c>
      <c r="S548">
        <f t="shared" si="437"/>
        <v>0.18905792414102562</v>
      </c>
      <c r="T548">
        <f t="shared" si="438"/>
        <v>-1.3805936463604633</v>
      </c>
      <c r="U548">
        <f t="shared" si="439"/>
        <v>0.13583518091091548</v>
      </c>
      <c r="V548">
        <f t="shared" si="440"/>
        <v>-1.4345399186930785</v>
      </c>
      <c r="X548">
        <f t="shared" si="457"/>
        <v>-59.015826011597376</v>
      </c>
      <c r="Y548">
        <f t="shared" si="441"/>
        <v>-196.76450610452898</v>
      </c>
      <c r="Z548">
        <f t="shared" si="458"/>
        <v>-16.764506104528976</v>
      </c>
      <c r="AC548">
        <v>1</v>
      </c>
      <c r="AD548">
        <f t="shared" si="442"/>
        <v>519.39951282449999</v>
      </c>
      <c r="AE548">
        <f t="shared" si="443"/>
        <v>-0.25615081079493768</v>
      </c>
      <c r="AF548">
        <f t="shared" si="444"/>
        <v>3.5119801402497E-2</v>
      </c>
      <c r="AG548">
        <f t="shared" si="421"/>
        <v>269.04953457297182</v>
      </c>
      <c r="AH548">
        <f t="shared" si="422"/>
        <v>-1990.8215204171479</v>
      </c>
      <c r="AJ548">
        <f t="shared" si="445"/>
        <v>18000</v>
      </c>
      <c r="AK548">
        <f t="shared" si="446"/>
        <v>93491.912308409999</v>
      </c>
      <c r="AL548">
        <v>1</v>
      </c>
      <c r="AM548">
        <f t="shared" si="447"/>
        <v>288.502820305245</v>
      </c>
      <c r="AN548">
        <f t="shared" si="423"/>
        <v>324.27128199657142</v>
      </c>
      <c r="AO548">
        <f t="shared" si="424"/>
        <v>-61.267091598279542</v>
      </c>
      <c r="AQ548">
        <f t="shared" si="448"/>
        <v>8.9641069091660772E-4</v>
      </c>
      <c r="AR548">
        <f t="shared" si="449"/>
        <v>-2.9940117076614698</v>
      </c>
      <c r="AT548">
        <f t="shared" si="470"/>
        <v>-5960.3017611141722</v>
      </c>
      <c r="AU548">
        <f t="shared" si="471"/>
        <v>-807.3220501469558</v>
      </c>
      <c r="AV548">
        <f t="shared" si="459"/>
        <v>-3.0069621421475392</v>
      </c>
      <c r="AW548">
        <f t="shared" si="460"/>
        <v>399.80729686498637</v>
      </c>
      <c r="AX548">
        <f t="shared" si="461"/>
        <v>-3220.7110719185848</v>
      </c>
      <c r="AY548">
        <f t="shared" si="469"/>
        <v>-1.4472917916371866</v>
      </c>
      <c r="BA548">
        <f t="shared" si="450"/>
        <v>1.8532910240406275</v>
      </c>
      <c r="BB548">
        <f t="shared" si="462"/>
        <v>5.3588724469375313</v>
      </c>
      <c r="BC548">
        <f t="shared" si="463"/>
        <v>-1.5596703505103526</v>
      </c>
      <c r="BD548">
        <f t="shared" si="451"/>
        <v>-269.36252861804456</v>
      </c>
      <c r="BF548">
        <f t="shared" si="452"/>
        <v>-69.345705740781355</v>
      </c>
      <c r="BG548">
        <f t="shared" si="453"/>
        <v>-214.52285510703945</v>
      </c>
      <c r="BH548">
        <f t="shared" si="464"/>
        <v>-34.522855107039447</v>
      </c>
      <c r="BI548">
        <f t="shared" si="465"/>
        <v>-34.522855107039447</v>
      </c>
      <c r="BJ548">
        <f t="shared" si="454"/>
        <v>0</v>
      </c>
      <c r="BK548">
        <f t="shared" si="466"/>
        <v>0</v>
      </c>
      <c r="BM548">
        <f t="shared" si="467"/>
        <v>-74.704578187718894</v>
      </c>
      <c r="BN548">
        <f t="shared" si="455"/>
        <v>-125.16032648899488</v>
      </c>
      <c r="BQ548" s="56">
        <f t="shared" si="468"/>
        <v>22.260833247222671</v>
      </c>
    </row>
    <row r="549" spans="1:69" x14ac:dyDescent="0.25">
      <c r="A549">
        <f t="shared" si="472"/>
        <v>1675000</v>
      </c>
      <c r="B549">
        <f t="shared" si="456"/>
        <v>1675</v>
      </c>
      <c r="C549">
        <f t="shared" si="425"/>
        <v>1.7374207321175368</v>
      </c>
      <c r="D549">
        <f t="shared" si="426"/>
        <v>0.95750042055962492</v>
      </c>
      <c r="F549">
        <f t="shared" si="427"/>
        <v>7.0314599113707559E-6</v>
      </c>
      <c r="G549">
        <f t="shared" si="428"/>
        <v>1.0371372208164802E-3</v>
      </c>
      <c r="H549">
        <f t="shared" si="429"/>
        <v>-3.1405555127791835</v>
      </c>
      <c r="J549">
        <f t="shared" si="430"/>
        <v>15</v>
      </c>
      <c r="M549">
        <f t="shared" si="431"/>
        <v>1.5771649002646994E-3</v>
      </c>
      <c r="N549">
        <f t="shared" si="432"/>
        <v>-1.5707963250000001</v>
      </c>
      <c r="O549">
        <f t="shared" si="433"/>
        <v>520.95556096189705</v>
      </c>
      <c r="P549">
        <f t="shared" si="434"/>
        <v>1.5688767760902909</v>
      </c>
      <c r="Q549">
        <f t="shared" si="435"/>
        <v>289.36832911112538</v>
      </c>
      <c r="R549">
        <f t="shared" si="436"/>
        <v>1.5673405167084515</v>
      </c>
      <c r="S549">
        <f t="shared" si="437"/>
        <v>0.18851365668448891</v>
      </c>
      <c r="T549">
        <f t="shared" si="438"/>
        <v>-1.3811478798903738</v>
      </c>
      <c r="U549">
        <f t="shared" si="439"/>
        <v>0.13543715146425253</v>
      </c>
      <c r="V549">
        <f t="shared" si="440"/>
        <v>-1.4349416607556531</v>
      </c>
      <c r="X549">
        <f t="shared" si="457"/>
        <v>-59.074976589279999</v>
      </c>
      <c r="Y549">
        <f t="shared" si="441"/>
        <v>-196.73787424732856</v>
      </c>
      <c r="Z549">
        <f t="shared" si="458"/>
        <v>-16.737874247328563</v>
      </c>
      <c r="AC549">
        <v>1</v>
      </c>
      <c r="AD549">
        <f t="shared" si="442"/>
        <v>520.95460118624999</v>
      </c>
      <c r="AE549">
        <f t="shared" si="443"/>
        <v>-0.25768694414878518</v>
      </c>
      <c r="AF549">
        <f t="shared" si="444"/>
        <v>3.5224950508492496E-2</v>
      </c>
      <c r="AG549">
        <f t="shared" si="421"/>
        <v>267.47508622201326</v>
      </c>
      <c r="AH549">
        <f t="shared" si="422"/>
        <v>-1985.0939914770081</v>
      </c>
      <c r="AJ549">
        <f t="shared" si="445"/>
        <v>18000</v>
      </c>
      <c r="AK549">
        <f t="shared" si="446"/>
        <v>93771.828213525005</v>
      </c>
      <c r="AL549">
        <v>1</v>
      </c>
      <c r="AM549">
        <f t="shared" si="447"/>
        <v>289.3666012043625</v>
      </c>
      <c r="AN549">
        <f t="shared" si="423"/>
        <v>324.2700160699917</v>
      </c>
      <c r="AO549">
        <f t="shared" si="424"/>
        <v>-61.084209132506921</v>
      </c>
      <c r="AQ549">
        <f t="shared" si="448"/>
        <v>8.9106697339568072E-4</v>
      </c>
      <c r="AR549">
        <f t="shared" si="449"/>
        <v>-2.9850743608755304</v>
      </c>
      <c r="AT549">
        <f t="shared" si="470"/>
        <v>-5925.4148396705468</v>
      </c>
      <c r="AU549">
        <f t="shared" si="471"/>
        <v>-800.20187374919499</v>
      </c>
      <c r="AV549">
        <f t="shared" si="459"/>
        <v>-3.0073590308013354</v>
      </c>
      <c r="AW549">
        <f t="shared" si="460"/>
        <v>399.38396790056703</v>
      </c>
      <c r="AX549">
        <f t="shared" si="461"/>
        <v>-3211.2995019709324</v>
      </c>
      <c r="AY549">
        <f t="shared" si="469"/>
        <v>-1.4470633289335739</v>
      </c>
      <c r="BA549">
        <f t="shared" si="450"/>
        <v>1.8476914492036438</v>
      </c>
      <c r="BB549">
        <f t="shared" si="462"/>
        <v>5.3325889794968546</v>
      </c>
      <c r="BC549">
        <f t="shared" si="463"/>
        <v>-1.5602957018677615</v>
      </c>
      <c r="BD549">
        <f t="shared" si="451"/>
        <v>-269.39835861157781</v>
      </c>
      <c r="BF549">
        <f t="shared" si="452"/>
        <v>-69.40657574808769</v>
      </c>
      <c r="BG549">
        <f t="shared" si="453"/>
        <v>-214.47820198322577</v>
      </c>
      <c r="BH549">
        <f t="shared" si="464"/>
        <v>-34.478201983225773</v>
      </c>
      <c r="BI549">
        <f t="shared" si="465"/>
        <v>-34.478201983225773</v>
      </c>
      <c r="BJ549">
        <f t="shared" si="454"/>
        <v>0</v>
      </c>
      <c r="BK549">
        <f t="shared" si="466"/>
        <v>0</v>
      </c>
      <c r="BM549">
        <f t="shared" si="467"/>
        <v>-74.739164727584551</v>
      </c>
      <c r="BN549">
        <f t="shared" si="455"/>
        <v>-125.079843371648</v>
      </c>
      <c r="BQ549" s="56">
        <f t="shared" si="468"/>
        <v>22.234549779781993</v>
      </c>
    </row>
    <row r="550" spans="1:69" x14ac:dyDescent="0.25">
      <c r="A550">
        <f t="shared" si="472"/>
        <v>1680000</v>
      </c>
      <c r="B550">
        <f t="shared" si="456"/>
        <v>1680</v>
      </c>
      <c r="C550">
        <f t="shared" si="425"/>
        <v>1.7408906671334465</v>
      </c>
      <c r="D550">
        <f t="shared" si="426"/>
        <v>0.95890261191862014</v>
      </c>
      <c r="F550">
        <f t="shared" si="427"/>
        <v>6.9896679893179584E-6</v>
      </c>
      <c r="G550">
        <f t="shared" si="428"/>
        <v>1.0340504608694853E-3</v>
      </c>
      <c r="H550">
        <f t="shared" si="429"/>
        <v>-3.1405585995391307</v>
      </c>
      <c r="J550">
        <f t="shared" si="430"/>
        <v>15</v>
      </c>
      <c r="M550">
        <f t="shared" si="431"/>
        <v>1.57247095710915E-3</v>
      </c>
      <c r="N550">
        <f t="shared" si="432"/>
        <v>-1.5707963250000001</v>
      </c>
      <c r="O550">
        <f t="shared" si="433"/>
        <v>522.51064646717703</v>
      </c>
      <c r="P550">
        <f t="shared" si="434"/>
        <v>1.5688824890248454</v>
      </c>
      <c r="Q550">
        <f t="shared" si="435"/>
        <v>290.23210486769381</v>
      </c>
      <c r="R550">
        <f t="shared" si="436"/>
        <v>1.5673508017759958</v>
      </c>
      <c r="S550">
        <f t="shared" si="437"/>
        <v>0.18797245670579532</v>
      </c>
      <c r="T550">
        <f t="shared" si="438"/>
        <v>-1.3816989313134669</v>
      </c>
      <c r="U550">
        <f t="shared" si="439"/>
        <v>0.13504142624003074</v>
      </c>
      <c r="V550">
        <f t="shared" si="440"/>
        <v>-1.4353410552330623</v>
      </c>
      <c r="X550">
        <f t="shared" si="457"/>
        <v>-59.133924696389016</v>
      </c>
      <c r="Y550">
        <f t="shared" si="441"/>
        <v>-196.71125137942875</v>
      </c>
      <c r="Z550">
        <f t="shared" si="458"/>
        <v>-16.711251379428745</v>
      </c>
      <c r="AC550">
        <v>1</v>
      </c>
      <c r="AD550">
        <f t="shared" si="442"/>
        <v>522.50968954799998</v>
      </c>
      <c r="AE550">
        <f t="shared" si="443"/>
        <v>-0.25922766982955003</v>
      </c>
      <c r="AF550">
        <f t="shared" si="444"/>
        <v>3.5330099614487999E-2</v>
      </c>
      <c r="AG550">
        <f t="shared" si="421"/>
        <v>265.9143327059225</v>
      </c>
      <c r="AH550">
        <f t="shared" si="422"/>
        <v>-1979.3986885040788</v>
      </c>
      <c r="AJ550">
        <f t="shared" si="445"/>
        <v>18000</v>
      </c>
      <c r="AK550">
        <f t="shared" si="446"/>
        <v>94051.744118639996</v>
      </c>
      <c r="AL550">
        <v>1</v>
      </c>
      <c r="AM550">
        <f t="shared" si="447"/>
        <v>290.23038210348005</v>
      </c>
      <c r="AN550">
        <f t="shared" si="423"/>
        <v>324.26876142932065</v>
      </c>
      <c r="AO550">
        <f t="shared" si="424"/>
        <v>-60.902415213954043</v>
      </c>
      <c r="AQ550">
        <f t="shared" si="448"/>
        <v>8.8577089659767428E-4</v>
      </c>
      <c r="AR550">
        <f t="shared" si="449"/>
        <v>-2.9761902125681856</v>
      </c>
      <c r="AT550">
        <f t="shared" si="470"/>
        <v>-5890.8314643192434</v>
      </c>
      <c r="AU550">
        <f t="shared" si="471"/>
        <v>-793.16492813200716</v>
      </c>
      <c r="AV550">
        <f t="shared" si="459"/>
        <v>-3.0077536007591785</v>
      </c>
      <c r="AW550">
        <f t="shared" si="460"/>
        <v>398.96408510747978</v>
      </c>
      <c r="AX550">
        <f t="shared" si="461"/>
        <v>-3201.9421980799234</v>
      </c>
      <c r="AY550">
        <f t="shared" si="469"/>
        <v>-1.4468345558748148</v>
      </c>
      <c r="BA550">
        <f t="shared" si="450"/>
        <v>1.8421251637797862</v>
      </c>
      <c r="BB550">
        <f t="shared" si="462"/>
        <v>5.3063827027993362</v>
      </c>
      <c r="BC550">
        <f t="shared" si="463"/>
        <v>-1.5609190448843637</v>
      </c>
      <c r="BD550">
        <f t="shared" si="451"/>
        <v>-269.43407353565885</v>
      </c>
      <c r="BF550">
        <f t="shared" si="452"/>
        <v>-69.46723123194235</v>
      </c>
      <c r="BG550">
        <f t="shared" si="453"/>
        <v>-214.43375411859247</v>
      </c>
      <c r="BH550">
        <f t="shared" si="464"/>
        <v>-34.433754118592475</v>
      </c>
      <c r="BI550">
        <f t="shared" si="465"/>
        <v>-34.433754118592475</v>
      </c>
      <c r="BJ550">
        <f t="shared" si="454"/>
        <v>0</v>
      </c>
      <c r="BK550">
        <f t="shared" si="466"/>
        <v>0</v>
      </c>
      <c r="BM550">
        <f t="shared" si="467"/>
        <v>-74.773613934741689</v>
      </c>
      <c r="BN550">
        <f t="shared" si="455"/>
        <v>-124.99968058293361</v>
      </c>
      <c r="BQ550" s="56">
        <f t="shared" si="468"/>
        <v>22.208343503084471</v>
      </c>
    </row>
    <row r="551" spans="1:69" x14ac:dyDescent="0.25">
      <c r="A551">
        <f t="shared" si="472"/>
        <v>1685000</v>
      </c>
      <c r="B551">
        <f t="shared" si="456"/>
        <v>1685</v>
      </c>
      <c r="C551">
        <f t="shared" si="425"/>
        <v>1.7443640113636816</v>
      </c>
      <c r="D551">
        <f t="shared" si="426"/>
        <v>0.96029922198125661</v>
      </c>
      <c r="F551">
        <f t="shared" si="427"/>
        <v>6.9482475531889195E-6</v>
      </c>
      <c r="G551">
        <f t="shared" si="428"/>
        <v>1.0309820203450958E-3</v>
      </c>
      <c r="H551">
        <f t="shared" si="429"/>
        <v>-3.1405616679796551</v>
      </c>
      <c r="J551">
        <f t="shared" si="430"/>
        <v>15</v>
      </c>
      <c r="M551">
        <f t="shared" si="431"/>
        <v>1.56780487118301E-3</v>
      </c>
      <c r="N551">
        <f t="shared" si="432"/>
        <v>-1.5707963250000001</v>
      </c>
      <c r="O551">
        <f t="shared" si="433"/>
        <v>524.06573198940953</v>
      </c>
      <c r="P551">
        <f t="shared" si="434"/>
        <v>1.5688881680548676</v>
      </c>
      <c r="Q551">
        <f t="shared" si="435"/>
        <v>291.09588065478152</v>
      </c>
      <c r="R551">
        <f t="shared" si="436"/>
        <v>1.5673610258052864</v>
      </c>
      <c r="S551">
        <f t="shared" si="437"/>
        <v>0.18743429884333132</v>
      </c>
      <c r="T551">
        <f t="shared" si="438"/>
        <v>-1.3822468276243811</v>
      </c>
      <c r="U551">
        <f t="shared" si="439"/>
        <v>0.13464798547651269</v>
      </c>
      <c r="V551">
        <f t="shared" si="440"/>
        <v>-1.4357381225162675</v>
      </c>
      <c r="X551">
        <f t="shared" si="457"/>
        <v>-59.192671637720757</v>
      </c>
      <c r="Y551">
        <f t="shared" si="441"/>
        <v>-196.68463857343212</v>
      </c>
      <c r="Z551">
        <f t="shared" si="458"/>
        <v>-16.684638573432125</v>
      </c>
      <c r="AC551">
        <v>1</v>
      </c>
      <c r="AD551">
        <f t="shared" si="442"/>
        <v>524.06477790974998</v>
      </c>
      <c r="AE551">
        <f t="shared" si="443"/>
        <v>-0.26077298783723224</v>
      </c>
      <c r="AF551">
        <f t="shared" si="444"/>
        <v>3.5435248720483495E-2</v>
      </c>
      <c r="AG551">
        <f t="shared" si="421"/>
        <v>264.36711664763038</v>
      </c>
      <c r="AH551">
        <f t="shared" si="422"/>
        <v>-1973.7353460055631</v>
      </c>
      <c r="AJ551">
        <f t="shared" si="445"/>
        <v>18000</v>
      </c>
      <c r="AK551">
        <f t="shared" si="446"/>
        <v>94331.660023755001</v>
      </c>
      <c r="AL551">
        <v>1</v>
      </c>
      <c r="AM551">
        <f t="shared" si="447"/>
        <v>291.09416300259755</v>
      </c>
      <c r="AN551">
        <f t="shared" si="423"/>
        <v>324.26751794080269</v>
      </c>
      <c r="AO551">
        <f t="shared" si="424"/>
        <v>-60.721700152749094</v>
      </c>
      <c r="AQ551">
        <f t="shared" si="448"/>
        <v>8.8052189589395906E-4</v>
      </c>
      <c r="AR551">
        <f t="shared" si="449"/>
        <v>-2.9673587891626423</v>
      </c>
      <c r="AT551">
        <f t="shared" si="470"/>
        <v>-5856.5481454158144</v>
      </c>
      <c r="AU551">
        <f t="shared" si="471"/>
        <v>-786.2100043387893</v>
      </c>
      <c r="AV551">
        <f t="shared" si="459"/>
        <v>-3.008145872154858</v>
      </c>
      <c r="AW551">
        <f t="shared" si="460"/>
        <v>398.54761237345446</v>
      </c>
      <c r="AX551">
        <f t="shared" si="461"/>
        <v>-3192.6386972622049</v>
      </c>
      <c r="AY551">
        <f t="shared" si="469"/>
        <v>-1.4466054746731898</v>
      </c>
      <c r="BA551">
        <f t="shared" si="450"/>
        <v>1.8365918701640189</v>
      </c>
      <c r="BB551">
        <f t="shared" si="462"/>
        <v>5.280253150847706</v>
      </c>
      <c r="BC551">
        <f t="shared" si="463"/>
        <v>-1.5615403974816682</v>
      </c>
      <c r="BD551">
        <f t="shared" si="451"/>
        <v>-269.46967441711462</v>
      </c>
      <c r="BF551">
        <f t="shared" si="452"/>
        <v>-69.527673644878192</v>
      </c>
      <c r="BG551">
        <f t="shared" si="453"/>
        <v>-214.38951094643411</v>
      </c>
      <c r="BH551">
        <f t="shared" si="464"/>
        <v>-34.389510946434115</v>
      </c>
      <c r="BI551">
        <f t="shared" si="465"/>
        <v>-34.389510946434115</v>
      </c>
      <c r="BJ551">
        <f t="shared" si="454"/>
        <v>0</v>
      </c>
      <c r="BK551">
        <f t="shared" si="466"/>
        <v>0</v>
      </c>
      <c r="BM551">
        <f t="shared" si="467"/>
        <v>-74.807926795725905</v>
      </c>
      <c r="BN551">
        <f t="shared" si="455"/>
        <v>-124.91983652931953</v>
      </c>
      <c r="BQ551" s="56">
        <f t="shared" si="468"/>
        <v>22.182213951132841</v>
      </c>
    </row>
    <row r="552" spans="1:69" x14ac:dyDescent="0.25">
      <c r="A552">
        <f t="shared" si="472"/>
        <v>1690000</v>
      </c>
      <c r="B552">
        <f t="shared" si="456"/>
        <v>1690</v>
      </c>
      <c r="C552">
        <f t="shared" si="425"/>
        <v>1.7478407444836648</v>
      </c>
      <c r="D552">
        <f t="shared" si="426"/>
        <v>0.96169027858928502</v>
      </c>
      <c r="F552">
        <f t="shared" si="427"/>
        <v>6.9071942131623455E-6</v>
      </c>
      <c r="G552">
        <f t="shared" si="428"/>
        <v>1.0279317366404977E-3</v>
      </c>
      <c r="H552">
        <f t="shared" si="429"/>
        <v>-3.1405647182633598</v>
      </c>
      <c r="J552">
        <f t="shared" si="430"/>
        <v>15</v>
      </c>
      <c r="M552">
        <f t="shared" si="431"/>
        <v>1.5631663952327642E-3</v>
      </c>
      <c r="N552">
        <f t="shared" si="432"/>
        <v>-1.5707963250000001</v>
      </c>
      <c r="O552">
        <f t="shared" si="433"/>
        <v>525.62081752844369</v>
      </c>
      <c r="P552">
        <f t="shared" si="434"/>
        <v>1.5688938134812842</v>
      </c>
      <c r="Q552">
        <f t="shared" si="435"/>
        <v>291.95965647211767</v>
      </c>
      <c r="R552">
        <f t="shared" si="436"/>
        <v>1.5673711893380737</v>
      </c>
      <c r="S552">
        <f t="shared" si="437"/>
        <v>0.18689915800848403</v>
      </c>
      <c r="T552">
        <f t="shared" si="438"/>
        <v>-1.3827915955170929</v>
      </c>
      <c r="U552">
        <f t="shared" si="439"/>
        <v>0.13425680963507369</v>
      </c>
      <c r="V552">
        <f t="shared" si="440"/>
        <v>-1.4361328827622282</v>
      </c>
      <c r="X552">
        <f t="shared" si="457"/>
        <v>-59.251218706425838</v>
      </c>
      <c r="Y552">
        <f t="shared" si="441"/>
        <v>-196.65803687951933</v>
      </c>
      <c r="Z552">
        <f t="shared" si="458"/>
        <v>-16.658036879519329</v>
      </c>
      <c r="AC552">
        <v>1</v>
      </c>
      <c r="AD552">
        <f t="shared" si="442"/>
        <v>525.61986627150009</v>
      </c>
      <c r="AE552">
        <f t="shared" si="443"/>
        <v>-0.26232289817183174</v>
      </c>
      <c r="AF552">
        <f t="shared" si="444"/>
        <v>3.5540397826478998E-2</v>
      </c>
      <c r="AG552">
        <f t="shared" ref="AG552:AG615" si="473">AC552*AE552/(AE552^2+AF552^2)+AD552*AF552/(AE552^2+AF552^2)</f>
        <v>262.83328290986327</v>
      </c>
      <c r="AH552">
        <f t="shared" ref="AH552:AH615" si="474">AD552*AE552/(AE552^2+AF552^2)-AC552*AF552/(AE552^2+AF552^2)</f>
        <v>-1968.1037013271387</v>
      </c>
      <c r="AJ552">
        <f t="shared" si="445"/>
        <v>18000</v>
      </c>
      <c r="AK552">
        <f t="shared" si="446"/>
        <v>94611.575928870006</v>
      </c>
      <c r="AL552">
        <v>1</v>
      </c>
      <c r="AM552">
        <f t="shared" si="447"/>
        <v>291.957943901715</v>
      </c>
      <c r="AN552">
        <f t="shared" ref="AN552:AN615" si="475">AJ552*AL552/(AL552^2+AM552^2)+AK552*AM552/(AL552^2+AM552^2)</f>
        <v>324.26628547265773</v>
      </c>
      <c r="AO552">
        <f t="shared" ref="AO552:AO615" si="476">AK552*AL552/(AL552^2+AM552^2)-AJ552*AM552/(AL552^2+AM552^2)</f>
        <v>-60.542054373686497</v>
      </c>
      <c r="AQ552">
        <f t="shared" si="448"/>
        <v>8.7531941499602469E-4</v>
      </c>
      <c r="AR552">
        <f t="shared" si="449"/>
        <v>-2.9585796226865635</v>
      </c>
      <c r="AT552">
        <f t="shared" si="470"/>
        <v>-5822.5614430050373</v>
      </c>
      <c r="AU552">
        <f t="shared" si="471"/>
        <v>-779.33591436143126</v>
      </c>
      <c r="AV552">
        <f t="shared" si="459"/>
        <v>-3.0085358648912037</v>
      </c>
      <c r="AW552">
        <f t="shared" si="460"/>
        <v>398.13451403826321</v>
      </c>
      <c r="AX552">
        <f t="shared" si="461"/>
        <v>-3183.3885417285683</v>
      </c>
      <c r="AY552">
        <f t="shared" si="469"/>
        <v>-1.446376087526287</v>
      </c>
      <c r="BA552">
        <f t="shared" si="450"/>
        <v>1.8310912742915662</v>
      </c>
      <c r="BB552">
        <f t="shared" si="462"/>
        <v>5.2541998618196857</v>
      </c>
      <c r="BC552">
        <f t="shared" si="463"/>
        <v>-1.5621597773649167</v>
      </c>
      <c r="BD552">
        <f t="shared" si="451"/>
        <v>-269.50516227038059</v>
      </c>
      <c r="BF552">
        <f t="shared" si="452"/>
        <v>-69.587904425663325</v>
      </c>
      <c r="BG552">
        <f t="shared" si="453"/>
        <v>-214.34547189528803</v>
      </c>
      <c r="BH552">
        <f t="shared" si="464"/>
        <v>-34.345471895288028</v>
      </c>
      <c r="BI552">
        <f t="shared" si="465"/>
        <v>-34.345471895288028</v>
      </c>
      <c r="BJ552">
        <f t="shared" si="454"/>
        <v>0</v>
      </c>
      <c r="BK552">
        <f t="shared" si="466"/>
        <v>0</v>
      </c>
      <c r="BM552">
        <f t="shared" si="467"/>
        <v>-74.842104287483011</v>
      </c>
      <c r="BN552">
        <f t="shared" si="455"/>
        <v>-124.84030962490745</v>
      </c>
      <c r="BQ552" s="56">
        <f t="shared" si="468"/>
        <v>22.156160662104824</v>
      </c>
    </row>
    <row r="553" spans="1:69" x14ac:dyDescent="0.25">
      <c r="A553">
        <f t="shared" si="472"/>
        <v>1695000</v>
      </c>
      <c r="B553">
        <f t="shared" si="456"/>
        <v>1695</v>
      </c>
      <c r="C553">
        <f t="shared" si="425"/>
        <v>1.7513208463104613</v>
      </c>
      <c r="D553">
        <f t="shared" si="426"/>
        <v>0.96307580944944793</v>
      </c>
      <c r="F553">
        <f t="shared" si="427"/>
        <v>6.8665036440687803E-6</v>
      </c>
      <c r="G553">
        <f t="shared" si="428"/>
        <v>1.0248994490715589E-3</v>
      </c>
      <c r="H553">
        <f t="shared" si="429"/>
        <v>-3.1405677505509288</v>
      </c>
      <c r="J553">
        <f t="shared" si="430"/>
        <v>15</v>
      </c>
      <c r="M553">
        <f t="shared" si="431"/>
        <v>1.5585552849223434E-3</v>
      </c>
      <c r="N553">
        <f t="shared" si="432"/>
        <v>-1.5707963250000001</v>
      </c>
      <c r="O553">
        <f t="shared" si="433"/>
        <v>527.17590308413105</v>
      </c>
      <c r="P553">
        <f t="shared" si="434"/>
        <v>1.5688994256014701</v>
      </c>
      <c r="Q553">
        <f t="shared" si="435"/>
        <v>292.82343231943457</v>
      </c>
      <c r="R553">
        <f t="shared" si="436"/>
        <v>1.5673812929097173</v>
      </c>
      <c r="S553">
        <f t="shared" si="437"/>
        <v>0.18636700938206358</v>
      </c>
      <c r="T553">
        <f t="shared" si="438"/>
        <v>-1.3833332613890361</v>
      </c>
      <c r="U553">
        <f t="shared" si="439"/>
        <v>0.13386787939709452</v>
      </c>
      <c r="V553">
        <f t="shared" si="440"/>
        <v>-1.4365253558972264</v>
      </c>
      <c r="X553">
        <f t="shared" si="457"/>
        <v>-59.309567184137208</v>
      </c>
      <c r="Y553">
        <f t="shared" si="441"/>
        <v>-196.63144732585877</v>
      </c>
      <c r="Z553">
        <f t="shared" si="458"/>
        <v>-16.631447325858773</v>
      </c>
      <c r="AC553">
        <v>1</v>
      </c>
      <c r="AD553">
        <f t="shared" si="442"/>
        <v>527.17495463324997</v>
      </c>
      <c r="AE553">
        <f t="shared" si="443"/>
        <v>-0.2638774008333486</v>
      </c>
      <c r="AF553">
        <f t="shared" si="444"/>
        <v>3.5645546932474494E-2</v>
      </c>
      <c r="AG553">
        <f t="shared" si="473"/>
        <v>261.31267855724849</v>
      </c>
      <c r="AH553">
        <f t="shared" si="474"/>
        <v>-1962.5034946162023</v>
      </c>
      <c r="AJ553">
        <f t="shared" si="445"/>
        <v>18000</v>
      </c>
      <c r="AK553">
        <f t="shared" si="446"/>
        <v>94891.491833984997</v>
      </c>
      <c r="AL553">
        <v>1</v>
      </c>
      <c r="AM553">
        <f t="shared" si="447"/>
        <v>292.8217248008325</v>
      </c>
      <c r="AN553">
        <f t="shared" si="475"/>
        <v>324.26506389504601</v>
      </c>
      <c r="AO553">
        <f t="shared" si="476"/>
        <v>-60.363468414535824</v>
      </c>
      <c r="AQ553">
        <f t="shared" si="448"/>
        <v>8.7016290580808507E-4</v>
      </c>
      <c r="AR553">
        <f t="shared" si="449"/>
        <v>-2.9498522506894083</v>
      </c>
      <c r="AT553">
        <f t="shared" si="470"/>
        <v>-5788.8679659797353</v>
      </c>
      <c r="AU553">
        <f t="shared" si="471"/>
        <v>-772.54149071931113</v>
      </c>
      <c r="AV553">
        <f t="shared" si="459"/>
        <v>-3.008923598643368</v>
      </c>
      <c r="AW553">
        <f t="shared" si="460"/>
        <v>397.72475488735262</v>
      </c>
      <c r="AX553">
        <f t="shared" si="461"/>
        <v>-3174.1912788121372</v>
      </c>
      <c r="AY553">
        <f t="shared" si="469"/>
        <v>-1.4461463966170296</v>
      </c>
      <c r="BA553">
        <f t="shared" si="450"/>
        <v>1.8256230855853897</v>
      </c>
      <c r="BB553">
        <f t="shared" si="462"/>
        <v>5.2282223780182324</v>
      </c>
      <c r="BC553">
        <f t="shared" si="463"/>
        <v>-1.5627772020263384</v>
      </c>
      <c r="BD553">
        <f t="shared" si="451"/>
        <v>-269.54053809768777</v>
      </c>
      <c r="BF553">
        <f t="shared" si="452"/>
        <v>-69.647924999465218</v>
      </c>
      <c r="BG553">
        <f t="shared" si="453"/>
        <v>-214.30163638911219</v>
      </c>
      <c r="BH553">
        <f t="shared" si="464"/>
        <v>-34.30163638911219</v>
      </c>
      <c r="BI553">
        <f t="shared" si="465"/>
        <v>-34.30163638911219</v>
      </c>
      <c r="BJ553">
        <f t="shared" si="454"/>
        <v>0</v>
      </c>
      <c r="BK553">
        <f t="shared" si="466"/>
        <v>0</v>
      </c>
      <c r="BM553">
        <f t="shared" si="467"/>
        <v>-74.876147377483449</v>
      </c>
      <c r="BN553">
        <f t="shared" si="455"/>
        <v>-124.76109829142445</v>
      </c>
      <c r="BQ553" s="56">
        <f t="shared" si="468"/>
        <v>22.130183178303369</v>
      </c>
    </row>
    <row r="554" spans="1:69" x14ac:dyDescent="0.25">
      <c r="A554">
        <f t="shared" si="472"/>
        <v>1700000</v>
      </c>
      <c r="B554">
        <f t="shared" si="456"/>
        <v>1700</v>
      </c>
      <c r="C554">
        <f t="shared" si="425"/>
        <v>1.7548042968017623</v>
      </c>
      <c r="D554">
        <f t="shared" si="426"/>
        <v>0.96445584213366709</v>
      </c>
      <c r="F554">
        <f t="shared" si="427"/>
        <v>6.8261715842513395E-6</v>
      </c>
      <c r="G554">
        <f t="shared" si="428"/>
        <v>1.0218849988446114E-3</v>
      </c>
      <c r="H554">
        <f t="shared" si="429"/>
        <v>-3.1405707650011556</v>
      </c>
      <c r="J554">
        <f t="shared" si="430"/>
        <v>15</v>
      </c>
      <c r="M554">
        <f t="shared" si="431"/>
        <v>1.5539712987902188E-3</v>
      </c>
      <c r="N554">
        <f t="shared" si="432"/>
        <v>-1.5707963250000001</v>
      </c>
      <c r="O554">
        <f t="shared" si="433"/>
        <v>528.7309886563246</v>
      </c>
      <c r="P554">
        <f t="shared" si="434"/>
        <v>1.5689050047093029</v>
      </c>
      <c r="Q554">
        <f t="shared" si="435"/>
        <v>293.68720819646774</v>
      </c>
      <c r="R554">
        <f t="shared" si="436"/>
        <v>1.5673913370492776</v>
      </c>
      <c r="S554">
        <f t="shared" si="437"/>
        <v>0.18583782841077939</v>
      </c>
      <c r="T554">
        <f t="shared" si="438"/>
        <v>-1.3838718513451547</v>
      </c>
      <c r="U554">
        <f t="shared" si="439"/>
        <v>0.13348117566090531</v>
      </c>
      <c r="V554">
        <f t="shared" si="440"/>
        <v>-1.4369155616201374</v>
      </c>
      <c r="X554">
        <f t="shared" si="457"/>
        <v>-59.367718341096563</v>
      </c>
      <c r="Y554">
        <f t="shared" si="441"/>
        <v>-196.60487091900848</v>
      </c>
      <c r="Z554">
        <f t="shared" si="458"/>
        <v>-16.604870919008476</v>
      </c>
      <c r="AC554">
        <v>1</v>
      </c>
      <c r="AD554">
        <f t="shared" si="442"/>
        <v>528.73004299499996</v>
      </c>
      <c r="AE554">
        <f t="shared" si="443"/>
        <v>-0.26543649582178275</v>
      </c>
      <c r="AF554">
        <f t="shared" si="444"/>
        <v>3.5750696038469996E-2</v>
      </c>
      <c r="AG554">
        <f t="shared" si="473"/>
        <v>259.80515281916428</v>
      </c>
      <c r="AH554">
        <f t="shared" si="474"/>
        <v>-1956.9344687856833</v>
      </c>
      <c r="AJ554">
        <f t="shared" si="445"/>
        <v>18000</v>
      </c>
      <c r="AK554">
        <f t="shared" si="446"/>
        <v>95171.407739100003</v>
      </c>
      <c r="AL554">
        <v>1</v>
      </c>
      <c r="AM554">
        <f t="shared" si="447"/>
        <v>293.68550569995006</v>
      </c>
      <c r="AN554">
        <f t="shared" si="475"/>
        <v>324.26385308003495</v>
      </c>
      <c r="AO554">
        <f t="shared" si="476"/>
        <v>-60.185932924380509</v>
      </c>
      <c r="AQ554">
        <f t="shared" si="448"/>
        <v>8.6505182828271383E-4</v>
      </c>
      <c r="AR554">
        <f t="shared" si="449"/>
        <v>-2.9411762161612272</v>
      </c>
      <c r="AT554">
        <f t="shared" si="470"/>
        <v>-5755.4643712561137</v>
      </c>
      <c r="AU554">
        <f t="shared" si="471"/>
        <v>-765.82558604791154</v>
      </c>
      <c r="AV554">
        <f t="shared" si="459"/>
        <v>-3.0093090928620496</v>
      </c>
      <c r="AW554">
        <f t="shared" si="460"/>
        <v>397.3183001455738</v>
      </c>
      <c r="AX554">
        <f t="shared" si="461"/>
        <v>-3165.0464608977445</v>
      </c>
      <c r="AY554">
        <f t="shared" si="469"/>
        <v>-1.4459164041137058</v>
      </c>
      <c r="BA554">
        <f t="shared" si="450"/>
        <v>1.8201870169046122</v>
      </c>
      <c r="BB554">
        <f t="shared" si="462"/>
        <v>5.2023202458225661</v>
      </c>
      <c r="BC554">
        <f t="shared" si="463"/>
        <v>-1.5633926887483438</v>
      </c>
      <c r="BD554">
        <f t="shared" si="451"/>
        <v>-269.57580288924532</v>
      </c>
      <c r="BF554">
        <f t="shared" si="452"/>
        <v>-69.707736778012489</v>
      </c>
      <c r="BG554">
        <f t="shared" si="453"/>
        <v>-214.25800384745926</v>
      </c>
      <c r="BH554">
        <f t="shared" si="464"/>
        <v>-34.258003847459264</v>
      </c>
      <c r="BI554">
        <f t="shared" si="465"/>
        <v>-34.258003847459264</v>
      </c>
      <c r="BJ554">
        <f t="shared" si="454"/>
        <v>0</v>
      </c>
      <c r="BK554">
        <f t="shared" si="466"/>
        <v>0</v>
      </c>
      <c r="BM554">
        <f t="shared" si="467"/>
        <v>-74.910057023835066</v>
      </c>
      <c r="BN554">
        <f t="shared" si="455"/>
        <v>-124.68220095821394</v>
      </c>
      <c r="BQ554" s="56">
        <f t="shared" si="468"/>
        <v>22.104281046107701</v>
      </c>
    </row>
    <row r="555" spans="1:69" x14ac:dyDescent="0.25">
      <c r="A555">
        <f t="shared" si="472"/>
        <v>1705000</v>
      </c>
      <c r="B555">
        <f t="shared" si="456"/>
        <v>1705</v>
      </c>
      <c r="C555">
        <f t="shared" si="425"/>
        <v>1.7582910760548789</v>
      </c>
      <c r="D555">
        <f t="shared" si="426"/>
        <v>0.96583040407924414</v>
      </c>
      <c r="F555">
        <f t="shared" si="427"/>
        <v>6.7861938344498319E-6</v>
      </c>
      <c r="G555">
        <f t="shared" si="428"/>
        <v>1.0188882290287323E-3</v>
      </c>
      <c r="H555">
        <f t="shared" si="429"/>
        <v>-3.1405737617709715</v>
      </c>
      <c r="J555">
        <f t="shared" si="430"/>
        <v>15</v>
      </c>
      <c r="M555">
        <f t="shared" si="431"/>
        <v>1.5494141982072562E-3</v>
      </c>
      <c r="N555">
        <f t="shared" si="432"/>
        <v>-1.5707963250000001</v>
      </c>
      <c r="O555">
        <f t="shared" si="433"/>
        <v>530.28607424487916</v>
      </c>
      <c r="P555">
        <f t="shared" si="434"/>
        <v>1.5689105510952124</v>
      </c>
      <c r="Q555">
        <f t="shared" si="435"/>
        <v>294.55098410295562</v>
      </c>
      <c r="R555">
        <f t="shared" si="436"/>
        <v>1.5674013222796093</v>
      </c>
      <c r="S555">
        <f t="shared" si="437"/>
        <v>0.18531159080377105</v>
      </c>
      <c r="T555">
        <f t="shared" si="438"/>
        <v>-1.3844073912018908</v>
      </c>
      <c r="U555">
        <f t="shared" si="439"/>
        <v>0.13309667953877971</v>
      </c>
      <c r="V555">
        <f t="shared" si="440"/>
        <v>-1.4373035194056438</v>
      </c>
      <c r="X555">
        <f t="shared" si="457"/>
        <v>-59.425673436278935</v>
      </c>
      <c r="Y555">
        <f t="shared" si="441"/>
        <v>-196.57830864431108</v>
      </c>
      <c r="Z555">
        <f t="shared" si="458"/>
        <v>-16.578308644311079</v>
      </c>
      <c r="AC555">
        <v>1</v>
      </c>
      <c r="AD555">
        <f t="shared" si="442"/>
        <v>530.28513135674996</v>
      </c>
      <c r="AE555">
        <f t="shared" si="443"/>
        <v>-0.26700018313713419</v>
      </c>
      <c r="AF555">
        <f t="shared" si="444"/>
        <v>3.5855845144465499E-2</v>
      </c>
      <c r="AG555">
        <f t="shared" si="473"/>
        <v>258.31055705330999</v>
      </c>
      <c r="AH555">
        <f t="shared" si="474"/>
        <v>-1951.3963694783786</v>
      </c>
      <c r="AJ555">
        <f t="shared" si="445"/>
        <v>18000</v>
      </c>
      <c r="AK555">
        <f t="shared" si="446"/>
        <v>95451.323644215008</v>
      </c>
      <c r="AL555">
        <v>1</v>
      </c>
      <c r="AM555">
        <f t="shared" si="447"/>
        <v>294.5492865990675</v>
      </c>
      <c r="AN555">
        <f t="shared" si="475"/>
        <v>324.26265290156493</v>
      </c>
      <c r="AO555">
        <f t="shared" si="476"/>
        <v>-60.009438661985868</v>
      </c>
      <c r="AQ555">
        <f t="shared" si="448"/>
        <v>8.5998565027943941E-4</v>
      </c>
      <c r="AR555">
        <f t="shared" si="449"/>
        <v>-2.9325510674528883</v>
      </c>
      <c r="AT555">
        <f t="shared" si="470"/>
        <v>-5722.347362965128</v>
      </c>
      <c r="AU555">
        <f t="shared" si="471"/>
        <v>-759.18707269679328</v>
      </c>
      <c r="AV555">
        <f t="shared" si="459"/>
        <v>-3.0096923667766662</v>
      </c>
      <c r="AW555">
        <f t="shared" si="460"/>
        <v>396.91511547100015</v>
      </c>
      <c r="AX555">
        <f t="shared" si="461"/>
        <v>-3155.9536453524406</v>
      </c>
      <c r="AY555">
        <f t="shared" si="469"/>
        <v>-1.4456861121700046</v>
      </c>
      <c r="BA555">
        <f t="shared" si="450"/>
        <v>1.8147827844938393</v>
      </c>
      <c r="BB555">
        <f t="shared" si="462"/>
        <v>5.1764930156398723</v>
      </c>
      <c r="BC555">
        <f t="shared" si="463"/>
        <v>-1.5640062546066615</v>
      </c>
      <c r="BD555">
        <f t="shared" si="451"/>
        <v>-269.6109576234204</v>
      </c>
      <c r="BF555">
        <f t="shared" si="452"/>
        <v>-69.767341159754409</v>
      </c>
      <c r="BG555">
        <f t="shared" si="453"/>
        <v>-214.21457368564631</v>
      </c>
      <c r="BH555">
        <f t="shared" si="464"/>
        <v>-34.214573685646315</v>
      </c>
      <c r="BI555">
        <f t="shared" si="465"/>
        <v>-34.214573685646315</v>
      </c>
      <c r="BJ555">
        <f t="shared" si="454"/>
        <v>0</v>
      </c>
      <c r="BK555">
        <f t="shared" si="466"/>
        <v>0</v>
      </c>
      <c r="BM555">
        <f t="shared" si="467"/>
        <v>-74.943834175394272</v>
      </c>
      <c r="BN555">
        <f t="shared" si="455"/>
        <v>-124.60361606222591</v>
      </c>
      <c r="BQ555" s="56">
        <f t="shared" si="468"/>
        <v>22.078453815925009</v>
      </c>
    </row>
    <row r="556" spans="1:69" x14ac:dyDescent="0.25">
      <c r="A556">
        <f t="shared" si="472"/>
        <v>1710000</v>
      </c>
      <c r="B556">
        <f t="shared" si="456"/>
        <v>1710</v>
      </c>
      <c r="C556">
        <f t="shared" si="425"/>
        <v>1.7617811643057377</v>
      </c>
      <c r="D556">
        <f t="shared" si="426"/>
        <v>0.9671995225890706</v>
      </c>
      <c r="F556">
        <f t="shared" si="427"/>
        <v>6.7465662567076565E-6</v>
      </c>
      <c r="G556">
        <f t="shared" si="428"/>
        <v>1.0159089845285076E-3</v>
      </c>
      <c r="H556">
        <f t="shared" si="429"/>
        <v>-3.1405767410154719</v>
      </c>
      <c r="J556">
        <f t="shared" si="430"/>
        <v>15</v>
      </c>
      <c r="M556">
        <f t="shared" si="431"/>
        <v>1.5448837473353049E-3</v>
      </c>
      <c r="N556">
        <f t="shared" si="432"/>
        <v>-1.5707963250000001</v>
      </c>
      <c r="O556">
        <f t="shared" si="433"/>
        <v>531.84115984965126</v>
      </c>
      <c r="P556">
        <f t="shared" si="434"/>
        <v>1.5689160650462315</v>
      </c>
      <c r="Q556">
        <f t="shared" si="435"/>
        <v>295.41476003863994</v>
      </c>
      <c r="R556">
        <f t="shared" si="436"/>
        <v>1.5674112491174523</v>
      </c>
      <c r="S556">
        <f t="shared" si="437"/>
        <v>0.18478827252919097</v>
      </c>
      <c r="T556">
        <f t="shared" si="438"/>
        <v>-1.3849399064911072</v>
      </c>
      <c r="U556">
        <f t="shared" si="439"/>
        <v>0.13271437235397848</v>
      </c>
      <c r="V556">
        <f t="shared" si="440"/>
        <v>-1.4376892485073964</v>
      </c>
      <c r="X556">
        <f t="shared" si="457"/>
        <v>-59.48343371751595</v>
      </c>
      <c r="Y556">
        <f t="shared" si="441"/>
        <v>-196.55176146628042</v>
      </c>
      <c r="Z556">
        <f t="shared" si="458"/>
        <v>-16.551761466280425</v>
      </c>
      <c r="AC556">
        <v>1</v>
      </c>
      <c r="AD556">
        <f t="shared" si="442"/>
        <v>531.84021971850007</v>
      </c>
      <c r="AE556">
        <f t="shared" si="443"/>
        <v>-0.26856846277940305</v>
      </c>
      <c r="AF556">
        <f t="shared" si="444"/>
        <v>3.5960994250460995E-2</v>
      </c>
      <c r="AG556">
        <f t="shared" si="473"/>
        <v>256.82874470998718</v>
      </c>
      <c r="AH556">
        <f t="shared" si="474"/>
        <v>-1945.8889450318236</v>
      </c>
      <c r="AJ556">
        <f t="shared" si="445"/>
        <v>18000</v>
      </c>
      <c r="AK556">
        <f t="shared" si="446"/>
        <v>95731.239549329999</v>
      </c>
      <c r="AL556">
        <v>1</v>
      </c>
      <c r="AM556">
        <f t="shared" si="447"/>
        <v>295.413067498185</v>
      </c>
      <c r="AN556">
        <f t="shared" si="475"/>
        <v>324.26146323541604</v>
      </c>
      <c r="AO556">
        <f t="shared" si="476"/>
        <v>-59.833976494195483</v>
      </c>
      <c r="AQ556">
        <f t="shared" si="448"/>
        <v>8.549638474262297E-4</v>
      </c>
      <c r="AR556">
        <f t="shared" si="449"/>
        <v>-2.9239763581977054</v>
      </c>
      <c r="AT556">
        <f t="shared" si="470"/>
        <v>-5689.5136916596193</v>
      </c>
      <c r="AU556">
        <f t="shared" si="471"/>
        <v>-752.62484233670511</v>
      </c>
      <c r="AV556">
        <f t="shared" si="459"/>
        <v>-3.0100734393984721</v>
      </c>
      <c r="AW556">
        <f t="shared" si="460"/>
        <v>396.51516694883946</v>
      </c>
      <c r="AX556">
        <f t="shared" si="461"/>
        <v>-3146.9123944571438</v>
      </c>
      <c r="AY556">
        <f t="shared" si="469"/>
        <v>-1.4454555229250516</v>
      </c>
      <c r="BA556">
        <f t="shared" si="450"/>
        <v>1.809410107933386</v>
      </c>
      <c r="BB556">
        <f t="shared" si="462"/>
        <v>5.1507402418577612</v>
      </c>
      <c r="BC556">
        <f t="shared" si="463"/>
        <v>-1.5646179164734204</v>
      </c>
      <c r="BD556">
        <f t="shared" si="451"/>
        <v>-269.64600326691482</v>
      </c>
      <c r="BF556">
        <f t="shared" si="452"/>
        <v>-69.82673953001796</v>
      </c>
      <c r="BG556">
        <f t="shared" si="453"/>
        <v>-214.17134531492101</v>
      </c>
      <c r="BH556">
        <f t="shared" si="464"/>
        <v>-34.171345314921012</v>
      </c>
      <c r="BI556">
        <f t="shared" si="465"/>
        <v>-34.171345314921012</v>
      </c>
      <c r="BJ556">
        <f t="shared" si="454"/>
        <v>0</v>
      </c>
      <c r="BK556">
        <f t="shared" si="466"/>
        <v>0</v>
      </c>
      <c r="BM556">
        <f t="shared" si="467"/>
        <v>-74.977479771875736</v>
      </c>
      <c r="BN556">
        <f t="shared" si="455"/>
        <v>-124.52534204800619</v>
      </c>
      <c r="BQ556" s="56">
        <f t="shared" si="468"/>
        <v>22.052701042142896</v>
      </c>
    </row>
    <row r="557" spans="1:69" x14ac:dyDescent="0.25">
      <c r="A557">
        <f t="shared" si="472"/>
        <v>1715000</v>
      </c>
      <c r="B557">
        <f t="shared" si="456"/>
        <v>1715</v>
      </c>
      <c r="C557">
        <f t="shared" si="425"/>
        <v>1.765274541927883</v>
      </c>
      <c r="D557">
        <f t="shared" si="426"/>
        <v>0.96856322483185131</v>
      </c>
      <c r="F557">
        <f t="shared" si="427"/>
        <v>6.7072847733009828E-6</v>
      </c>
      <c r="G557">
        <f t="shared" si="428"/>
        <v>1.0129471120572768E-3</v>
      </c>
      <c r="H557">
        <f t="shared" si="429"/>
        <v>-3.1405797028879427</v>
      </c>
      <c r="J557">
        <f t="shared" si="430"/>
        <v>15</v>
      </c>
      <c r="M557">
        <f t="shared" si="431"/>
        <v>1.5403797130865142E-3</v>
      </c>
      <c r="N557">
        <f t="shared" si="432"/>
        <v>-1.5707963250000001</v>
      </c>
      <c r="O557">
        <f t="shared" si="433"/>
        <v>533.39624547049891</v>
      </c>
      <c r="P557">
        <f t="shared" si="434"/>
        <v>1.5689215468460462</v>
      </c>
      <c r="Q557">
        <f t="shared" si="435"/>
        <v>296.27853600326529</v>
      </c>
      <c r="R557">
        <f t="shared" si="436"/>
        <v>1.5674211180735202</v>
      </c>
      <c r="S557">
        <f t="shared" si="437"/>
        <v>0.18426784981083957</v>
      </c>
      <c r="T557">
        <f t="shared" si="438"/>
        <v>-1.3854694224639483</v>
      </c>
      <c r="U557">
        <f t="shared" si="439"/>
        <v>0.13233423563784127</v>
      </c>
      <c r="V557">
        <f t="shared" si="440"/>
        <v>-1.4380727679611205</v>
      </c>
      <c r="X557">
        <f t="shared" si="457"/>
        <v>-59.541000421617341</v>
      </c>
      <c r="Y557">
        <f t="shared" si="441"/>
        <v>-196.52523032898196</v>
      </c>
      <c r="Z557">
        <f t="shared" si="458"/>
        <v>-16.525230328981962</v>
      </c>
      <c r="AC557">
        <v>1</v>
      </c>
      <c r="AD557">
        <f t="shared" si="442"/>
        <v>533.39530808025006</v>
      </c>
      <c r="AE557">
        <f t="shared" si="443"/>
        <v>-0.2701413347485892</v>
      </c>
      <c r="AF557">
        <f t="shared" si="444"/>
        <v>3.6066143356456498E-2</v>
      </c>
      <c r="AG557">
        <f t="shared" si="473"/>
        <v>255.35957129707336</v>
      </c>
      <c r="AH557">
        <f t="shared" si="474"/>
        <v>-1940.4119464436903</v>
      </c>
      <c r="AJ557">
        <f t="shared" si="445"/>
        <v>18000</v>
      </c>
      <c r="AK557">
        <f t="shared" si="446"/>
        <v>96011.155454445005</v>
      </c>
      <c r="AL557">
        <v>1</v>
      </c>
      <c r="AM557">
        <f t="shared" si="447"/>
        <v>296.2768483973025</v>
      </c>
      <c r="AN557">
        <f t="shared" si="475"/>
        <v>324.26028395917706</v>
      </c>
      <c r="AO557">
        <f t="shared" si="476"/>
        <v>-59.659537394356036</v>
      </c>
      <c r="AQ557">
        <f t="shared" si="448"/>
        <v>8.49985902983799E-4</v>
      </c>
      <c r="AR557">
        <f t="shared" si="449"/>
        <v>-2.9154516472344305</v>
      </c>
      <c r="AT557">
        <f t="shared" si="470"/>
        <v>-5656.9601535368292</v>
      </c>
      <c r="AU557">
        <f t="shared" si="471"/>
        <v>-746.13780557558891</v>
      </c>
      <c r="AV557">
        <f t="shared" si="459"/>
        <v>-3.0104523295236234</v>
      </c>
      <c r="AW557">
        <f t="shared" si="460"/>
        <v>396.11842108543766</v>
      </c>
      <c r="AX557">
        <f t="shared" si="461"/>
        <v>-3137.9222753393933</v>
      </c>
      <c r="AY557">
        <f t="shared" si="469"/>
        <v>-1.4452246385034484</v>
      </c>
      <c r="BA557">
        <f t="shared" si="450"/>
        <v>1.8040687100903763</v>
      </c>
      <c r="BB557">
        <f t="shared" si="462"/>
        <v>5.1250614827974008</v>
      </c>
      <c r="BC557">
        <f t="shared" si="463"/>
        <v>-1.565227691020175</v>
      </c>
      <c r="BD557">
        <f t="shared" si="451"/>
        <v>-269.68094077493828</v>
      </c>
      <c r="BF557">
        <f t="shared" si="452"/>
        <v>-69.88593326116299</v>
      </c>
      <c r="BG557">
        <f t="shared" si="453"/>
        <v>-214.12831814262356</v>
      </c>
      <c r="BH557">
        <f t="shared" si="464"/>
        <v>-34.128318142623556</v>
      </c>
      <c r="BI557">
        <f t="shared" si="465"/>
        <v>-34.128318142623556</v>
      </c>
      <c r="BJ557">
        <f t="shared" si="454"/>
        <v>0</v>
      </c>
      <c r="BK557">
        <f t="shared" si="466"/>
        <v>0</v>
      </c>
      <c r="BM557">
        <f t="shared" si="467"/>
        <v>-75.010994743960396</v>
      </c>
      <c r="BN557">
        <f t="shared" si="455"/>
        <v>-124.44737736768528</v>
      </c>
      <c r="BQ557" s="56">
        <f t="shared" si="468"/>
        <v>22.027022283082538</v>
      </c>
    </row>
    <row r="558" spans="1:69" x14ac:dyDescent="0.25">
      <c r="A558">
        <f t="shared" si="472"/>
        <v>1720000</v>
      </c>
      <c r="B558">
        <f t="shared" si="456"/>
        <v>1720</v>
      </c>
      <c r="C558">
        <f t="shared" si="425"/>
        <v>1.7687711894314859</v>
      </c>
      <c r="D558">
        <f t="shared" si="426"/>
        <v>0.96992153784233781</v>
      </c>
      <c r="F558">
        <f t="shared" si="427"/>
        <v>6.6683453656897045E-6</v>
      </c>
      <c r="G558">
        <f t="shared" si="428"/>
        <v>1.010002460110839E-3</v>
      </c>
      <c r="H558">
        <f t="shared" si="429"/>
        <v>-3.1405826475398895</v>
      </c>
      <c r="J558">
        <f t="shared" si="430"/>
        <v>15</v>
      </c>
      <c r="M558">
        <f t="shared" si="431"/>
        <v>1.5359018650833558E-3</v>
      </c>
      <c r="N558">
        <f t="shared" si="432"/>
        <v>-1.5707963250000001</v>
      </c>
      <c r="O558">
        <f t="shared" si="433"/>
        <v>534.95133110728204</v>
      </c>
      <c r="P558">
        <f t="shared" si="434"/>
        <v>1.5689269967750432</v>
      </c>
      <c r="Q558">
        <f t="shared" si="435"/>
        <v>297.14231199657934</v>
      </c>
      <c r="R558">
        <f t="shared" si="436"/>
        <v>1.5674309296525883</v>
      </c>
      <c r="S558">
        <f t="shared" si="437"/>
        <v>0.18375029912485086</v>
      </c>
      <c r="T558">
        <f t="shared" si="438"/>
        <v>-1.3859959640946389</v>
      </c>
      <c r="U558">
        <f t="shared" si="439"/>
        <v>0.13195625112692583</v>
      </c>
      <c r="V558">
        <f t="shared" si="440"/>
        <v>-1.4384540965876733</v>
      </c>
      <c r="X558">
        <f t="shared" si="457"/>
        <v>-59.598374774490999</v>
      </c>
      <c r="Y558">
        <f t="shared" si="441"/>
        <v>-196.49871615640609</v>
      </c>
      <c r="Z558">
        <f t="shared" si="458"/>
        <v>-16.49871615640609</v>
      </c>
      <c r="AC558">
        <v>1</v>
      </c>
      <c r="AD558">
        <f t="shared" si="442"/>
        <v>534.95039644200006</v>
      </c>
      <c r="AE558">
        <f t="shared" si="443"/>
        <v>-0.2717187990446927</v>
      </c>
      <c r="AF558">
        <f t="shared" si="444"/>
        <v>3.6171292462451994E-2</v>
      </c>
      <c r="AG558">
        <f t="shared" si="473"/>
        <v>253.90289434567194</v>
      </c>
      <c r="AH558">
        <f t="shared" si="474"/>
        <v>-1934.9651273376965</v>
      </c>
      <c r="AJ558">
        <f t="shared" si="445"/>
        <v>18000</v>
      </c>
      <c r="AK558">
        <f t="shared" si="446"/>
        <v>96291.071359559995</v>
      </c>
      <c r="AL558">
        <v>1</v>
      </c>
      <c r="AM558">
        <f t="shared" si="447"/>
        <v>297.14062929642006</v>
      </c>
      <c r="AN558">
        <f t="shared" si="475"/>
        <v>324.25911495221294</v>
      </c>
      <c r="AO558">
        <f t="shared" si="476"/>
        <v>-59.486112440769283</v>
      </c>
      <c r="AQ558">
        <f t="shared" si="448"/>
        <v>8.4505130771267347E-4</v>
      </c>
      <c r="AR558">
        <f t="shared" si="449"/>
        <v>-2.9069764985315967</v>
      </c>
      <c r="AT558">
        <f t="shared" si="470"/>
        <v>-5624.6835896759831</v>
      </c>
      <c r="AU558">
        <f t="shared" si="471"/>
        <v>-739.72489158325448</v>
      </c>
      <c r="AV558">
        <f t="shared" si="459"/>
        <v>-3.0108290557361932</v>
      </c>
      <c r="AW558">
        <f t="shared" si="460"/>
        <v>395.72484480236824</v>
      </c>
      <c r="AX558">
        <f t="shared" si="461"/>
        <v>-3128.9828599072021</v>
      </c>
      <c r="AY558">
        <f t="shared" si="469"/>
        <v>-1.4449934610153166</v>
      </c>
      <c r="BA558">
        <f t="shared" si="450"/>
        <v>1.7987583170707013</v>
      </c>
      <c r="BB558">
        <f t="shared" si="462"/>
        <v>5.0994563006673586</v>
      </c>
      <c r="BC558">
        <f t="shared" si="463"/>
        <v>-1.5658355947208766</v>
      </c>
      <c r="BD558">
        <f t="shared" si="451"/>
        <v>-269.71577109137866</v>
      </c>
      <c r="BF558">
        <f t="shared" si="452"/>
        <v>-69.944923712734777</v>
      </c>
      <c r="BG558">
        <f t="shared" si="453"/>
        <v>-214.08549157234532</v>
      </c>
      <c r="BH558">
        <f t="shared" si="464"/>
        <v>-34.085491572345319</v>
      </c>
      <c r="BI558">
        <f t="shared" si="465"/>
        <v>-34.085491572345319</v>
      </c>
      <c r="BJ558">
        <f t="shared" si="454"/>
        <v>0</v>
      </c>
      <c r="BK558">
        <f t="shared" si="466"/>
        <v>0</v>
      </c>
      <c r="BM558">
        <f t="shared" si="467"/>
        <v>-75.044380013402133</v>
      </c>
      <c r="BN558">
        <f t="shared" si="455"/>
        <v>-124.36972048096662</v>
      </c>
      <c r="BQ558" s="56">
        <f t="shared" si="468"/>
        <v>22.001417100952494</v>
      </c>
    </row>
    <row r="559" spans="1:69" x14ac:dyDescent="0.25">
      <c r="A559">
        <f t="shared" si="472"/>
        <v>1725000</v>
      </c>
      <c r="B559">
        <f t="shared" si="456"/>
        <v>1725</v>
      </c>
      <c r="C559">
        <f t="shared" si="425"/>
        <v>1.7722710874623584</v>
      </c>
      <c r="D559">
        <f t="shared" si="426"/>
        <v>0.97127448852157305</v>
      </c>
      <c r="F559">
        <f t="shared" si="427"/>
        <v>6.6297440734896337E-6</v>
      </c>
      <c r="G559">
        <f t="shared" si="428"/>
        <v>1.0070748789416217E-3</v>
      </c>
      <c r="H559">
        <f t="shared" si="429"/>
        <v>-3.1405855751210585</v>
      </c>
      <c r="J559">
        <f t="shared" si="430"/>
        <v>15</v>
      </c>
      <c r="M559">
        <f t="shared" si="431"/>
        <v>1.5314499756193458E-3</v>
      </c>
      <c r="N559">
        <f t="shared" si="432"/>
        <v>-1.5707963250000001</v>
      </c>
      <c r="O559">
        <f t="shared" si="433"/>
        <v>536.50641675986208</v>
      </c>
      <c r="P559">
        <f t="shared" si="434"/>
        <v>1.5689324151103592</v>
      </c>
      <c r="Q559">
        <f t="shared" si="435"/>
        <v>298.00608801833255</v>
      </c>
      <c r="R559">
        <f t="shared" si="436"/>
        <v>1.5674406843535795</v>
      </c>
      <c r="S559">
        <f t="shared" si="437"/>
        <v>0.18323559719642887</v>
      </c>
      <c r="T559">
        <f t="shared" si="438"/>
        <v>-1.3865195560842214</v>
      </c>
      <c r="U559">
        <f t="shared" si="439"/>
        <v>0.13158040076019403</v>
      </c>
      <c r="V559">
        <f t="shared" si="440"/>
        <v>-1.438833252996047</v>
      </c>
      <c r="X559">
        <f t="shared" si="457"/>
        <v>-59.655557991261503</v>
      </c>
      <c r="Y559">
        <f t="shared" si="441"/>
        <v>-196.47221985283377</v>
      </c>
      <c r="Z559">
        <f t="shared" si="458"/>
        <v>-16.472219852833774</v>
      </c>
      <c r="AC559">
        <v>1</v>
      </c>
      <c r="AD559">
        <f t="shared" si="442"/>
        <v>536.50548480374994</v>
      </c>
      <c r="AE559">
        <f t="shared" si="443"/>
        <v>-0.2733008556677135</v>
      </c>
      <c r="AF559">
        <f t="shared" si="444"/>
        <v>3.6276441568447497E-2</v>
      </c>
      <c r="AG559">
        <f t="shared" si="473"/>
        <v>252.45857337642641</v>
      </c>
      <c r="AH559">
        <f t="shared" si="474"/>
        <v>-1929.5482439300126</v>
      </c>
      <c r="AJ559">
        <f t="shared" si="445"/>
        <v>18000</v>
      </c>
      <c r="AK559">
        <f t="shared" si="446"/>
        <v>96570.987264675001</v>
      </c>
      <c r="AL559">
        <v>1</v>
      </c>
      <c r="AM559">
        <f t="shared" si="447"/>
        <v>298.0044101955375</v>
      </c>
      <c r="AN559">
        <f t="shared" si="475"/>
        <v>324.25795609563488</v>
      </c>
      <c r="AO559">
        <f t="shared" si="476"/>
        <v>-59.31369281517113</v>
      </c>
      <c r="AQ559">
        <f t="shared" si="448"/>
        <v>8.4015955974294811E-4</v>
      </c>
      <c r="AR559">
        <f t="shared" si="449"/>
        <v>-2.8985504811131713</v>
      </c>
      <c r="AT559">
        <f t="shared" si="470"/>
        <v>-5592.6808852905515</v>
      </c>
      <c r="AU559">
        <f t="shared" si="471"/>
        <v>-733.38504772450869</v>
      </c>
      <c r="AV559">
        <f t="shared" si="459"/>
        <v>-3.011203636411135</v>
      </c>
      <c r="AW559">
        <f t="shared" si="460"/>
        <v>395.33440543061317</v>
      </c>
      <c r="AX559">
        <f t="shared" si="461"/>
        <v>-3120.0937247839629</v>
      </c>
      <c r="AY559">
        <f t="shared" si="469"/>
        <v>-1.444761992556342</v>
      </c>
      <c r="BA559">
        <f t="shared" si="450"/>
        <v>1.7934786581718138</v>
      </c>
      <c r="BB559">
        <f t="shared" si="462"/>
        <v>5.0739242615180835</v>
      </c>
      <c r="BC559">
        <f t="shared" si="463"/>
        <v>-1.566441643854793</v>
      </c>
      <c r="BD559">
        <f t="shared" si="451"/>
        <v>-269.75049514896932</v>
      </c>
      <c r="BF559">
        <f t="shared" si="452"/>
        <v>-70.00371223161477</v>
      </c>
      <c r="BG559">
        <f t="shared" si="453"/>
        <v>-214.04286500408318</v>
      </c>
      <c r="BH559">
        <f t="shared" si="464"/>
        <v>-34.042865004083183</v>
      </c>
      <c r="BI559">
        <f t="shared" si="465"/>
        <v>-34.042865004083183</v>
      </c>
      <c r="BJ559">
        <f t="shared" si="454"/>
        <v>0</v>
      </c>
      <c r="BK559">
        <f t="shared" si="466"/>
        <v>0</v>
      </c>
      <c r="BM559">
        <f t="shared" si="467"/>
        <v>-75.077636493132857</v>
      </c>
      <c r="BN559">
        <f t="shared" si="455"/>
        <v>-124.29236985511389</v>
      </c>
      <c r="BQ559" s="56">
        <f t="shared" si="468"/>
        <v>21.975885061803218</v>
      </c>
    </row>
    <row r="560" spans="1:69" x14ac:dyDescent="0.25">
      <c r="A560">
        <f t="shared" si="472"/>
        <v>1730000</v>
      </c>
      <c r="B560">
        <f t="shared" si="456"/>
        <v>1730</v>
      </c>
      <c r="C560">
        <f t="shared" si="425"/>
        <v>1.775774216800972</v>
      </c>
      <c r="D560">
        <f t="shared" si="426"/>
        <v>0.97262210363714618</v>
      </c>
      <c r="F560">
        <f t="shared" si="427"/>
        <v>6.5914769934654533E-6</v>
      </c>
      <c r="G560">
        <f t="shared" si="428"/>
        <v>1.004164220533294E-3</v>
      </c>
      <c r="H560">
        <f t="shared" si="429"/>
        <v>-3.140588485779467</v>
      </c>
      <c r="J560">
        <f t="shared" si="430"/>
        <v>15</v>
      </c>
      <c r="M560">
        <f t="shared" si="431"/>
        <v>1.5270238196204461E-3</v>
      </c>
      <c r="N560">
        <f t="shared" si="432"/>
        <v>-1.5707963250000001</v>
      </c>
      <c r="O560">
        <f t="shared" si="433"/>
        <v>538.0615024281019</v>
      </c>
      <c r="P560">
        <f t="shared" si="434"/>
        <v>1.5689378021259262</v>
      </c>
      <c r="Q560">
        <f t="shared" si="435"/>
        <v>298.86986406827845</v>
      </c>
      <c r="R560">
        <f t="shared" si="436"/>
        <v>1.5674503826696491</v>
      </c>
      <c r="S560">
        <f t="shared" si="437"/>
        <v>0.18272372099663239</v>
      </c>
      <c r="T560">
        <f t="shared" si="438"/>
        <v>-1.3870402228642349</v>
      </c>
      <c r="U560">
        <f t="shared" si="439"/>
        <v>0.13120666667624328</v>
      </c>
      <c r="V560">
        <f t="shared" si="440"/>
        <v>-1.4392102555863246</v>
      </c>
      <c r="X560">
        <f t="shared" si="457"/>
        <v>-59.712551276387096</v>
      </c>
      <c r="Y560">
        <f t="shared" si="441"/>
        <v>-196.44574230319608</v>
      </c>
      <c r="Z560">
        <f t="shared" si="458"/>
        <v>-16.445742303196084</v>
      </c>
      <c r="AC560">
        <v>1</v>
      </c>
      <c r="AD560">
        <f t="shared" si="442"/>
        <v>538.06057316549993</v>
      </c>
      <c r="AE560">
        <f t="shared" si="443"/>
        <v>-0.27488750461765171</v>
      </c>
      <c r="AF560">
        <f t="shared" si="444"/>
        <v>3.6381590674443E-2</v>
      </c>
      <c r="AG560">
        <f t="shared" si="473"/>
        <v>251.02646986648179</v>
      </c>
      <c r="AH560">
        <f t="shared" si="474"/>
        <v>-1924.1610549961767</v>
      </c>
      <c r="AJ560">
        <f t="shared" si="445"/>
        <v>18000</v>
      </c>
      <c r="AK560">
        <f t="shared" si="446"/>
        <v>96850.903169790006</v>
      </c>
      <c r="AL560">
        <v>1</v>
      </c>
      <c r="AM560">
        <f t="shared" si="447"/>
        <v>298.868191094655</v>
      </c>
      <c r="AN560">
        <f t="shared" si="475"/>
        <v>324.2568072722691</v>
      </c>
      <c r="AO560">
        <f t="shared" si="476"/>
        <v>-59.142269801236964</v>
      </c>
      <c r="AQ560">
        <f t="shared" si="448"/>
        <v>8.3531016444667679E-4</v>
      </c>
      <c r="AR560">
        <f t="shared" si="449"/>
        <v>-2.8901731689855015</v>
      </c>
      <c r="AT560">
        <f t="shared" si="470"/>
        <v>-5560.9489689949614</v>
      </c>
      <c r="AU560">
        <f t="shared" si="471"/>
        <v>-727.11723920052384</v>
      </c>
      <c r="AV560">
        <f t="shared" si="459"/>
        <v>-3.0115760897171984</v>
      </c>
      <c r="AW560">
        <f t="shared" si="460"/>
        <v>394.94707070482707</v>
      </c>
      <c r="AX560">
        <f t="shared" si="461"/>
        <v>-3111.2544512444101</v>
      </c>
      <c r="AY560">
        <f t="shared" si="469"/>
        <v>-1.4445302352078224</v>
      </c>
      <c r="BA560">
        <f t="shared" si="450"/>
        <v>1.7882294658363538</v>
      </c>
      <c r="BB560">
        <f t="shared" si="462"/>
        <v>5.0484649351970941</v>
      </c>
      <c r="BC560">
        <f t="shared" si="463"/>
        <v>-1.5670458545093759</v>
      </c>
      <c r="BD560">
        <f t="shared" si="451"/>
        <v>-269.78511386945331</v>
      </c>
      <c r="BF560">
        <f t="shared" si="452"/>
        <v>-70.06230015216903</v>
      </c>
      <c r="BG560">
        <f t="shared" si="453"/>
        <v>-214.00043783439119</v>
      </c>
      <c r="BH560">
        <f t="shared" si="464"/>
        <v>-34.000437834391192</v>
      </c>
      <c r="BI560">
        <f t="shared" si="465"/>
        <v>-34.000437834391192</v>
      </c>
      <c r="BJ560">
        <f t="shared" si="454"/>
        <v>0</v>
      </c>
      <c r="BK560">
        <f t="shared" si="466"/>
        <v>0</v>
      </c>
      <c r="BM560">
        <f t="shared" si="467"/>
        <v>-75.110765087366133</v>
      </c>
      <c r="BN560">
        <f t="shared" si="455"/>
        <v>-124.21532396493788</v>
      </c>
      <c r="BQ560" s="56">
        <f t="shared" si="468"/>
        <v>21.950425735482231</v>
      </c>
    </row>
    <row r="561" spans="1:69" x14ac:dyDescent="0.25">
      <c r="A561">
        <f t="shared" si="472"/>
        <v>1735000</v>
      </c>
      <c r="B561">
        <f t="shared" si="456"/>
        <v>1735</v>
      </c>
      <c r="C561">
        <f t="shared" si="425"/>
        <v>1.7792805583614859</v>
      </c>
      <c r="D561">
        <f t="shared" si="426"/>
        <v>0.97396440982345811</v>
      </c>
      <c r="F561">
        <f t="shared" si="427"/>
        <v>6.5535402785439813E-6</v>
      </c>
      <c r="G561">
        <f t="shared" si="428"/>
        <v>1.0012703385758191E-3</v>
      </c>
      <c r="H561">
        <f t="shared" si="429"/>
        <v>-3.1405913796614242</v>
      </c>
      <c r="J561">
        <f t="shared" si="430"/>
        <v>15</v>
      </c>
      <c r="M561">
        <f t="shared" si="431"/>
        <v>1.5226231746071307E-3</v>
      </c>
      <c r="N561">
        <f t="shared" si="432"/>
        <v>-1.5707963250000001</v>
      </c>
      <c r="O561">
        <f t="shared" si="433"/>
        <v>539.61658811186635</v>
      </c>
      <c r="P561">
        <f t="shared" si="434"/>
        <v>1.5689431580925193</v>
      </c>
      <c r="Q561">
        <f t="shared" si="435"/>
        <v>299.73364014617317</v>
      </c>
      <c r="R561">
        <f t="shared" si="436"/>
        <v>1.5674600250882673</v>
      </c>
      <c r="S561">
        <f t="shared" si="437"/>
        <v>0.18221464773920878</v>
      </c>
      <c r="T561">
        <f t="shared" si="438"/>
        <v>-1.3875579886003342</v>
      </c>
      <c r="U561">
        <f t="shared" si="439"/>
        <v>0.1308350312105829</v>
      </c>
      <c r="V561">
        <f t="shared" si="440"/>
        <v>-1.4395851225525844</v>
      </c>
      <c r="X561">
        <f t="shared" si="457"/>
        <v>-59.769355823775243</v>
      </c>
      <c r="Y561">
        <f t="shared" si="441"/>
        <v>-196.41928437342682</v>
      </c>
      <c r="Z561">
        <f t="shared" si="458"/>
        <v>-16.419284373426819</v>
      </c>
      <c r="AC561">
        <v>1</v>
      </c>
      <c r="AD561">
        <f t="shared" si="442"/>
        <v>539.61566152725004</v>
      </c>
      <c r="AE561">
        <f t="shared" si="443"/>
        <v>-0.27647874589450722</v>
      </c>
      <c r="AF561">
        <f t="shared" si="444"/>
        <v>3.6486739780438496E-2</v>
      </c>
      <c r="AG561">
        <f t="shared" si="473"/>
        <v>249.60644721708084</v>
      </c>
      <c r="AH561">
        <f t="shared" si="474"/>
        <v>-1918.8033218384912</v>
      </c>
      <c r="AJ561">
        <f t="shared" si="445"/>
        <v>18000</v>
      </c>
      <c r="AK561">
        <f t="shared" si="446"/>
        <v>97130.819074904997</v>
      </c>
      <c r="AL561">
        <v>1</v>
      </c>
      <c r="AM561">
        <f t="shared" si="447"/>
        <v>299.7319719937725</v>
      </c>
      <c r="AN561">
        <f t="shared" si="475"/>
        <v>324.25566836662796</v>
      </c>
      <c r="AO561">
        <f t="shared" si="476"/>
        <v>-58.971834783112897</v>
      </c>
      <c r="AQ561">
        <f t="shared" si="448"/>
        <v>8.3050263431283088E-4</v>
      </c>
      <c r="AR561">
        <f t="shared" si="449"/>
        <v>-2.8818441410655233</v>
      </c>
      <c r="AT561">
        <f t="shared" si="470"/>
        <v>-5529.484812085364</v>
      </c>
      <c r="AU561">
        <f t="shared" si="471"/>
        <v>-720.92044869824031</v>
      </c>
      <c r="AV561">
        <f t="shared" si="459"/>
        <v>-3.0119464336197961</v>
      </c>
      <c r="AW561">
        <f t="shared" si="460"/>
        <v>394.56280875768988</v>
      </c>
      <c r="AX561">
        <f t="shared" si="461"/>
        <v>-3102.4646251516169</v>
      </c>
      <c r="AY561">
        <f t="shared" si="469"/>
        <v>-1.4442981910367176</v>
      </c>
      <c r="BA561">
        <f t="shared" si="450"/>
        <v>1.783010475606575</v>
      </c>
      <c r="BB561">
        <f t="shared" si="462"/>
        <v>5.0230778953047972</v>
      </c>
      <c r="BC561">
        <f t="shared" si="463"/>
        <v>-1.5676482425830784</v>
      </c>
      <c r="BD561">
        <f t="shared" si="451"/>
        <v>-269.81962816374494</v>
      </c>
      <c r="BF561">
        <f t="shared" si="452"/>
        <v>-70.120688796394603</v>
      </c>
      <c r="BG561">
        <f t="shared" si="453"/>
        <v>-213.9582094565277</v>
      </c>
      <c r="BH561">
        <f t="shared" si="464"/>
        <v>-33.958209456527698</v>
      </c>
      <c r="BI561">
        <f t="shared" si="465"/>
        <v>-33.958209456527698</v>
      </c>
      <c r="BJ561">
        <f t="shared" si="454"/>
        <v>0</v>
      </c>
      <c r="BK561">
        <f t="shared" si="466"/>
        <v>0</v>
      </c>
      <c r="BM561">
        <f t="shared" si="467"/>
        <v>-75.143766691699398</v>
      </c>
      <c r="BN561">
        <f t="shared" si="455"/>
        <v>-124.13858129278279</v>
      </c>
      <c r="BQ561" s="56">
        <f t="shared" si="468"/>
        <v>21.925038695589933</v>
      </c>
    </row>
    <row r="562" spans="1:69" x14ac:dyDescent="0.25">
      <c r="A562">
        <f t="shared" si="472"/>
        <v>1740000</v>
      </c>
      <c r="B562">
        <f t="shared" si="456"/>
        <v>1740</v>
      </c>
      <c r="C562">
        <f t="shared" si="425"/>
        <v>1.7827900931907763</v>
      </c>
      <c r="D562">
        <f t="shared" si="426"/>
        <v>0.97530143358199617</v>
      </c>
      <c r="F562">
        <f t="shared" si="427"/>
        <v>6.5159301368472199E-6</v>
      </c>
      <c r="G562">
        <f t="shared" si="428"/>
        <v>9.9839308844093988E-4</v>
      </c>
      <c r="H562">
        <f t="shared" si="429"/>
        <v>-3.1405942569115592</v>
      </c>
      <c r="J562">
        <f t="shared" si="430"/>
        <v>15</v>
      </c>
      <c r="M562">
        <f t="shared" si="431"/>
        <v>1.5182478206571101E-3</v>
      </c>
      <c r="N562">
        <f t="shared" si="432"/>
        <v>-1.5707963250000001</v>
      </c>
      <c r="O562">
        <f t="shared" si="433"/>
        <v>541.17167381102138</v>
      </c>
      <c r="P562">
        <f t="shared" si="434"/>
        <v>1.5689484832778002</v>
      </c>
      <c r="Q562">
        <f t="shared" si="435"/>
        <v>300.59741625177583</v>
      </c>
      <c r="R562">
        <f t="shared" si="436"/>
        <v>1.5674696120913014</v>
      </c>
      <c r="S562">
        <f t="shared" si="437"/>
        <v>0.181708354877475</v>
      </c>
      <c r="T562">
        <f t="shared" si="438"/>
        <v>-1.3880728771958533</v>
      </c>
      <c r="U562">
        <f t="shared" si="439"/>
        <v>0.13046547689295457</v>
      </c>
      <c r="V562">
        <f t="shared" si="440"/>
        <v>-1.4399578718857589</v>
      </c>
      <c r="X562">
        <f t="shared" si="457"/>
        <v>-59.825972816896737</v>
      </c>
      <c r="Y562">
        <f t="shared" si="441"/>
        <v>-196.39284691080914</v>
      </c>
      <c r="Z562">
        <f t="shared" si="458"/>
        <v>-16.392846910809141</v>
      </c>
      <c r="AC562">
        <v>1</v>
      </c>
      <c r="AD562">
        <f t="shared" si="442"/>
        <v>541.17074988900004</v>
      </c>
      <c r="AE562">
        <f t="shared" si="443"/>
        <v>-0.27807457949828007</v>
      </c>
      <c r="AF562">
        <f t="shared" si="444"/>
        <v>3.6591888886433999E-2</v>
      </c>
      <c r="AG562">
        <f t="shared" si="473"/>
        <v>248.19837072178009</v>
      </c>
      <c r="AH562">
        <f t="shared" si="474"/>
        <v>-1913.4748082538974</v>
      </c>
      <c r="AJ562">
        <f t="shared" si="445"/>
        <v>18000</v>
      </c>
      <c r="AK562">
        <f t="shared" si="446"/>
        <v>97410.734980020003</v>
      </c>
      <c r="AL562">
        <v>1</v>
      </c>
      <c r="AM562">
        <f t="shared" si="447"/>
        <v>300.59575289289</v>
      </c>
      <c r="AN562">
        <f t="shared" si="475"/>
        <v>324.25453926488069</v>
      </c>
      <c r="AO562">
        <f t="shared" si="476"/>
        <v>-58.802379243972361</v>
      </c>
      <c r="AQ562">
        <f t="shared" si="448"/>
        <v>8.2573648882477133E-4</v>
      </c>
      <c r="AR562">
        <f t="shared" si="449"/>
        <v>-2.8735629811102044</v>
      </c>
      <c r="AT562">
        <f t="shared" si="470"/>
        <v>-5498.2854278341738</v>
      </c>
      <c r="AU562">
        <f t="shared" si="471"/>
        <v>-714.79367604759625</v>
      </c>
      <c r="AV562">
        <f t="shared" si="459"/>
        <v>-3.0123146858838217</v>
      </c>
      <c r="AW562">
        <f t="shared" si="460"/>
        <v>394.18158811434137</v>
      </c>
      <c r="AX562">
        <f t="shared" si="461"/>
        <v>-3093.7238368949806</v>
      </c>
      <c r="AY562">
        <f t="shared" si="469"/>
        <v>-1.4440658620957019</v>
      </c>
      <c r="BA562">
        <f t="shared" si="450"/>
        <v>1.7778214260795637</v>
      </c>
      <c r="BB562">
        <f t="shared" si="462"/>
        <v>4.9977627191509386</v>
      </c>
      <c r="BC562">
        <f t="shared" si="463"/>
        <v>-1.5682488237881198</v>
      </c>
      <c r="BD562">
        <f t="shared" si="451"/>
        <v>-269.85403893208797</v>
      </c>
      <c r="BF562">
        <f t="shared" si="452"/>
        <v>-70.178879474063876</v>
      </c>
      <c r="BG562">
        <f t="shared" si="453"/>
        <v>-213.91617926059982</v>
      </c>
      <c r="BH562">
        <f t="shared" si="464"/>
        <v>-33.916179260599819</v>
      </c>
      <c r="BI562">
        <f t="shared" si="465"/>
        <v>-33.916179260599819</v>
      </c>
      <c r="BJ562">
        <f t="shared" si="454"/>
        <v>0</v>
      </c>
      <c r="BK562">
        <f t="shared" si="466"/>
        <v>0</v>
      </c>
      <c r="BM562">
        <f t="shared" si="467"/>
        <v>-75.176642193214803</v>
      </c>
      <c r="BN562">
        <f t="shared" si="455"/>
        <v>-124.06214032851183</v>
      </c>
      <c r="BQ562" s="56">
        <f t="shared" si="468"/>
        <v>21.899723519436076</v>
      </c>
    </row>
    <row r="563" spans="1:69" x14ac:dyDescent="0.25">
      <c r="A563">
        <f t="shared" si="472"/>
        <v>1745000</v>
      </c>
      <c r="B563">
        <f t="shared" si="456"/>
        <v>1745</v>
      </c>
      <c r="C563">
        <f t="shared" si="425"/>
        <v>1.7863028024674741</v>
      </c>
      <c r="D563">
        <f t="shared" si="426"/>
        <v>0.97663320128161923</v>
      </c>
      <c r="F563">
        <f t="shared" si="427"/>
        <v>6.4786428307447993E-6</v>
      </c>
      <c r="G563">
        <f t="shared" si="428"/>
        <v>9.9553232715808072E-4</v>
      </c>
      <c r="H563">
        <f t="shared" si="429"/>
        <v>-3.1405971176728422</v>
      </c>
      <c r="J563">
        <f t="shared" si="430"/>
        <v>15</v>
      </c>
      <c r="M563">
        <f t="shared" si="431"/>
        <v>1.5138975403686946E-3</v>
      </c>
      <c r="N563">
        <f t="shared" si="432"/>
        <v>-1.5707963250000001</v>
      </c>
      <c r="O563">
        <f t="shared" si="433"/>
        <v>542.72675952543489</v>
      </c>
      <c r="P563">
        <f t="shared" si="434"/>
        <v>1.5689537779463643</v>
      </c>
      <c r="Q563">
        <f t="shared" si="435"/>
        <v>301.46119238484829</v>
      </c>
      <c r="R563">
        <f t="shared" si="436"/>
        <v>1.5674791441550966</v>
      </c>
      <c r="S563">
        <f t="shared" si="437"/>
        <v>0.18120482010124561</v>
      </c>
      <c r="T563">
        <f t="shared" si="438"/>
        <v>-1.38858491229531</v>
      </c>
      <c r="U563">
        <f t="shared" si="439"/>
        <v>0.13009798644469589</v>
      </c>
      <c r="V563">
        <f t="shared" si="440"/>
        <v>-1.4403285213764438</v>
      </c>
      <c r="X563">
        <f t="shared" si="457"/>
        <v>-59.882403428898257</v>
      </c>
      <c r="Y563">
        <f t="shared" si="441"/>
        <v>-196.36643074431461</v>
      </c>
      <c r="Z563">
        <f t="shared" si="458"/>
        <v>-16.366430744314613</v>
      </c>
      <c r="AC563">
        <v>1</v>
      </c>
      <c r="AD563">
        <f t="shared" si="442"/>
        <v>542.72583825075003</v>
      </c>
      <c r="AE563">
        <f t="shared" si="443"/>
        <v>-0.27967500542897017</v>
      </c>
      <c r="AF563">
        <f t="shared" si="444"/>
        <v>3.6697037992429495E-2</v>
      </c>
      <c r="AG563">
        <f t="shared" si="473"/>
        <v>246.80210753527348</v>
      </c>
      <c r="AH563">
        <f t="shared" si="474"/>
        <v>-1908.175280502332</v>
      </c>
      <c r="AJ563">
        <f t="shared" si="445"/>
        <v>18000</v>
      </c>
      <c r="AK563">
        <f t="shared" si="446"/>
        <v>97690.650885134994</v>
      </c>
      <c r="AL563">
        <v>1</v>
      </c>
      <c r="AM563">
        <f t="shared" si="447"/>
        <v>301.45953379200751</v>
      </c>
      <c r="AN563">
        <f t="shared" si="475"/>
        <v>324.25341985482493</v>
      </c>
      <c r="AO563">
        <f t="shared" si="476"/>
        <v>-58.633894764597443</v>
      </c>
      <c r="AQ563">
        <f t="shared" si="448"/>
        <v>8.2101125434017334E-4</v>
      </c>
      <c r="AR563">
        <f t="shared" si="449"/>
        <v>-2.8653292776472052</v>
      </c>
      <c r="AT563">
        <f t="shared" si="470"/>
        <v>-5467.3478707981194</v>
      </c>
      <c r="AU563">
        <f t="shared" si="471"/>
        <v>-708.73593788639914</v>
      </c>
      <c r="AV563">
        <f t="shared" si="459"/>
        <v>-3.0126808640764251</v>
      </c>
      <c r="AW563">
        <f t="shared" si="460"/>
        <v>393.80337768690015</v>
      </c>
      <c r="AX563">
        <f t="shared" si="461"/>
        <v>-3085.0316813292311</v>
      </c>
      <c r="AY563">
        <f t="shared" si="469"/>
        <v>-1.4438332504232179</v>
      </c>
      <c r="BA563">
        <f t="shared" si="450"/>
        <v>1.7726620588632318</v>
      </c>
      <c r="BB563">
        <f t="shared" si="462"/>
        <v>4.9725189877117026</v>
      </c>
      <c r="BC563">
        <f t="shared" si="463"/>
        <v>-1.5688476136532072</v>
      </c>
      <c r="BD563">
        <f t="shared" si="451"/>
        <v>-269.88834706421193</v>
      </c>
      <c r="BF563">
        <f t="shared" si="452"/>
        <v>-70.236873482866912</v>
      </c>
      <c r="BG563">
        <f t="shared" si="453"/>
        <v>-213.87434663370422</v>
      </c>
      <c r="BH563">
        <f t="shared" si="464"/>
        <v>-33.874346633704221</v>
      </c>
      <c r="BI563">
        <f t="shared" si="465"/>
        <v>-33.874346633704221</v>
      </c>
      <c r="BJ563">
        <f t="shared" si="454"/>
        <v>0</v>
      </c>
      <c r="BK563">
        <f t="shared" si="466"/>
        <v>0</v>
      </c>
      <c r="BM563">
        <f t="shared" si="467"/>
        <v>-75.209392470578607</v>
      </c>
      <c r="BN563">
        <f t="shared" si="455"/>
        <v>-123.98599956949229</v>
      </c>
      <c r="BQ563" s="56">
        <f t="shared" si="468"/>
        <v>21.87447978799684</v>
      </c>
    </row>
    <row r="564" spans="1:69" x14ac:dyDescent="0.25">
      <c r="A564">
        <f t="shared" si="472"/>
        <v>1750000</v>
      </c>
      <c r="B564">
        <f t="shared" si="456"/>
        <v>1750</v>
      </c>
      <c r="C564">
        <f t="shared" si="425"/>
        <v>1.7898186675010088</v>
      </c>
      <c r="D564">
        <f t="shared" si="426"/>
        <v>0.97795973915885193</v>
      </c>
      <c r="F564">
        <f t="shared" si="427"/>
        <v>6.4416746759253388E-6</v>
      </c>
      <c r="G564">
        <f t="shared" si="428"/>
        <v>9.9268791339066705E-4</v>
      </c>
      <c r="H564">
        <f t="shared" si="429"/>
        <v>-3.1405999620866094</v>
      </c>
      <c r="J564">
        <f t="shared" si="430"/>
        <v>15</v>
      </c>
      <c r="M564">
        <f t="shared" si="431"/>
        <v>1.5095721188247838E-3</v>
      </c>
      <c r="N564">
        <f t="shared" si="432"/>
        <v>-1.5707963250000001</v>
      </c>
      <c r="O564">
        <f t="shared" si="433"/>
        <v>544.28184525497591</v>
      </c>
      <c r="P564">
        <f t="shared" si="434"/>
        <v>1.5689590423597817</v>
      </c>
      <c r="Q564">
        <f t="shared" si="435"/>
        <v>302.32496854515506</v>
      </c>
      <c r="R564">
        <f t="shared" si="436"/>
        <v>1.5674886217505533</v>
      </c>
      <c r="S564">
        <f t="shared" si="437"/>
        <v>0.1807040213338067</v>
      </c>
      <c r="T564">
        <f t="shared" si="438"/>
        <v>-1.3890941172878581</v>
      </c>
      <c r="U564">
        <f t="shared" si="439"/>
        <v>0.12973254277614624</v>
      </c>
      <c r="V564">
        <f t="shared" si="440"/>
        <v>-1.4406970886176642</v>
      </c>
      <c r="X564">
        <f t="shared" si="457"/>
        <v>-59.938648822713716</v>
      </c>
      <c r="Y564">
        <f t="shared" si="441"/>
        <v>-196.34003668493747</v>
      </c>
      <c r="Z564">
        <f t="shared" si="458"/>
        <v>-16.340036684937473</v>
      </c>
      <c r="AC564">
        <v>1</v>
      </c>
      <c r="AD564">
        <f t="shared" si="442"/>
        <v>544.28092661250002</v>
      </c>
      <c r="AE564">
        <f t="shared" si="443"/>
        <v>-0.28128002368657767</v>
      </c>
      <c r="AF564">
        <f t="shared" si="444"/>
        <v>3.6802187098424997E-2</v>
      </c>
      <c r="AG564">
        <f t="shared" si="473"/>
        <v>245.41752664280881</v>
      </c>
      <c r="AH564">
        <f t="shared" si="474"/>
        <v>-1902.904507275538</v>
      </c>
      <c r="AJ564">
        <f t="shared" si="445"/>
        <v>18000</v>
      </c>
      <c r="AK564">
        <f t="shared" si="446"/>
        <v>97970.566790250014</v>
      </c>
      <c r="AL564">
        <v>1</v>
      </c>
      <c r="AM564">
        <f t="shared" si="447"/>
        <v>302.32331469112501</v>
      </c>
      <c r="AN564">
        <f t="shared" si="475"/>
        <v>324.252310025859</v>
      </c>
      <c r="AO564">
        <f t="shared" si="476"/>
        <v>-58.466373021984566</v>
      </c>
      <c r="AQ564">
        <f t="shared" si="448"/>
        <v>8.163264639733499E-4</v>
      </c>
      <c r="AR564">
        <f t="shared" si="449"/>
        <v>-2.8571426239067246</v>
      </c>
      <c r="AT564">
        <f t="shared" si="470"/>
        <v>-5436.6692361394416</v>
      </c>
      <c r="AU564">
        <f t="shared" si="471"/>
        <v>-702.74626733263653</v>
      </c>
      <c r="AV564">
        <f t="shared" si="459"/>
        <v>-3.0130449855697359</v>
      </c>
      <c r="AW564">
        <f t="shared" si="460"/>
        <v>393.42814676906374</v>
      </c>
      <c r="AX564">
        <f t="shared" si="461"/>
        <v>-3076.387757714383</v>
      </c>
      <c r="AY564">
        <f t="shared" si="469"/>
        <v>-1.4436003580435326</v>
      </c>
      <c r="BA564">
        <f t="shared" si="450"/>
        <v>1.7675321185330652</v>
      </c>
      <c r="BB564">
        <f t="shared" si="462"/>
        <v>4.9473462855874049</v>
      </c>
      <c r="BC564">
        <f t="shared" si="463"/>
        <v>-1.5694446275262033</v>
      </c>
      <c r="BD564">
        <f t="shared" si="451"/>
        <v>-269.92255343948443</v>
      </c>
      <c r="BF564">
        <f t="shared" si="452"/>
        <v>-70.294672108551779</v>
      </c>
      <c r="BG564">
        <f t="shared" si="453"/>
        <v>-213.83271096006445</v>
      </c>
      <c r="BH564">
        <f t="shared" si="464"/>
        <v>-33.832710960064446</v>
      </c>
      <c r="BI564">
        <f t="shared" si="465"/>
        <v>-33.832710960064446</v>
      </c>
      <c r="BJ564">
        <f t="shared" si="454"/>
        <v>0</v>
      </c>
      <c r="BK564">
        <f t="shared" si="466"/>
        <v>0</v>
      </c>
      <c r="BM564">
        <f t="shared" si="467"/>
        <v>-75.24201839413918</v>
      </c>
      <c r="BN564">
        <f t="shared" si="455"/>
        <v>-123.91015752058</v>
      </c>
      <c r="BQ564" s="56">
        <f t="shared" si="468"/>
        <v>21.849307085872542</v>
      </c>
    </row>
    <row r="565" spans="1:69" x14ac:dyDescent="0.25">
      <c r="A565">
        <f t="shared" si="472"/>
        <v>1755000</v>
      </c>
      <c r="B565">
        <f t="shared" si="456"/>
        <v>1755</v>
      </c>
      <c r="C565">
        <f t="shared" si="425"/>
        <v>1.7933376697306567</v>
      </c>
      <c r="D565">
        <f t="shared" si="426"/>
        <v>0.97928107331818748</v>
      </c>
      <c r="F565">
        <f t="shared" si="427"/>
        <v>6.4050220404862901E-6</v>
      </c>
      <c r="G565">
        <f t="shared" si="428"/>
        <v>9.8985970741284862E-4</v>
      </c>
      <c r="H565">
        <f t="shared" si="429"/>
        <v>-3.1406027902925873</v>
      </c>
      <c r="J565">
        <f t="shared" si="430"/>
        <v>15</v>
      </c>
      <c r="M565">
        <f t="shared" si="431"/>
        <v>1.5052713435574768E-3</v>
      </c>
      <c r="N565">
        <f t="shared" si="432"/>
        <v>-1.5707963250000001</v>
      </c>
      <c r="O565">
        <f t="shared" si="433"/>
        <v>545.8369309995154</v>
      </c>
      <c r="P565">
        <f t="shared" si="434"/>
        <v>1.5689642767766425</v>
      </c>
      <c r="Q565">
        <f t="shared" si="435"/>
        <v>303.18874473246336</v>
      </c>
      <c r="R565">
        <f t="shared" si="436"/>
        <v>1.5674980453432061</v>
      </c>
      <c r="S565">
        <f t="shared" si="437"/>
        <v>0.18020593672893481</v>
      </c>
      <c r="T565">
        <f t="shared" si="438"/>
        <v>-1.389600515310683</v>
      </c>
      <c r="U565">
        <f t="shared" si="439"/>
        <v>0.12936912898409444</v>
      </c>
      <c r="V565">
        <f t="shared" si="440"/>
        <v>-1.4410635910075913</v>
      </c>
      <c r="X565">
        <f t="shared" si="457"/>
        <v>-59.994710151173962</v>
      </c>
      <c r="Y565">
        <f t="shared" si="441"/>
        <v>-196.31366552602179</v>
      </c>
      <c r="Z565">
        <f t="shared" si="458"/>
        <v>-16.313665526021794</v>
      </c>
      <c r="AC565">
        <v>1</v>
      </c>
      <c r="AD565">
        <f t="shared" si="442"/>
        <v>545.83601497424991</v>
      </c>
      <c r="AE565">
        <f t="shared" si="443"/>
        <v>-0.28288963427110253</v>
      </c>
      <c r="AF565">
        <f t="shared" si="444"/>
        <v>3.69073362044205E-2</v>
      </c>
      <c r="AG565">
        <f t="shared" si="473"/>
        <v>244.04449883018634</v>
      </c>
      <c r="AH565">
        <f t="shared" si="474"/>
        <v>-1897.6622596663401</v>
      </c>
      <c r="AJ565">
        <f t="shared" si="445"/>
        <v>18000</v>
      </c>
      <c r="AK565">
        <f t="shared" si="446"/>
        <v>98250.482695365004</v>
      </c>
      <c r="AL565">
        <v>1</v>
      </c>
      <c r="AM565">
        <f t="shared" si="447"/>
        <v>303.18709559024256</v>
      </c>
      <c r="AN565">
        <f t="shared" si="475"/>
        <v>324.25120966895417</v>
      </c>
      <c r="AO565">
        <f t="shared" si="476"/>
        <v>-58.299805787973987</v>
      </c>
      <c r="AQ565">
        <f t="shared" si="448"/>
        <v>8.1168165747991835E-4</v>
      </c>
      <c r="AR565">
        <f t="shared" si="449"/>
        <v>-2.8490026177545134</v>
      </c>
      <c r="AT565">
        <f t="shared" si="470"/>
        <v>-5406.246658960039</v>
      </c>
      <c r="AU565">
        <f t="shared" si="471"/>
        <v>-696.82371366405221</v>
      </c>
      <c r="AV565">
        <f t="shared" si="459"/>
        <v>-3.0134070675435498</v>
      </c>
      <c r="AW565">
        <f t="shared" si="460"/>
        <v>393.05586503078882</v>
      </c>
      <c r="AX565">
        <f t="shared" si="461"/>
        <v>-3067.7916696566572</v>
      </c>
      <c r="AY565">
        <f t="shared" si="469"/>
        <v>-1.4433671869667966</v>
      </c>
      <c r="BA565">
        <f t="shared" si="450"/>
        <v>1.7624313525896276</v>
      </c>
      <c r="BB565">
        <f t="shared" si="462"/>
        <v>4.9222442009608445</v>
      </c>
      <c r="BC565">
        <f t="shared" si="463"/>
        <v>-1.5700398805767533</v>
      </c>
      <c r="BD565">
        <f t="shared" si="451"/>
        <v>-269.95665892706222</v>
      </c>
      <c r="BF565">
        <f t="shared" si="452"/>
        <v>-70.352276625062956</v>
      </c>
      <c r="BG565">
        <f t="shared" si="453"/>
        <v>-213.79127162116561</v>
      </c>
      <c r="BH565">
        <f t="shared" si="464"/>
        <v>-33.791271621165606</v>
      </c>
      <c r="BI565">
        <f t="shared" si="465"/>
        <v>-33.791271621165606</v>
      </c>
      <c r="BJ565">
        <f t="shared" si="454"/>
        <v>0</v>
      </c>
      <c r="BK565">
        <f t="shared" si="466"/>
        <v>0</v>
      </c>
      <c r="BM565">
        <f t="shared" si="467"/>
        <v>-75.274520826023789</v>
      </c>
      <c r="BN565">
        <f t="shared" si="455"/>
        <v>-123.83461269410341</v>
      </c>
      <c r="BQ565" s="56">
        <f t="shared" si="468"/>
        <v>21.824205001245982</v>
      </c>
    </row>
    <row r="566" spans="1:69" x14ac:dyDescent="0.25">
      <c r="A566">
        <f t="shared" si="472"/>
        <v>1760000</v>
      </c>
      <c r="B566">
        <f t="shared" si="456"/>
        <v>1760</v>
      </c>
      <c r="C566">
        <f t="shared" si="425"/>
        <v>1.7968597907245951</v>
      </c>
      <c r="D566">
        <f t="shared" si="426"/>
        <v>0.98059722973239993</v>
      </c>
      <c r="F566">
        <f t="shared" si="427"/>
        <v>6.368681344041872E-6</v>
      </c>
      <c r="G566">
        <f t="shared" si="428"/>
        <v>9.8704757108661833E-4</v>
      </c>
      <c r="H566">
        <f t="shared" si="429"/>
        <v>-3.1406056024289137</v>
      </c>
      <c r="J566">
        <f t="shared" si="430"/>
        <v>15</v>
      </c>
      <c r="M566">
        <f t="shared" si="431"/>
        <v>1.5009950045132795E-3</v>
      </c>
      <c r="N566">
        <f t="shared" si="432"/>
        <v>-1.5707963250000001</v>
      </c>
      <c r="O566">
        <f t="shared" si="433"/>
        <v>547.39201675892514</v>
      </c>
      <c r="P566">
        <f t="shared" si="434"/>
        <v>1.5689694814525978</v>
      </c>
      <c r="Q566">
        <f t="shared" si="435"/>
        <v>304.05252094654315</v>
      </c>
      <c r="R566">
        <f t="shared" si="436"/>
        <v>1.5675074153933</v>
      </c>
      <c r="S566">
        <f t="shared" si="437"/>
        <v>0.17971054466796049</v>
      </c>
      <c r="T566">
        <f t="shared" si="438"/>
        <v>-1.3901041292523444</v>
      </c>
      <c r="U566">
        <f t="shared" si="439"/>
        <v>0.12900772834926705</v>
      </c>
      <c r="V566">
        <f t="shared" si="440"/>
        <v>-1.4414280457522179</v>
      </c>
      <c r="X566">
        <f t="shared" si="457"/>
        <v>-60.050588557115333</v>
      </c>
      <c r="Y566">
        <f t="shared" si="441"/>
        <v>-196.28731804358279</v>
      </c>
      <c r="Z566">
        <f t="shared" si="458"/>
        <v>-16.287318043582786</v>
      </c>
      <c r="AC566">
        <v>1</v>
      </c>
      <c r="AD566">
        <f t="shared" si="442"/>
        <v>547.39110333600001</v>
      </c>
      <c r="AE566">
        <f t="shared" si="443"/>
        <v>-0.28450383718254468</v>
      </c>
      <c r="AF566">
        <f t="shared" si="444"/>
        <v>3.7012485310415996E-2</v>
      </c>
      <c r="AG566">
        <f t="shared" si="473"/>
        <v>242.68289665432533</v>
      </c>
      <c r="AH566">
        <f t="shared" si="474"/>
        <v>-1892.4483111383702</v>
      </c>
      <c r="AJ566">
        <f t="shared" si="445"/>
        <v>18000</v>
      </c>
      <c r="AK566">
        <f t="shared" si="446"/>
        <v>98530.398600479995</v>
      </c>
      <c r="AL566">
        <v>1</v>
      </c>
      <c r="AM566">
        <f t="shared" si="447"/>
        <v>304.05087648936001</v>
      </c>
      <c r="AN566">
        <f t="shared" si="475"/>
        <v>324.25011867662852</v>
      </c>
      <c r="AO566">
        <f t="shared" si="476"/>
        <v>-58.134184927902737</v>
      </c>
      <c r="AQ566">
        <f t="shared" si="448"/>
        <v>8.0707638114375794E-4</v>
      </c>
      <c r="AR566">
        <f t="shared" si="449"/>
        <v>-2.8409088616260281</v>
      </c>
      <c r="AT566">
        <f t="shared" si="470"/>
        <v>-5376.0773136482094</v>
      </c>
      <c r="AU566">
        <f t="shared" si="471"/>
        <v>-690.96734200480159</v>
      </c>
      <c r="AV566">
        <f t="shared" si="459"/>
        <v>-3.0137671269879651</v>
      </c>
      <c r="AW566">
        <f t="shared" si="460"/>
        <v>392.6865025130532</v>
      </c>
      <c r="AX566">
        <f t="shared" si="461"/>
        <v>-3059.2430250503439</v>
      </c>
      <c r="AY566">
        <f t="shared" si="469"/>
        <v>-1.4431337391891028</v>
      </c>
      <c r="BA566">
        <f t="shared" si="450"/>
        <v>1.7573595114167779</v>
      </c>
      <c r="BB566">
        <f t="shared" si="462"/>
        <v>4.8972123255561915</v>
      </c>
      <c r="BC566">
        <f t="shared" si="463"/>
        <v>-1.5706333877988623</v>
      </c>
      <c r="BD566">
        <f t="shared" si="451"/>
        <v>-269.99066438603847</v>
      </c>
      <c r="BF566">
        <f t="shared" si="452"/>
        <v>-70.409688294677707</v>
      </c>
      <c r="BG566">
        <f t="shared" si="453"/>
        <v>-213.75002799588535</v>
      </c>
      <c r="BH566">
        <f t="shared" si="464"/>
        <v>-33.750027995885347</v>
      </c>
      <c r="BI566">
        <f t="shared" si="465"/>
        <v>-33.750027995885347</v>
      </c>
      <c r="BJ566">
        <f t="shared" si="454"/>
        <v>0</v>
      </c>
      <c r="BK566">
        <f t="shared" si="466"/>
        <v>0</v>
      </c>
      <c r="BM566">
        <f t="shared" si="467"/>
        <v>-75.30690062023389</v>
      </c>
      <c r="BN566">
        <f t="shared" si="455"/>
        <v>-123.7593636098469</v>
      </c>
      <c r="BQ566" s="56">
        <f t="shared" si="468"/>
        <v>21.799173125841328</v>
      </c>
    </row>
    <row r="567" spans="1:69" x14ac:dyDescent="0.25">
      <c r="A567">
        <f t="shared" si="472"/>
        <v>1765000</v>
      </c>
      <c r="B567">
        <f t="shared" si="456"/>
        <v>1765</v>
      </c>
      <c r="C567">
        <f t="shared" si="425"/>
        <v>1.8003850121789646</v>
      </c>
      <c r="D567">
        <f t="shared" si="426"/>
        <v>0.98190823424286522</v>
      </c>
      <c r="F567">
        <f t="shared" si="427"/>
        <v>6.3326490568486544E-6</v>
      </c>
      <c r="G567">
        <f t="shared" si="428"/>
        <v>9.8425136783931999E-4</v>
      </c>
      <c r="H567">
        <f t="shared" si="429"/>
        <v>-3.1406083986321609</v>
      </c>
      <c r="J567">
        <f t="shared" si="430"/>
        <v>15</v>
      </c>
      <c r="M567">
        <f t="shared" si="431"/>
        <v>1.4967428940189076E-3</v>
      </c>
      <c r="N567">
        <f t="shared" si="432"/>
        <v>-1.5707963250000001</v>
      </c>
      <c r="O567">
        <f t="shared" si="433"/>
        <v>548.94710253307915</v>
      </c>
      <c r="P567">
        <f t="shared" si="434"/>
        <v>1.5689746566404024</v>
      </c>
      <c r="Q567">
        <f t="shared" si="435"/>
        <v>304.91629718716683</v>
      </c>
      <c r="R567">
        <f t="shared" si="436"/>
        <v>1.5675167323558636</v>
      </c>
      <c r="S567">
        <f t="shared" si="437"/>
        <v>0.1792178237568757</v>
      </c>
      <c r="T567">
        <f t="shared" si="438"/>
        <v>-1.3906049817560675</v>
      </c>
      <c r="U567">
        <f t="shared" si="439"/>
        <v>0.12864832433385681</v>
      </c>
      <c r="V567">
        <f t="shared" si="440"/>
        <v>-1.4417904698679898</v>
      </c>
      <c r="X567">
        <f t="shared" si="457"/>
        <v>-60.106285173486725</v>
      </c>
      <c r="Y567">
        <f t="shared" si="441"/>
        <v>-196.26099499662234</v>
      </c>
      <c r="Z567">
        <f t="shared" si="458"/>
        <v>-16.260994996622344</v>
      </c>
      <c r="AC567">
        <v>1</v>
      </c>
      <c r="AD567">
        <f t="shared" si="442"/>
        <v>548.94619169775001</v>
      </c>
      <c r="AE567">
        <f t="shared" si="443"/>
        <v>-0.28612263242090413</v>
      </c>
      <c r="AF567">
        <f t="shared" si="444"/>
        <v>3.7117634416411499E-2</v>
      </c>
      <c r="AG567">
        <f t="shared" si="473"/>
        <v>241.33259441438645</v>
      </c>
      <c r="AH567">
        <f t="shared" si="474"/>
        <v>-1887.2624374962277</v>
      </c>
      <c r="AJ567">
        <f t="shared" si="445"/>
        <v>18000</v>
      </c>
      <c r="AK567">
        <f t="shared" si="446"/>
        <v>98810.314505595001</v>
      </c>
      <c r="AL567">
        <v>1</v>
      </c>
      <c r="AM567">
        <f t="shared" si="447"/>
        <v>304.91465738847751</v>
      </c>
      <c r="AN567">
        <f t="shared" si="475"/>
        <v>324.2490369429201</v>
      </c>
      <c r="AO567">
        <f t="shared" si="476"/>
        <v>-57.969502399280302</v>
      </c>
      <c r="AQ567">
        <f t="shared" si="448"/>
        <v>8.0251018766620483E-4</v>
      </c>
      <c r="AR567">
        <f t="shared" si="449"/>
        <v>-2.8328609624617034</v>
      </c>
      <c r="AT567">
        <f t="shared" si="470"/>
        <v>-5346.1584132377502</v>
      </c>
      <c r="AU567">
        <f t="shared" si="471"/>
        <v>-685.17623301900926</v>
      </c>
      <c r="AV567">
        <f t="shared" si="459"/>
        <v>-3.0141251807059781</v>
      </c>
      <c r="AW567">
        <f t="shared" si="460"/>
        <v>392.32002962269263</v>
      </c>
      <c r="AX567">
        <f t="shared" si="461"/>
        <v>-3050.7414360205757</v>
      </c>
      <c r="AY567">
        <f t="shared" si="469"/>
        <v>-1.4429000166925496</v>
      </c>
      <c r="BA567">
        <f t="shared" si="450"/>
        <v>1.7523163482406101</v>
      </c>
      <c r="BB567">
        <f t="shared" si="462"/>
        <v>4.87225025459849</v>
      </c>
      <c r="BC567">
        <f t="shared" si="463"/>
        <v>-1.5712251640134285</v>
      </c>
      <c r="BD567">
        <f t="shared" si="451"/>
        <v>-270.02457066558804</v>
      </c>
      <c r="BF567">
        <f t="shared" si="452"/>
        <v>-70.466908368140764</v>
      </c>
      <c r="BG567">
        <f t="shared" si="453"/>
        <v>-213.70897946062175</v>
      </c>
      <c r="BH567">
        <f t="shared" si="464"/>
        <v>-33.708979460621748</v>
      </c>
      <c r="BI567">
        <f t="shared" si="465"/>
        <v>-33.708979460621748</v>
      </c>
      <c r="BJ567">
        <f t="shared" si="454"/>
        <v>0</v>
      </c>
      <c r="BK567">
        <f t="shared" si="466"/>
        <v>0</v>
      </c>
      <c r="BM567">
        <f t="shared" si="467"/>
        <v>-75.339158622739248</v>
      </c>
      <c r="BN567">
        <f t="shared" si="455"/>
        <v>-123.68440879503368</v>
      </c>
      <c r="BQ567" s="56">
        <f t="shared" si="468"/>
        <v>21.774211054883629</v>
      </c>
    </row>
    <row r="568" spans="1:69" x14ac:dyDescent="0.25">
      <c r="A568">
        <f t="shared" si="472"/>
        <v>1770000</v>
      </c>
      <c r="B568">
        <f t="shared" si="456"/>
        <v>1770</v>
      </c>
      <c r="C568">
        <f t="shared" si="425"/>
        <v>1.8039133159169329</v>
      </c>
      <c r="D568">
        <f t="shared" si="426"/>
        <v>0.98321411255988911</v>
      </c>
      <c r="F568">
        <f t="shared" si="427"/>
        <v>6.2969216989484232E-6</v>
      </c>
      <c r="G568">
        <f t="shared" si="428"/>
        <v>9.8147096264153974E-4</v>
      </c>
      <c r="H568">
        <f t="shared" si="429"/>
        <v>-3.1406111790373585</v>
      </c>
      <c r="J568">
        <f t="shared" si="430"/>
        <v>15</v>
      </c>
      <c r="M568">
        <f t="shared" si="431"/>
        <v>1.4925148067476677E-3</v>
      </c>
      <c r="N568">
        <f t="shared" si="432"/>
        <v>-1.5707963250000001</v>
      </c>
      <c r="O568">
        <f t="shared" si="433"/>
        <v>550.50218832185226</v>
      </c>
      <c r="P568">
        <f t="shared" si="434"/>
        <v>1.5689798025899546</v>
      </c>
      <c r="Q568">
        <f t="shared" si="435"/>
        <v>305.78007345410941</v>
      </c>
      <c r="R568">
        <f t="shared" si="436"/>
        <v>1.5675259966807855</v>
      </c>
      <c r="S568">
        <f t="shared" si="437"/>
        <v>0.17872775282348363</v>
      </c>
      <c r="T568">
        <f t="shared" si="438"/>
        <v>-1.3911030952229817</v>
      </c>
      <c r="U568">
        <f t="shared" si="439"/>
        <v>0.12829090057909057</v>
      </c>
      <c r="V568">
        <f t="shared" si="440"/>
        <v>-1.4421508801843919</v>
      </c>
      <c r="X568">
        <f t="shared" si="457"/>
        <v>-60.161801123455319</v>
      </c>
      <c r="Y568">
        <f t="shared" si="441"/>
        <v>-196.23469712743898</v>
      </c>
      <c r="Z568">
        <f t="shared" si="458"/>
        <v>-16.234697127438977</v>
      </c>
      <c r="AC568">
        <v>1</v>
      </c>
      <c r="AD568">
        <f t="shared" si="442"/>
        <v>550.5012800595</v>
      </c>
      <c r="AE568">
        <f t="shared" si="443"/>
        <v>-0.28774601998618099</v>
      </c>
      <c r="AF568">
        <f t="shared" si="444"/>
        <v>3.7222783522406995E-2</v>
      </c>
      <c r="AG568">
        <f t="shared" si="473"/>
        <v>239.99346812343899</v>
      </c>
      <c r="AH568">
        <f t="shared" si="474"/>
        <v>-1882.1044168560813</v>
      </c>
      <c r="AJ568">
        <f t="shared" si="445"/>
        <v>18000</v>
      </c>
      <c r="AK568">
        <f t="shared" si="446"/>
        <v>99090.230410710006</v>
      </c>
      <c r="AL568">
        <v>1</v>
      </c>
      <c r="AM568">
        <f t="shared" si="447"/>
        <v>305.77843828759501</v>
      </c>
      <c r="AN568">
        <f t="shared" si="475"/>
        <v>324.24796436336163</v>
      </c>
      <c r="AO568">
        <f t="shared" si="476"/>
        <v>-57.805750250486902</v>
      </c>
      <c r="AQ568">
        <f t="shared" si="448"/>
        <v>7.9798263605743592E-4</v>
      </c>
      <c r="AR568">
        <f t="shared" si="449"/>
        <v>-2.824858531643323</v>
      </c>
      <c r="AT568">
        <f t="shared" si="470"/>
        <v>-5316.4872087791528</v>
      </c>
      <c r="AU568">
        <f t="shared" si="471"/>
        <v>-679.4494826110647</v>
      </c>
      <c r="AV568">
        <f t="shared" si="459"/>
        <v>-3.0144812453160381</v>
      </c>
      <c r="AW568">
        <f t="shared" si="460"/>
        <v>391.95641712731771</v>
      </c>
      <c r="AX568">
        <f t="shared" si="461"/>
        <v>-3042.2865188670053</v>
      </c>
      <c r="AY568">
        <f t="shared" si="469"/>
        <v>-1.4426660214453026</v>
      </c>
      <c r="BA568">
        <f t="shared" si="450"/>
        <v>1.7473016190890927</v>
      </c>
      <c r="BB568">
        <f t="shared" si="462"/>
        <v>4.8473575867737475</v>
      </c>
      <c r="BC568">
        <f t="shared" si="463"/>
        <v>-1.5718152238707355</v>
      </c>
      <c r="BD568">
        <f t="shared" si="451"/>
        <v>-270.05837860511048</v>
      </c>
      <c r="BF568">
        <f t="shared" si="452"/>
        <v>-70.523938084796953</v>
      </c>
      <c r="BG568">
        <f t="shared" si="453"/>
        <v>-213.66812538941889</v>
      </c>
      <c r="BH568">
        <f t="shared" si="464"/>
        <v>-33.66812538941889</v>
      </c>
      <c r="BI568">
        <f t="shared" si="465"/>
        <v>-33.66812538941889</v>
      </c>
      <c r="BJ568">
        <f t="shared" si="454"/>
        <v>0</v>
      </c>
      <c r="BK568">
        <f t="shared" si="466"/>
        <v>0</v>
      </c>
      <c r="BM568">
        <f t="shared" si="467"/>
        <v>-75.371295671570692</v>
      </c>
      <c r="BN568">
        <f t="shared" si="455"/>
        <v>-123.60974678430843</v>
      </c>
      <c r="BQ568" s="56">
        <f t="shared" si="468"/>
        <v>21.749318387058882</v>
      </c>
    </row>
    <row r="569" spans="1:69" x14ac:dyDescent="0.25">
      <c r="A569">
        <f t="shared" si="472"/>
        <v>1775000</v>
      </c>
      <c r="B569">
        <f t="shared" si="456"/>
        <v>1775</v>
      </c>
      <c r="C569">
        <f t="shared" si="425"/>
        <v>1.8074446838877691</v>
      </c>
      <c r="D569">
        <f t="shared" si="426"/>
        <v>0.98451489026304539</v>
      </c>
      <c r="F569">
        <f t="shared" si="427"/>
        <v>6.2614958393279127E-6</v>
      </c>
      <c r="G569">
        <f t="shared" si="428"/>
        <v>9.7870622198536756E-4</v>
      </c>
      <c r="H569">
        <f t="shared" si="429"/>
        <v>-3.1406139437780149</v>
      </c>
      <c r="J569">
        <f t="shared" si="430"/>
        <v>15</v>
      </c>
      <c r="M569">
        <f t="shared" si="431"/>
        <v>1.4883105396864067E-3</v>
      </c>
      <c r="N569">
        <f t="shared" si="432"/>
        <v>-1.5707963250000001</v>
      </c>
      <c r="O569">
        <f t="shared" si="433"/>
        <v>552.0572741251209</v>
      </c>
      <c r="P569">
        <f t="shared" si="434"/>
        <v>1.568984919548337</v>
      </c>
      <c r="Q569">
        <f t="shared" si="435"/>
        <v>306.64384974714858</v>
      </c>
      <c r="R569">
        <f t="shared" si="436"/>
        <v>1.5675352088128842</v>
      </c>
      <c r="S569">
        <f t="shared" si="437"/>
        <v>0.1782403109145913</v>
      </c>
      <c r="T569">
        <f t="shared" si="438"/>
        <v>-1.3915984918153099</v>
      </c>
      <c r="U569">
        <f t="shared" si="439"/>
        <v>0.12793544090283548</v>
      </c>
      <c r="V569">
        <f t="shared" si="440"/>
        <v>-1.4425092933464951</v>
      </c>
      <c r="X569">
        <f t="shared" si="457"/>
        <v>-60.217137520511102</v>
      </c>
      <c r="Y569">
        <f t="shared" si="441"/>
        <v>-196.20842516193167</v>
      </c>
      <c r="Z569">
        <f t="shared" si="458"/>
        <v>-16.208425161931672</v>
      </c>
      <c r="AC569">
        <v>1</v>
      </c>
      <c r="AD569">
        <f t="shared" si="442"/>
        <v>552.05636842125</v>
      </c>
      <c r="AE569">
        <f t="shared" si="443"/>
        <v>-0.28937399987837514</v>
      </c>
      <c r="AF569">
        <f t="shared" si="444"/>
        <v>3.7327932628402498E-2</v>
      </c>
      <c r="AG569">
        <f t="shared" si="473"/>
        <v>238.66539548066189</v>
      </c>
      <c r="AH569">
        <f t="shared" si="474"/>
        <v>-1876.974029616702</v>
      </c>
      <c r="AJ569">
        <f t="shared" si="445"/>
        <v>18000</v>
      </c>
      <c r="AK569">
        <f t="shared" si="446"/>
        <v>99370.146315825012</v>
      </c>
      <c r="AL569">
        <v>1</v>
      </c>
      <c r="AM569">
        <f t="shared" si="447"/>
        <v>306.64221918671257</v>
      </c>
      <c r="AN569">
        <f t="shared" si="475"/>
        <v>324.24690083495494</v>
      </c>
      <c r="AO569">
        <f t="shared" si="476"/>
        <v>-57.642920619493658</v>
      </c>
      <c r="AQ569">
        <f t="shared" si="448"/>
        <v>7.9349329152999073E-4</v>
      </c>
      <c r="AR569">
        <f t="shared" si="449"/>
        <v>-2.8169011849314671</v>
      </c>
      <c r="AT569">
        <f t="shared" si="470"/>
        <v>-5287.0609887226437</v>
      </c>
      <c r="AU569">
        <f t="shared" si="471"/>
        <v>-673.78620163249059</v>
      </c>
      <c r="AV569">
        <f t="shared" si="459"/>
        <v>-3.0148353372545569</v>
      </c>
      <c r="AW569">
        <f t="shared" si="460"/>
        <v>391.59563615030538</v>
      </c>
      <c r="AX569">
        <f t="shared" si="461"/>
        <v>-3033.8778940083839</v>
      </c>
      <c r="AY569">
        <f t="shared" si="469"/>
        <v>-1.4424317554016597</v>
      </c>
      <c r="BA569">
        <f t="shared" si="450"/>
        <v>1.7423150827523957</v>
      </c>
      <c r="BB569">
        <f t="shared" si="462"/>
        <v>4.822533924189595</v>
      </c>
      <c r="BC569">
        <f t="shared" si="463"/>
        <v>-1.5724035818528972</v>
      </c>
      <c r="BD569">
        <f t="shared" si="451"/>
        <v>-270.09208903436974</v>
      </c>
      <c r="BF569">
        <f t="shared" si="452"/>
        <v>-70.580778672722133</v>
      </c>
      <c r="BG569">
        <f t="shared" si="453"/>
        <v>-213.62746515408861</v>
      </c>
      <c r="BH569">
        <f t="shared" si="464"/>
        <v>-33.627465154088611</v>
      </c>
      <c r="BI569">
        <f t="shared" si="465"/>
        <v>-33.627465154088611</v>
      </c>
      <c r="BJ569">
        <f t="shared" si="454"/>
        <v>0</v>
      </c>
      <c r="BK569">
        <f t="shared" si="466"/>
        <v>0</v>
      </c>
      <c r="BM569">
        <f t="shared" si="467"/>
        <v>-75.403312596911732</v>
      </c>
      <c r="BN569">
        <f t="shared" si="455"/>
        <v>-123.53537611971893</v>
      </c>
      <c r="BQ569" s="56">
        <f t="shared" si="468"/>
        <v>21.724494724474734</v>
      </c>
    </row>
    <row r="570" spans="1:69" x14ac:dyDescent="0.25">
      <c r="A570">
        <f t="shared" si="472"/>
        <v>1780000</v>
      </c>
      <c r="B570">
        <f t="shared" si="456"/>
        <v>1780</v>
      </c>
      <c r="C570">
        <f t="shared" si="425"/>
        <v>1.8109790981659206</v>
      </c>
      <c r="D570">
        <f t="shared" si="426"/>
        <v>0.98581059280151995</v>
      </c>
      <c r="F570">
        <f t="shared" si="427"/>
        <v>6.2263680950950339E-6</v>
      </c>
      <c r="G570">
        <f t="shared" si="428"/>
        <v>9.7595701386302906E-4</v>
      </c>
      <c r="H570">
        <f t="shared" si="429"/>
        <v>-3.140616692986137</v>
      </c>
      <c r="J570">
        <f t="shared" si="430"/>
        <v>15</v>
      </c>
      <c r="M570">
        <f t="shared" si="431"/>
        <v>1.4841298921030178E-3</v>
      </c>
      <c r="N570">
        <f t="shared" si="432"/>
        <v>-1.5707963250000001</v>
      </c>
      <c r="O570">
        <f t="shared" si="433"/>
        <v>553.61235994276308</v>
      </c>
      <c r="P570">
        <f t="shared" si="434"/>
        <v>1.5689900077598562</v>
      </c>
      <c r="Q570">
        <f t="shared" si="435"/>
        <v>307.5076260660644</v>
      </c>
      <c r="R570">
        <f t="shared" si="436"/>
        <v>1.5675443691919806</v>
      </c>
      <c r="S570">
        <f t="shared" si="437"/>
        <v>0.17775547729324354</v>
      </c>
      <c r="T570">
        <f t="shared" si="438"/>
        <v>-1.3920911934595062</v>
      </c>
      <c r="U570">
        <f t="shared" si="439"/>
        <v>0.1275819292972436</v>
      </c>
      <c r="V570">
        <f t="shared" si="440"/>
        <v>-1.4428657258174613</v>
      </c>
      <c r="X570">
        <f t="shared" si="457"/>
        <v>-60.272295468569922</v>
      </c>
      <c r="Y570">
        <f t="shared" si="441"/>
        <v>-196.18217980989814</v>
      </c>
      <c r="Z570">
        <f t="shared" si="458"/>
        <v>-16.182179809898145</v>
      </c>
      <c r="AC570">
        <v>1</v>
      </c>
      <c r="AD570">
        <f t="shared" si="442"/>
        <v>553.61145678299999</v>
      </c>
      <c r="AE570">
        <f t="shared" si="443"/>
        <v>-0.29100657209748659</v>
      </c>
      <c r="AF570">
        <f t="shared" si="444"/>
        <v>3.7433081734398001E-2</v>
      </c>
      <c r="AG570">
        <f t="shared" si="473"/>
        <v>237.34825584406377</v>
      </c>
      <c r="AH570">
        <f t="shared" si="474"/>
        <v>-1871.8710584309069</v>
      </c>
      <c r="AJ570">
        <f t="shared" si="445"/>
        <v>18000</v>
      </c>
      <c r="AK570">
        <f t="shared" si="446"/>
        <v>99650.062220940003</v>
      </c>
      <c r="AL570">
        <v>1</v>
      </c>
      <c r="AM570">
        <f t="shared" si="447"/>
        <v>307.50600008583001</v>
      </c>
      <c r="AN570">
        <f t="shared" si="475"/>
        <v>324.24584625614648</v>
      </c>
      <c r="AO570">
        <f t="shared" si="476"/>
        <v>-57.48100573260443</v>
      </c>
      <c r="AQ570">
        <f t="shared" si="448"/>
        <v>7.8904172539438473E-4</v>
      </c>
      <c r="AR570">
        <f t="shared" si="449"/>
        <v>-2.8089885424040095</v>
      </c>
      <c r="AT570">
        <f t="shared" si="470"/>
        <v>-5257.8770783127729</v>
      </c>
      <c r="AU570">
        <f t="shared" si="471"/>
        <v>-668.18551559521075</v>
      </c>
      <c r="AV570">
        <f t="shared" si="459"/>
        <v>-3.0151874727783818</v>
      </c>
      <c r="AW570">
        <f t="shared" si="460"/>
        <v>391.23765816586564</v>
      </c>
      <c r="AX570">
        <f t="shared" si="461"/>
        <v>-3025.5151859279968</v>
      </c>
      <c r="AY570">
        <f t="shared" si="469"/>
        <v>-1.4421972205021185</v>
      </c>
      <c r="BA570">
        <f t="shared" si="450"/>
        <v>1.7373565007438814</v>
      </c>
      <c r="BB570">
        <f t="shared" si="462"/>
        <v>4.7977788723364547</v>
      </c>
      <c r="BC570">
        <f t="shared" si="463"/>
        <v>-1.5729902522762633</v>
      </c>
      <c r="BD570">
        <f t="shared" si="451"/>
        <v>-270.12570277363216</v>
      </c>
      <c r="BF570">
        <f t="shared" si="452"/>
        <v>-70.637431348852246</v>
      </c>
      <c r="BG570">
        <f t="shared" si="453"/>
        <v>-213.58699812432982</v>
      </c>
      <c r="BH570">
        <f t="shared" si="464"/>
        <v>-33.586998124329824</v>
      </c>
      <c r="BI570">
        <f t="shared" si="465"/>
        <v>-33.586998124329824</v>
      </c>
      <c r="BJ570">
        <f t="shared" si="454"/>
        <v>0</v>
      </c>
      <c r="BK570">
        <f t="shared" si="466"/>
        <v>0</v>
      </c>
      <c r="BM570">
        <f t="shared" si="467"/>
        <v>-75.435210221188697</v>
      </c>
      <c r="BN570">
        <f t="shared" si="455"/>
        <v>-123.46129535069768</v>
      </c>
      <c r="BQ570" s="56">
        <f t="shared" si="468"/>
        <v>21.69973967262159</v>
      </c>
    </row>
    <row r="571" spans="1:69" x14ac:dyDescent="0.25">
      <c r="A571">
        <f t="shared" si="472"/>
        <v>1785000</v>
      </c>
      <c r="B571">
        <f t="shared" si="456"/>
        <v>1785</v>
      </c>
      <c r="C571">
        <f t="shared" si="425"/>
        <v>1.814516540950097</v>
      </c>
      <c r="D571">
        <f t="shared" si="426"/>
        <v>0.98710124549446354</v>
      </c>
      <c r="F571">
        <f t="shared" si="427"/>
        <v>6.1915351306712508E-6</v>
      </c>
      <c r="G571">
        <f t="shared" si="428"/>
        <v>9.7322320774587221E-4</v>
      </c>
      <c r="H571">
        <f t="shared" si="429"/>
        <v>-3.1406194267922545</v>
      </c>
      <c r="J571">
        <f t="shared" si="430"/>
        <v>15</v>
      </c>
      <c r="M571">
        <f t="shared" si="431"/>
        <v>1.479972665514494E-3</v>
      </c>
      <c r="N571">
        <f t="shared" si="432"/>
        <v>-1.5707963250000001</v>
      </c>
      <c r="O571">
        <f t="shared" si="433"/>
        <v>555.16744577465795</v>
      </c>
      <c r="P571">
        <f t="shared" si="434"/>
        <v>1.5689950674660815</v>
      </c>
      <c r="Q571">
        <f t="shared" si="435"/>
        <v>308.3714024106394</v>
      </c>
      <c r="R571">
        <f t="shared" si="436"/>
        <v>1.5675534782529676</v>
      </c>
      <c r="S571">
        <f t="shared" si="437"/>
        <v>0.17727323143599744</v>
      </c>
      <c r="T571">
        <f t="shared" si="438"/>
        <v>-1.3925812218493474</v>
      </c>
      <c r="U571">
        <f t="shared" si="439"/>
        <v>0.12723034992643328</v>
      </c>
      <c r="V571">
        <f t="shared" si="440"/>
        <v>-1.4432201938810063</v>
      </c>
      <c r="X571">
        <f t="shared" si="457"/>
        <v>-60.327276062075398</v>
      </c>
      <c r="Y571">
        <f t="shared" si="441"/>
        <v>-196.1559617653285</v>
      </c>
      <c r="Z571">
        <f t="shared" si="458"/>
        <v>-16.155961765328499</v>
      </c>
      <c r="AC571">
        <v>1</v>
      </c>
      <c r="AD571">
        <f t="shared" si="442"/>
        <v>555.1665451447501</v>
      </c>
      <c r="AE571">
        <f t="shared" si="443"/>
        <v>-0.29264373664351545</v>
      </c>
      <c r="AF571">
        <f t="shared" si="444"/>
        <v>3.7538230840393497E-2</v>
      </c>
      <c r="AG571">
        <f t="shared" si="473"/>
        <v>236.04193020371559</v>
      </c>
      <c r="AH571">
        <f t="shared" si="474"/>
        <v>-1866.7952881774286</v>
      </c>
      <c r="AJ571">
        <f t="shared" si="445"/>
        <v>18000</v>
      </c>
      <c r="AK571">
        <f t="shared" si="446"/>
        <v>99929.978126054993</v>
      </c>
      <c r="AL571">
        <v>1</v>
      </c>
      <c r="AM571">
        <f t="shared" si="447"/>
        <v>308.36978098494751</v>
      </c>
      <c r="AN571">
        <f t="shared" si="475"/>
        <v>324.24480052680292</v>
      </c>
      <c r="AO571">
        <f t="shared" si="476"/>
        <v>-57.319997903218685</v>
      </c>
      <c r="AQ571">
        <f t="shared" si="448"/>
        <v>7.8462751495676579E-4</v>
      </c>
      <c r="AR571">
        <f t="shared" si="449"/>
        <v>-2.801120228395654</v>
      </c>
      <c r="AT571">
        <f t="shared" si="470"/>
        <v>-5228.9328389943685</v>
      </c>
      <c r="AU571">
        <f t="shared" si="471"/>
        <v>-662.64656439107853</v>
      </c>
      <c r="AV571">
        <f t="shared" si="459"/>
        <v>-3.0155376679672261</v>
      </c>
      <c r="AW571">
        <f t="shared" si="460"/>
        <v>390.88245499418178</v>
      </c>
      <c r="AX571">
        <f t="shared" si="461"/>
        <v>-3017.1980231199568</v>
      </c>
      <c r="AY571">
        <f t="shared" si="469"/>
        <v>-1.4419624186734425</v>
      </c>
      <c r="BA571">
        <f t="shared" si="450"/>
        <v>1.7324256372617683</v>
      </c>
      <c r="BB571">
        <f t="shared" si="462"/>
        <v>4.7730920400493373</v>
      </c>
      <c r="BC571">
        <f t="shared" si="463"/>
        <v>-1.5735752492937836</v>
      </c>
      <c r="BD571">
        <f t="shared" si="451"/>
        <v>-270.15922063380208</v>
      </c>
      <c r="BF571">
        <f t="shared" si="452"/>
        <v>-70.693897319110604</v>
      </c>
      <c r="BG571">
        <f t="shared" si="453"/>
        <v>-213.54672366784516</v>
      </c>
      <c r="BH571">
        <f t="shared" si="464"/>
        <v>-33.546723667845157</v>
      </c>
      <c r="BI571">
        <f t="shared" si="465"/>
        <v>-33.546723667845157</v>
      </c>
      <c r="BJ571">
        <f t="shared" si="454"/>
        <v>0</v>
      </c>
      <c r="BK571">
        <f t="shared" si="466"/>
        <v>0</v>
      </c>
      <c r="BM571">
        <f t="shared" si="467"/>
        <v>-75.466989359159953</v>
      </c>
      <c r="BN571">
        <f t="shared" si="455"/>
        <v>-123.38750303404305</v>
      </c>
      <c r="BQ571" s="56">
        <f t="shared" si="468"/>
        <v>21.675052840334473</v>
      </c>
    </row>
    <row r="572" spans="1:69" x14ac:dyDescent="0.25">
      <c r="A572">
        <f t="shared" si="472"/>
        <v>1790000</v>
      </c>
      <c r="B572">
        <f t="shared" si="456"/>
        <v>1790</v>
      </c>
      <c r="C572">
        <f t="shared" si="425"/>
        <v>1.8180569945623588</v>
      </c>
      <c r="D572">
        <f t="shared" si="426"/>
        <v>0.98838687353135146</v>
      </c>
      <c r="F572">
        <f t="shared" si="427"/>
        <v>6.1569936569997051E-6</v>
      </c>
      <c r="G572">
        <f t="shared" si="428"/>
        <v>9.7050467456371063E-4</v>
      </c>
      <c r="H572">
        <f t="shared" si="429"/>
        <v>-3.1406221453254366</v>
      </c>
      <c r="J572">
        <f t="shared" si="430"/>
        <v>15</v>
      </c>
      <c r="M572">
        <f t="shared" si="431"/>
        <v>1.475838663655515E-3</v>
      </c>
      <c r="N572">
        <f t="shared" si="432"/>
        <v>-1.5707963250000001</v>
      </c>
      <c r="O572">
        <f t="shared" si="433"/>
        <v>556.72253162068603</v>
      </c>
      <c r="P572">
        <f t="shared" si="434"/>
        <v>1.569000098905883</v>
      </c>
      <c r="Q572">
        <f t="shared" si="435"/>
        <v>309.2351787806586</v>
      </c>
      <c r="R572">
        <f t="shared" si="436"/>
        <v>1.5675625364258796</v>
      </c>
      <c r="S572">
        <f t="shared" si="437"/>
        <v>0.17679355303023755</v>
      </c>
      <c r="T572">
        <f t="shared" si="438"/>
        <v>-1.3930685984489746</v>
      </c>
      <c r="U572">
        <f t="shared" si="439"/>
        <v>0.12688068712420739</v>
      </c>
      <c r="V572">
        <f t="shared" si="440"/>
        <v>-1.4435727136438254</v>
      </c>
      <c r="X572">
        <f t="shared" si="457"/>
        <v>-60.382080386099517</v>
      </c>
      <c r="Y572">
        <f t="shared" si="441"/>
        <v>-196.12977170669214</v>
      </c>
      <c r="Z572">
        <f t="shared" si="458"/>
        <v>-16.129771706692139</v>
      </c>
      <c r="AC572">
        <v>1</v>
      </c>
      <c r="AD572">
        <f t="shared" si="442"/>
        <v>556.72163350649998</v>
      </c>
      <c r="AE572">
        <f t="shared" si="443"/>
        <v>-0.2942854935164616</v>
      </c>
      <c r="AF572">
        <f t="shared" si="444"/>
        <v>3.7643379946389E-2</v>
      </c>
      <c r="AG572">
        <f t="shared" si="473"/>
        <v>234.74630115548206</v>
      </c>
      <c r="AH572">
        <f t="shared" si="474"/>
        <v>-1861.7465059331828</v>
      </c>
      <c r="AJ572">
        <f t="shared" si="445"/>
        <v>18000</v>
      </c>
      <c r="AK572">
        <f t="shared" si="446"/>
        <v>100209.89403117</v>
      </c>
      <c r="AL572">
        <v>1</v>
      </c>
      <c r="AM572">
        <f t="shared" si="447"/>
        <v>309.23356188406501</v>
      </c>
      <c r="AN572">
        <f t="shared" si="475"/>
        <v>324.24376354818759</v>
      </c>
      <c r="AO572">
        <f t="shared" si="476"/>
        <v>-57.159889530615182</v>
      </c>
      <c r="AQ572">
        <f t="shared" si="448"/>
        <v>7.8025024341856972E-4</v>
      </c>
      <c r="AR572">
        <f t="shared" si="449"/>
        <v>-2.7932958714384797</v>
      </c>
      <c r="AT572">
        <f t="shared" si="470"/>
        <v>-5200.2256678295562</v>
      </c>
      <c r="AU572">
        <f t="shared" si="471"/>
        <v>-657.16850201750003</v>
      </c>
      <c r="AV572">
        <f t="shared" si="459"/>
        <v>-3.0158859387260617</v>
      </c>
      <c r="AW572">
        <f t="shared" si="460"/>
        <v>390.52999879662457</v>
      </c>
      <c r="AX572">
        <f t="shared" si="461"/>
        <v>-3008.9260380363448</v>
      </c>
      <c r="AY572">
        <f t="shared" si="469"/>
        <v>-1.4417273518287304</v>
      </c>
      <c r="BA572">
        <f t="shared" si="450"/>
        <v>1.7275222591514288</v>
      </c>
      <c r="BB572">
        <f t="shared" si="462"/>
        <v>4.7484730394701007</v>
      </c>
      <c r="BC572">
        <f t="shared" si="463"/>
        <v>-1.5741585868973313</v>
      </c>
      <c r="BD572">
        <f t="shared" si="451"/>
        <v>-270.19264341655486</v>
      </c>
      <c r="BF572">
        <f t="shared" si="452"/>
        <v>-70.750177778533526</v>
      </c>
      <c r="BG572">
        <f t="shared" si="453"/>
        <v>-213.50664115045433</v>
      </c>
      <c r="BH572">
        <f t="shared" si="464"/>
        <v>-33.506641150454328</v>
      </c>
      <c r="BI572">
        <f t="shared" si="465"/>
        <v>-33.506641150454328</v>
      </c>
      <c r="BJ572">
        <f t="shared" si="454"/>
        <v>0</v>
      </c>
      <c r="BK572">
        <f t="shared" si="466"/>
        <v>0</v>
      </c>
      <c r="BM572">
        <f t="shared" si="467"/>
        <v>-75.49865081800364</v>
      </c>
      <c r="BN572">
        <f t="shared" si="455"/>
        <v>-123.3139977338995</v>
      </c>
      <c r="BQ572" s="56">
        <f t="shared" si="468"/>
        <v>21.650433839755237</v>
      </c>
    </row>
    <row r="573" spans="1:69" x14ac:dyDescent="0.25">
      <c r="A573">
        <f t="shared" si="472"/>
        <v>1795000</v>
      </c>
      <c r="B573">
        <f t="shared" si="456"/>
        <v>1795</v>
      </c>
      <c r="C573">
        <f t="shared" si="425"/>
        <v>1.8216004414472156</v>
      </c>
      <c r="D573">
        <f t="shared" si="426"/>
        <v>0.98966750197235065</v>
      </c>
      <c r="F573">
        <f t="shared" si="427"/>
        <v>6.1227404307687741E-6</v>
      </c>
      <c r="G573">
        <f t="shared" si="428"/>
        <v>9.6780128668450796E-4</v>
      </c>
      <c r="H573">
        <f t="shared" si="429"/>
        <v>-3.1406248487133155</v>
      </c>
      <c r="J573">
        <f t="shared" si="430"/>
        <v>15</v>
      </c>
      <c r="M573">
        <f t="shared" si="431"/>
        <v>1.471727692447561E-3</v>
      </c>
      <c r="N573">
        <f t="shared" si="432"/>
        <v>-1.5707963250000001</v>
      </c>
      <c r="O573">
        <f t="shared" si="433"/>
        <v>558.27761748072919</v>
      </c>
      <c r="P573">
        <f t="shared" si="434"/>
        <v>1.5690051023154694</v>
      </c>
      <c r="Q573">
        <f t="shared" si="435"/>
        <v>310.09895517590928</v>
      </c>
      <c r="R573">
        <f t="shared" si="436"/>
        <v>1.567571544135959</v>
      </c>
      <c r="S573">
        <f t="shared" si="437"/>
        <v>0.17631642197153005</v>
      </c>
      <c r="T573">
        <f t="shared" si="438"/>
        <v>-1.3935533444958885</v>
      </c>
      <c r="U573">
        <f t="shared" si="439"/>
        <v>0.12653292539180713</v>
      </c>
      <c r="V573">
        <f t="shared" si="440"/>
        <v>-1.4439233010379779</v>
      </c>
      <c r="X573">
        <f t="shared" si="457"/>
        <v>-60.436709516442015</v>
      </c>
      <c r="Y573">
        <f t="shared" si="441"/>
        <v>-196.10361029722054</v>
      </c>
      <c r="Z573">
        <f t="shared" si="458"/>
        <v>-16.103610297220541</v>
      </c>
      <c r="AC573">
        <v>1</v>
      </c>
      <c r="AD573">
        <f t="shared" si="442"/>
        <v>558.27672186824998</v>
      </c>
      <c r="AE573">
        <f t="shared" si="443"/>
        <v>-0.29593184271632511</v>
      </c>
      <c r="AF573">
        <f t="shared" si="444"/>
        <v>3.7748529052384495E-2</v>
      </c>
      <c r="AG573">
        <f t="shared" si="473"/>
        <v>233.46125287524134</v>
      </c>
      <c r="AH573">
        <f t="shared" si="474"/>
        <v>-1856.7245009459457</v>
      </c>
      <c r="AJ573">
        <f t="shared" si="445"/>
        <v>18000</v>
      </c>
      <c r="AK573">
        <f t="shared" si="446"/>
        <v>100489.809936285</v>
      </c>
      <c r="AL573">
        <v>1</v>
      </c>
      <c r="AM573">
        <f t="shared" si="447"/>
        <v>310.09734278318251</v>
      </c>
      <c r="AN573">
        <f t="shared" si="475"/>
        <v>324.24273522293691</v>
      </c>
      <c r="AO573">
        <f t="shared" si="476"/>
        <v>-57.000673098755968</v>
      </c>
      <c r="AQ573">
        <f t="shared" si="448"/>
        <v>7.7590949977812869E-4</v>
      </c>
      <c r="AR573">
        <f t="shared" si="449"/>
        <v>-2.785515104203482</v>
      </c>
      <c r="AT573">
        <f t="shared" si="470"/>
        <v>-5171.7529969256675</v>
      </c>
      <c r="AU573">
        <f t="shared" si="471"/>
        <v>-651.7504963090081</v>
      </c>
      <c r="AV573">
        <f t="shared" si="459"/>
        <v>-3.0162323007874723</v>
      </c>
      <c r="AW573">
        <f t="shared" si="460"/>
        <v>390.18026207103566</v>
      </c>
      <c r="AX573">
        <f t="shared" si="461"/>
        <v>-3000.6988670351693</v>
      </c>
      <c r="AY573">
        <f t="shared" si="469"/>
        <v>-1.4414920218674863</v>
      </c>
      <c r="BA573">
        <f t="shared" si="450"/>
        <v>1.7226461358683285</v>
      </c>
      <c r="BB573">
        <f t="shared" si="462"/>
        <v>4.7239214860102985</v>
      </c>
      <c r="BC573">
        <f t="shared" si="463"/>
        <v>-1.574740278919986</v>
      </c>
      <c r="BD573">
        <f t="shared" si="451"/>
        <v>-270.22597191446749</v>
      </c>
      <c r="BF573">
        <f t="shared" si="452"/>
        <v>-70.806273911394115</v>
      </c>
      <c r="BG573">
        <f t="shared" si="453"/>
        <v>-213.46674993620547</v>
      </c>
      <c r="BH573">
        <f t="shared" si="464"/>
        <v>-33.466749936205474</v>
      </c>
      <c r="BI573">
        <f t="shared" si="465"/>
        <v>-33.466749936205474</v>
      </c>
      <c r="BJ573">
        <f t="shared" si="454"/>
        <v>0</v>
      </c>
      <c r="BK573">
        <f t="shared" si="466"/>
        <v>0</v>
      </c>
      <c r="BM573">
        <f t="shared" si="467"/>
        <v>-75.530195397404412</v>
      </c>
      <c r="BN573">
        <f t="shared" si="455"/>
        <v>-123.240778021738</v>
      </c>
      <c r="BQ573" s="56">
        <f t="shared" si="468"/>
        <v>21.625882286295433</v>
      </c>
    </row>
    <row r="574" spans="1:69" x14ac:dyDescent="0.25">
      <c r="A574">
        <f t="shared" si="472"/>
        <v>1800000</v>
      </c>
      <c r="B574">
        <f t="shared" si="456"/>
        <v>1800</v>
      </c>
      <c r="C574">
        <f t="shared" si="425"/>
        <v>1.8251468641707227</v>
      </c>
      <c r="D574">
        <f t="shared" si="426"/>
        <v>0.99094315574869329</v>
      </c>
      <c r="F574">
        <f t="shared" si="427"/>
        <v>6.0887722536506993E-6</v>
      </c>
      <c r="G574">
        <f t="shared" si="428"/>
        <v>9.6511291789440443E-4</v>
      </c>
      <c r="H574">
        <f t="shared" si="429"/>
        <v>-3.1406275370821057</v>
      </c>
      <c r="J574">
        <f t="shared" si="430"/>
        <v>15</v>
      </c>
      <c r="M574">
        <f t="shared" si="431"/>
        <v>1.4676395599685398E-3</v>
      </c>
      <c r="N574">
        <f t="shared" si="432"/>
        <v>-1.5707963250000001</v>
      </c>
      <c r="O574">
        <f t="shared" si="433"/>
        <v>559.83270335467068</v>
      </c>
      <c r="P574">
        <f t="shared" si="434"/>
        <v>1.5690100779284251</v>
      </c>
      <c r="Q574">
        <f t="shared" si="435"/>
        <v>310.9627315961813</v>
      </c>
      <c r="R574">
        <f t="shared" si="436"/>
        <v>1.5675805018037234</v>
      </c>
      <c r="S574">
        <f t="shared" si="437"/>
        <v>0.17584181836101592</v>
      </c>
      <c r="T574">
        <f t="shared" si="438"/>
        <v>-1.3940354810038995</v>
      </c>
      <c r="U574">
        <f t="shared" si="439"/>
        <v>0.12618704939570161</v>
      </c>
      <c r="V574">
        <f t="shared" si="440"/>
        <v>-1.4442719718232349</v>
      </c>
      <c r="X574">
        <f t="shared" si="457"/>
        <v>-60.491164519728422</v>
      </c>
      <c r="Y574">
        <f t="shared" si="441"/>
        <v>-196.0774781851847</v>
      </c>
      <c r="Z574">
        <f t="shared" si="458"/>
        <v>-16.077478185184702</v>
      </c>
      <c r="AC574">
        <v>1</v>
      </c>
      <c r="AD574">
        <f t="shared" si="442"/>
        <v>559.83181022999997</v>
      </c>
      <c r="AE574">
        <f t="shared" si="443"/>
        <v>-0.29758278424310591</v>
      </c>
      <c r="AF574">
        <f t="shared" si="444"/>
        <v>3.7853678158379998E-2</v>
      </c>
      <c r="AG574">
        <f t="shared" si="473"/>
        <v>232.18667109358489</v>
      </c>
      <c r="AH574">
        <f t="shared" si="474"/>
        <v>-1851.7290646074184</v>
      </c>
      <c r="AJ574">
        <f t="shared" si="445"/>
        <v>18000</v>
      </c>
      <c r="AK574">
        <f t="shared" si="446"/>
        <v>100769.72584140001</v>
      </c>
      <c r="AL574">
        <v>1</v>
      </c>
      <c r="AM574">
        <f t="shared" si="447"/>
        <v>310.96112368230001</v>
      </c>
      <c r="AN574">
        <f t="shared" si="475"/>
        <v>324.24171545503776</v>
      </c>
      <c r="AO574">
        <f t="shared" si="476"/>
        <v>-56.842341175110278</v>
      </c>
      <c r="AQ574">
        <f t="shared" si="448"/>
        <v>7.7160487873419148E-4</v>
      </c>
      <c r="AR574">
        <f t="shared" si="449"/>
        <v>-2.7777775634430895</v>
      </c>
      <c r="AT574">
        <f t="shared" si="470"/>
        <v>-5143.5122928737528</v>
      </c>
      <c r="AU574">
        <f t="shared" si="471"/>
        <v>-646.39172867464526</v>
      </c>
      <c r="AV574">
        <f t="shared" si="459"/>
        <v>-3.0165767697139696</v>
      </c>
      <c r="AW574">
        <f t="shared" si="460"/>
        <v>389.83321764708415</v>
      </c>
      <c r="AX574">
        <f t="shared" si="461"/>
        <v>-2992.5161503291397</v>
      </c>
      <c r="AY574">
        <f t="shared" si="469"/>
        <v>-1.4412564306756905</v>
      </c>
      <c r="BA574">
        <f t="shared" si="450"/>
        <v>1.7177970394415827</v>
      </c>
      <c r="BB574">
        <f t="shared" si="462"/>
        <v>4.6994369983145088</v>
      </c>
      <c r="BC574">
        <f t="shared" si="463"/>
        <v>-1.5753203390382791</v>
      </c>
      <c r="BD574">
        <f t="shared" si="451"/>
        <v>-270.25920691114749</v>
      </c>
      <c r="BF574">
        <f t="shared" si="452"/>
        <v>-70.862186891324455</v>
      </c>
      <c r="BG574">
        <f t="shared" si="453"/>
        <v>-213.42704938748324</v>
      </c>
      <c r="BH574">
        <f t="shared" si="464"/>
        <v>-33.427049387483237</v>
      </c>
      <c r="BI574">
        <f t="shared" si="465"/>
        <v>-33.427049387483237</v>
      </c>
      <c r="BJ574">
        <f t="shared" si="454"/>
        <v>0</v>
      </c>
      <c r="BK574">
        <f t="shared" si="466"/>
        <v>0</v>
      </c>
      <c r="BM574">
        <f t="shared" si="467"/>
        <v>-75.561623889638966</v>
      </c>
      <c r="BN574">
        <f t="shared" si="455"/>
        <v>-123.16784247633578</v>
      </c>
      <c r="BQ574" s="56">
        <f t="shared" si="468"/>
        <v>21.601397798599645</v>
      </c>
    </row>
    <row r="575" spans="1:69" x14ac:dyDescent="0.25">
      <c r="A575">
        <f t="shared" si="472"/>
        <v>1805000</v>
      </c>
      <c r="B575">
        <f t="shared" si="456"/>
        <v>1805</v>
      </c>
      <c r="C575">
        <f t="shared" si="425"/>
        <v>1.8286962454195925</v>
      </c>
      <c r="D575">
        <f t="shared" si="426"/>
        <v>0.99221385966305775</v>
      </c>
      <c r="F575">
        <f t="shared" si="427"/>
        <v>6.0550859715549615E-6</v>
      </c>
      <c r="G575">
        <f t="shared" si="428"/>
        <v>9.6243944337807302E-4</v>
      </c>
      <c r="H575">
        <f t="shared" si="429"/>
        <v>-3.1406302105566222</v>
      </c>
      <c r="J575">
        <f t="shared" si="430"/>
        <v>15</v>
      </c>
      <c r="M575">
        <f t="shared" si="431"/>
        <v>1.4635740764229205E-3</v>
      </c>
      <c r="N575">
        <f t="shared" si="432"/>
        <v>-1.5707963250000001</v>
      </c>
      <c r="O575">
        <f t="shared" si="433"/>
        <v>561.387789242395</v>
      </c>
      <c r="P575">
        <f t="shared" si="434"/>
        <v>1.5690150259757454</v>
      </c>
      <c r="Q575">
        <f t="shared" si="435"/>
        <v>311.82650804126666</v>
      </c>
      <c r="R575">
        <f t="shared" si="436"/>
        <v>1.5675894098450316</v>
      </c>
      <c r="S575">
        <f t="shared" si="437"/>
        <v>0.17536972250284241</v>
      </c>
      <c r="T575">
        <f t="shared" si="438"/>
        <v>-1.39451502876603</v>
      </c>
      <c r="U575">
        <f t="shared" si="439"/>
        <v>0.12584304396541129</v>
      </c>
      <c r="V575">
        <f t="shared" si="440"/>
        <v>-1.444618741589389</v>
      </c>
      <c r="X575">
        <f t="shared" si="457"/>
        <v>-60.545446453507033</v>
      </c>
      <c r="Y575">
        <f t="shared" si="441"/>
        <v>-196.05137600416691</v>
      </c>
      <c r="Z575">
        <f t="shared" si="458"/>
        <v>-16.051376004166912</v>
      </c>
      <c r="AC575">
        <v>1</v>
      </c>
      <c r="AD575">
        <f t="shared" si="442"/>
        <v>561.38689859174997</v>
      </c>
      <c r="AE575">
        <f t="shared" si="443"/>
        <v>-0.29923831809680407</v>
      </c>
      <c r="AF575">
        <f t="shared" si="444"/>
        <v>3.7958827264375501E-2</v>
      </c>
      <c r="AG575">
        <f t="shared" si="473"/>
        <v>230.92244307098403</v>
      </c>
      <c r="AH575">
        <f t="shared" si="474"/>
        <v>-1846.759990426684</v>
      </c>
      <c r="AJ575">
        <f t="shared" si="445"/>
        <v>18000</v>
      </c>
      <c r="AK575">
        <f t="shared" si="446"/>
        <v>101049.641746515</v>
      </c>
      <c r="AL575">
        <v>1</v>
      </c>
      <c r="AM575">
        <f t="shared" si="447"/>
        <v>311.82490458141751</v>
      </c>
      <c r="AN575">
        <f t="shared" si="475"/>
        <v>324.24070414980474</v>
      </c>
      <c r="AO575">
        <f t="shared" si="476"/>
        <v>-56.68488640949797</v>
      </c>
      <c r="AQ575">
        <f t="shared" si="448"/>
        <v>7.6733598059131069E-4</v>
      </c>
      <c r="AR575">
        <f t="shared" si="449"/>
        <v>-2.7700828899346313</v>
      </c>
      <c r="AT575">
        <f t="shared" si="470"/>
        <v>-5115.5010561975068</v>
      </c>
      <c r="AU575">
        <f t="shared" si="471"/>
        <v>-641.09139384100774</v>
      </c>
      <c r="AV575">
        <f t="shared" si="459"/>
        <v>-3.0169193609002725</v>
      </c>
      <c r="AW575">
        <f t="shared" si="460"/>
        <v>389.48883868169059</v>
      </c>
      <c r="AX575">
        <f t="shared" si="461"/>
        <v>-2984.3775319352294</v>
      </c>
      <c r="AY575">
        <f t="shared" si="469"/>
        <v>-1.4410205801258715</v>
      </c>
      <c r="BA575">
        <f t="shared" si="450"/>
        <v>1.7129747444381231</v>
      </c>
      <c r="BB575">
        <f t="shared" si="462"/>
        <v>4.675019198224196</v>
      </c>
      <c r="BC575">
        <f t="shared" si="463"/>
        <v>-1.5758987807744009</v>
      </c>
      <c r="BD575">
        <f t="shared" si="451"/>
        <v>-270.29234918135938</v>
      </c>
      <c r="BF575">
        <f t="shared" si="452"/>
        <v>-70.917917881436125</v>
      </c>
      <c r="BG575">
        <f t="shared" si="453"/>
        <v>-213.38753886511469</v>
      </c>
      <c r="BH575">
        <f t="shared" si="464"/>
        <v>-33.387538865114692</v>
      </c>
      <c r="BI575">
        <f t="shared" si="465"/>
        <v>-33.387538865114692</v>
      </c>
      <c r="BJ575">
        <f t="shared" si="454"/>
        <v>0</v>
      </c>
      <c r="BK575">
        <f t="shared" si="466"/>
        <v>0</v>
      </c>
      <c r="BM575">
        <f t="shared" si="467"/>
        <v>-75.592937079660331</v>
      </c>
      <c r="BN575">
        <f t="shared" si="455"/>
        <v>-123.09518968375535</v>
      </c>
      <c r="BQ575" s="56">
        <f t="shared" si="468"/>
        <v>21.576979998509334</v>
      </c>
    </row>
    <row r="576" spans="1:69" x14ac:dyDescent="0.25">
      <c r="A576">
        <f t="shared" si="472"/>
        <v>1810000</v>
      </c>
      <c r="B576">
        <f t="shared" si="456"/>
        <v>1810</v>
      </c>
      <c r="C576">
        <f t="shared" si="425"/>
        <v>1.8322485680003047</v>
      </c>
      <c r="D576">
        <f t="shared" si="426"/>
        <v>0.99347963838995512</v>
      </c>
      <c r="F576">
        <f t="shared" si="427"/>
        <v>6.0216784738960639E-6</v>
      </c>
      <c r="G576">
        <f t="shared" si="428"/>
        <v>9.5978073969940224E-4</v>
      </c>
      <c r="H576">
        <f t="shared" si="429"/>
        <v>-3.1406328692603007</v>
      </c>
      <c r="J576">
        <f t="shared" si="430"/>
        <v>15</v>
      </c>
      <c r="M576">
        <f t="shared" si="431"/>
        <v>1.4595310541123602E-3</v>
      </c>
      <c r="N576">
        <f t="shared" si="432"/>
        <v>-1.5707963250000001</v>
      </c>
      <c r="O576">
        <f t="shared" si="433"/>
        <v>562.94287514378811</v>
      </c>
      <c r="P576">
        <f t="shared" si="434"/>
        <v>1.5690199466858743</v>
      </c>
      <c r="Q576">
        <f t="shared" si="435"/>
        <v>312.69028451095971</v>
      </c>
      <c r="R576">
        <f t="shared" si="436"/>
        <v>1.5675982686711465</v>
      </c>
      <c r="S576">
        <f t="shared" si="437"/>
        <v>0.17490011490163207</v>
      </c>
      <c r="T576">
        <f t="shared" si="438"/>
        <v>-1.3949920083573744</v>
      </c>
      <c r="U576">
        <f t="shared" si="439"/>
        <v>0.12550089409136608</v>
      </c>
      <c r="V576">
        <f t="shared" si="440"/>
        <v>-1.4449636257585261</v>
      </c>
      <c r="X576">
        <f t="shared" si="457"/>
        <v>-60.599556366344629</v>
      </c>
      <c r="Y576">
        <f t="shared" si="441"/>
        <v>-196.02530437332808</v>
      </c>
      <c r="Z576">
        <f t="shared" si="458"/>
        <v>-16.025304373328083</v>
      </c>
      <c r="AC576">
        <v>1</v>
      </c>
      <c r="AD576">
        <f t="shared" si="442"/>
        <v>562.94198695350008</v>
      </c>
      <c r="AE576">
        <f t="shared" si="443"/>
        <v>-0.30089844427741952</v>
      </c>
      <c r="AF576">
        <f t="shared" si="444"/>
        <v>3.8063976370370997E-2</v>
      </c>
      <c r="AG576">
        <f t="shared" si="473"/>
        <v>229.66845757341736</v>
      </c>
      <c r="AH576">
        <f t="shared" si="474"/>
        <v>-1841.8170740040446</v>
      </c>
      <c r="AJ576">
        <f t="shared" si="445"/>
        <v>18000</v>
      </c>
      <c r="AK576">
        <f t="shared" si="446"/>
        <v>101329.55765162999</v>
      </c>
      <c r="AL576">
        <v>1</v>
      </c>
      <c r="AM576">
        <f t="shared" si="447"/>
        <v>312.68868548053507</v>
      </c>
      <c r="AN576">
        <f t="shared" si="475"/>
        <v>324.23970121385878</v>
      </c>
      <c r="AO576">
        <f t="shared" si="476"/>
        <v>-56.528301532952213</v>
      </c>
      <c r="AQ576">
        <f t="shared" si="448"/>
        <v>7.6310241116705753E-4</v>
      </c>
      <c r="AR576">
        <f t="shared" si="449"/>
        <v>-2.7624307284247482</v>
      </c>
      <c r="AT576">
        <f t="shared" si="470"/>
        <v>-5087.7168208123885</v>
      </c>
      <c r="AU576">
        <f t="shared" si="471"/>
        <v>-635.84869960082494</v>
      </c>
      <c r="AV576">
        <f t="shared" si="459"/>
        <v>-3.017260089575549</v>
      </c>
      <c r="AW576">
        <f t="shared" si="460"/>
        <v>389.1470986545213</v>
      </c>
      <c r="AX576">
        <f t="shared" si="461"/>
        <v>-2976.282659625027</v>
      </c>
      <c r="AY576">
        <f t="shared" si="469"/>
        <v>-1.4407844720771799</v>
      </c>
      <c r="BA576">
        <f t="shared" si="450"/>
        <v>1.7081790279274638</v>
      </c>
      <c r="BB576">
        <f t="shared" si="462"/>
        <v>4.6506677107420753</v>
      </c>
      <c r="BC576">
        <f t="shared" si="463"/>
        <v>-1.5764756174983692</v>
      </c>
      <c r="BD576">
        <f t="shared" si="451"/>
        <v>-270.32539949114869</v>
      </c>
      <c r="BF576">
        <f t="shared" si="452"/>
        <v>-70.973468034439065</v>
      </c>
      <c r="BG576">
        <f t="shared" si="453"/>
        <v>-213.34821772847238</v>
      </c>
      <c r="BH576">
        <f t="shared" si="464"/>
        <v>-33.348217728472378</v>
      </c>
      <c r="BI576">
        <f t="shared" si="465"/>
        <v>-33.348217728472378</v>
      </c>
      <c r="BJ576">
        <f t="shared" si="454"/>
        <v>0</v>
      </c>
      <c r="BK576">
        <f t="shared" si="466"/>
        <v>0</v>
      </c>
      <c r="BM576">
        <f t="shared" si="467"/>
        <v>-75.62413574518115</v>
      </c>
      <c r="BN576">
        <f t="shared" si="455"/>
        <v>-123.02281823732372</v>
      </c>
      <c r="BQ576" s="56">
        <f t="shared" si="468"/>
        <v>21.552628511027212</v>
      </c>
    </row>
    <row r="577" spans="1:69" x14ac:dyDescent="0.25">
      <c r="A577">
        <f t="shared" si="472"/>
        <v>1815000</v>
      </c>
      <c r="B577">
        <f t="shared" si="456"/>
        <v>1815</v>
      </c>
      <c r="C577">
        <f t="shared" si="425"/>
        <v>1.8358038148382245</v>
      </c>
      <c r="D577">
        <f t="shared" si="426"/>
        <v>0.9947405164761226</v>
      </c>
      <c r="F577">
        <f t="shared" si="427"/>
        <v>5.9885466928754364E-6</v>
      </c>
      <c r="G577">
        <f t="shared" si="428"/>
        <v>9.5713668478249777E-4</v>
      </c>
      <c r="H577">
        <f t="shared" si="429"/>
        <v>-3.1406355133152175</v>
      </c>
      <c r="J577">
        <f t="shared" si="430"/>
        <v>15</v>
      </c>
      <c r="M577">
        <f t="shared" si="431"/>
        <v>1.4555103074068163E-3</v>
      </c>
      <c r="N577">
        <f t="shared" si="432"/>
        <v>-1.5707963250000001</v>
      </c>
      <c r="O577">
        <f t="shared" si="433"/>
        <v>564.49796105873668</v>
      </c>
      <c r="P577">
        <f t="shared" si="434"/>
        <v>1.569024840284738</v>
      </c>
      <c r="Q577">
        <f t="shared" si="435"/>
        <v>313.55406100505718</v>
      </c>
      <c r="R577">
        <f t="shared" si="436"/>
        <v>1.5676070786888001</v>
      </c>
      <c r="S577">
        <f t="shared" si="437"/>
        <v>0.17443297625998808</v>
      </c>
      <c r="T577">
        <f t="shared" si="438"/>
        <v>-1.3954664401379144</v>
      </c>
      <c r="U577">
        <f t="shared" si="439"/>
        <v>0.12516058492279639</v>
      </c>
      <c r="V577">
        <f t="shared" si="440"/>
        <v>-1.4453066395872636</v>
      </c>
      <c r="X577">
        <f t="shared" si="457"/>
        <v>-60.653495297921005</v>
      </c>
      <c r="Y577">
        <f t="shared" si="441"/>
        <v>-195.99926389767057</v>
      </c>
      <c r="Z577">
        <f t="shared" si="458"/>
        <v>-15.999263897670573</v>
      </c>
      <c r="AC577">
        <v>1</v>
      </c>
      <c r="AD577">
        <f t="shared" si="442"/>
        <v>564.49707531525007</v>
      </c>
      <c r="AE577">
        <f t="shared" si="443"/>
        <v>-0.30256316278495232</v>
      </c>
      <c r="AF577">
        <f t="shared" si="444"/>
        <v>3.81691254763665E-2</v>
      </c>
      <c r="AG577">
        <f t="shared" si="473"/>
        <v>228.42460484844554</v>
      </c>
      <c r="AH577">
        <f t="shared" si="474"/>
        <v>-1836.9001130052357</v>
      </c>
      <c r="AJ577">
        <f t="shared" si="445"/>
        <v>18000</v>
      </c>
      <c r="AK577">
        <f t="shared" si="446"/>
        <v>101609.47355674501</v>
      </c>
      <c r="AL577">
        <v>1</v>
      </c>
      <c r="AM577">
        <f t="shared" si="447"/>
        <v>313.55246637965251</v>
      </c>
      <c r="AN577">
        <f t="shared" si="475"/>
        <v>324.23870655510513</v>
      </c>
      <c r="AO577">
        <f t="shared" si="476"/>
        <v>-56.372579356600895</v>
      </c>
      <c r="AQ577">
        <f t="shared" si="448"/>
        <v>7.5890378170102358E-4</v>
      </c>
      <c r="AR577">
        <f t="shared" si="449"/>
        <v>-2.7548207275747156</v>
      </c>
      <c r="AT577">
        <f t="shared" si="470"/>
        <v>-5060.157153494707</v>
      </c>
      <c r="AU577">
        <f t="shared" si="471"/>
        <v>-630.6628665669283</v>
      </c>
      <c r="AV577">
        <f t="shared" si="459"/>
        <v>-3.0175989708056239</v>
      </c>
      <c r="AW577">
        <f t="shared" si="460"/>
        <v>388.80797136354801</v>
      </c>
      <c r="AX577">
        <f t="shared" si="461"/>
        <v>-2968.2311848758554</v>
      </c>
      <c r="AY577">
        <f t="shared" si="469"/>
        <v>-1.4405481083754614</v>
      </c>
      <c r="BA577">
        <f t="shared" si="450"/>
        <v>1.7034096694470475</v>
      </c>
      <c r="BB577">
        <f t="shared" si="462"/>
        <v>4.6263821639969542</v>
      </c>
      <c r="BC577">
        <f t="shared" si="463"/>
        <v>-1.5770508624301625</v>
      </c>
      <c r="BD577">
        <f t="shared" si="451"/>
        <v>-270.35835859796441</v>
      </c>
      <c r="BF577">
        <f t="shared" si="452"/>
        <v>-71.028838492758823</v>
      </c>
      <c r="BG577">
        <f t="shared" si="453"/>
        <v>-213.30908533557536</v>
      </c>
      <c r="BH577">
        <f t="shared" si="464"/>
        <v>-33.309085335575361</v>
      </c>
      <c r="BI577">
        <f t="shared" si="465"/>
        <v>-33.309085335575361</v>
      </c>
      <c r="BJ577">
        <f t="shared" si="454"/>
        <v>0</v>
      </c>
      <c r="BK577">
        <f t="shared" si="466"/>
        <v>0</v>
      </c>
      <c r="BM577">
        <f t="shared" si="467"/>
        <v>-75.655220656755773</v>
      </c>
      <c r="BN577">
        <f t="shared" si="455"/>
        <v>-122.95072673761096</v>
      </c>
      <c r="BQ577" s="56">
        <f t="shared" si="468"/>
        <v>21.528342964282089</v>
      </c>
    </row>
    <row r="578" spans="1:69" x14ac:dyDescent="0.25">
      <c r="A578">
        <f t="shared" si="472"/>
        <v>1820000</v>
      </c>
      <c r="B578">
        <f t="shared" si="456"/>
        <v>1820</v>
      </c>
      <c r="C578">
        <f t="shared" si="425"/>
        <v>1.8393619689767291</v>
      </c>
      <c r="D578">
        <f t="shared" si="426"/>
        <v>0.99599651834092306</v>
      </c>
      <c r="F578">
        <f t="shared" si="427"/>
        <v>5.955687602777108E-6</v>
      </c>
      <c r="G578">
        <f t="shared" si="428"/>
        <v>9.5450715789299789E-4</v>
      </c>
      <c r="H578">
        <f t="shared" si="429"/>
        <v>-3.1406381428421071</v>
      </c>
      <c r="J578">
        <f t="shared" si="430"/>
        <v>15</v>
      </c>
      <c r="M578">
        <f t="shared" si="431"/>
        <v>1.4515116527161382E-3</v>
      </c>
      <c r="N578">
        <f t="shared" si="432"/>
        <v>-1.5707963250000001</v>
      </c>
      <c r="O578">
        <f t="shared" si="433"/>
        <v>566.05304698712928</v>
      </c>
      <c r="P578">
        <f t="shared" si="434"/>
        <v>1.5690297069957799</v>
      </c>
      <c r="Q578">
        <f t="shared" si="435"/>
        <v>314.41783752335783</v>
      </c>
      <c r="R578">
        <f t="shared" si="436"/>
        <v>1.5676158403002542</v>
      </c>
      <c r="S578">
        <f t="shared" si="437"/>
        <v>0.17396828747603701</v>
      </c>
      <c r="T578">
        <f t="shared" si="438"/>
        <v>-1.395938344255292</v>
      </c>
      <c r="U578">
        <f t="shared" si="439"/>
        <v>0.12482210176565704</v>
      </c>
      <c r="V578">
        <f t="shared" si="440"/>
        <v>-1.4456477981689506</v>
      </c>
      <c r="X578">
        <f t="shared" si="457"/>
        <v>-60.707264279122334</v>
      </c>
      <c r="Y578">
        <f t="shared" si="441"/>
        <v>-195.97325516829517</v>
      </c>
      <c r="Z578">
        <f t="shared" si="458"/>
        <v>-15.973255168295168</v>
      </c>
      <c r="AC578">
        <v>1</v>
      </c>
      <c r="AD578">
        <f t="shared" si="442"/>
        <v>566.05216367699995</v>
      </c>
      <c r="AE578">
        <f t="shared" si="443"/>
        <v>-0.30423247361940248</v>
      </c>
      <c r="AF578">
        <f t="shared" si="444"/>
        <v>3.8274274582361996E-2</v>
      </c>
      <c r="AG578">
        <f t="shared" si="473"/>
        <v>227.19077660172684</v>
      </c>
      <c r="AH578">
        <f t="shared" si="474"/>
        <v>-1832.0089071360062</v>
      </c>
      <c r="AJ578">
        <f t="shared" si="445"/>
        <v>18000</v>
      </c>
      <c r="AK578">
        <f t="shared" si="446"/>
        <v>101889.38946186</v>
      </c>
      <c r="AL578">
        <v>1</v>
      </c>
      <c r="AM578">
        <f t="shared" si="447"/>
        <v>314.41624727877002</v>
      </c>
      <c r="AN578">
        <f t="shared" si="475"/>
        <v>324.23772008271192</v>
      </c>
      <c r="AO578">
        <f t="shared" si="476"/>
        <v>-56.217712770566443</v>
      </c>
      <c r="AQ578">
        <f t="shared" si="448"/>
        <v>7.547397087655696E-4</v>
      </c>
      <c r="AR578">
        <f t="shared" si="449"/>
        <v>-2.7472525399066736</v>
      </c>
      <c r="AT578">
        <f t="shared" si="470"/>
        <v>-5032.8196533604751</v>
      </c>
      <c r="AU578">
        <f t="shared" si="471"/>
        <v>-625.53312793149155</v>
      </c>
      <c r="AV578">
        <f t="shared" si="459"/>
        <v>-3.0179360194951501</v>
      </c>
      <c r="AW578">
        <f t="shared" si="460"/>
        <v>388.47143092067506</v>
      </c>
      <c r="AX578">
        <f t="shared" si="461"/>
        <v>-2960.2227628226337</v>
      </c>
      <c r="AY578">
        <f t="shared" si="469"/>
        <v>-1.4403114908533328</v>
      </c>
      <c r="BA578">
        <f t="shared" si="450"/>
        <v>1.6986664509681744</v>
      </c>
      <c r="BB578">
        <f t="shared" si="462"/>
        <v>4.6021621892090963</v>
      </c>
      <c r="BC578">
        <f t="shared" si="463"/>
        <v>-1.5776245286418173</v>
      </c>
      <c r="BD578">
        <f t="shared" si="451"/>
        <v>-270.39122725077902</v>
      </c>
      <c r="BF578">
        <f t="shared" si="452"/>
        <v>-71.084030388652224</v>
      </c>
      <c r="BG578">
        <f t="shared" si="453"/>
        <v>-213.27014104318718</v>
      </c>
      <c r="BH578">
        <f t="shared" si="464"/>
        <v>-33.270141043187181</v>
      </c>
      <c r="BI578">
        <f t="shared" si="465"/>
        <v>-33.270141043187181</v>
      </c>
      <c r="BJ578">
        <f t="shared" si="454"/>
        <v>0</v>
      </c>
      <c r="BK578">
        <f t="shared" si="466"/>
        <v>0</v>
      </c>
      <c r="BM578">
        <f t="shared" si="467"/>
        <v>-75.686192577861306</v>
      </c>
      <c r="BN578">
        <f t="shared" si="455"/>
        <v>-122.87891379240816</v>
      </c>
      <c r="BQ578" s="56">
        <f t="shared" si="468"/>
        <v>21.504122989494231</v>
      </c>
    </row>
    <row r="579" spans="1:69" x14ac:dyDescent="0.25">
      <c r="A579">
        <f t="shared" si="472"/>
        <v>1825000</v>
      </c>
      <c r="B579">
        <f t="shared" si="456"/>
        <v>1825</v>
      </c>
      <c r="C579">
        <f t="shared" si="425"/>
        <v>1.8429230135763353</v>
      </c>
      <c r="D579">
        <f t="shared" si="426"/>
        <v>0.99724766827674993</v>
      </c>
      <c r="F579">
        <f t="shared" si="427"/>
        <v>5.9230982192768812E-6</v>
      </c>
      <c r="G579">
        <f t="shared" si="428"/>
        <v>9.5189203961969584E-4</v>
      </c>
      <c r="H579">
        <f t="shared" si="429"/>
        <v>-3.1406407579603806</v>
      </c>
      <c r="J579">
        <f t="shared" si="430"/>
        <v>15</v>
      </c>
      <c r="M579">
        <f t="shared" si="431"/>
        <v>1.4475349084621216E-3</v>
      </c>
      <c r="N579">
        <f t="shared" si="432"/>
        <v>-1.5707963250000001</v>
      </c>
      <c r="O579">
        <f t="shared" si="433"/>
        <v>567.6081329288553</v>
      </c>
      <c r="P579">
        <f t="shared" si="434"/>
        <v>1.5690345470399951</v>
      </c>
      <c r="Q579">
        <f t="shared" si="435"/>
        <v>315.28161406566278</v>
      </c>
      <c r="R579">
        <f t="shared" si="436"/>
        <v>1.5676245539033626</v>
      </c>
      <c r="S579">
        <f t="shared" si="437"/>
        <v>0.17350602964100625</v>
      </c>
      <c r="T579">
        <f t="shared" si="438"/>
        <v>-1.3964077406475379</v>
      </c>
      <c r="U579">
        <f t="shared" si="439"/>
        <v>0.1244854300805836</v>
      </c>
      <c r="V579">
        <f t="shared" si="440"/>
        <v>-1.445987116435834</v>
      </c>
      <c r="X579">
        <f t="shared" si="457"/>
        <v>-60.760864332133409</v>
      </c>
      <c r="Y579">
        <f t="shared" si="441"/>
        <v>-195.94727876265438</v>
      </c>
      <c r="Z579">
        <f t="shared" si="458"/>
        <v>-15.947278762654378</v>
      </c>
      <c r="AC579">
        <v>1</v>
      </c>
      <c r="AD579">
        <f t="shared" si="442"/>
        <v>567.60725203874995</v>
      </c>
      <c r="AE579">
        <f t="shared" si="443"/>
        <v>-0.30590637678076993</v>
      </c>
      <c r="AF579">
        <f t="shared" si="444"/>
        <v>3.8379423688357499E-2</v>
      </c>
      <c r="AG579">
        <f t="shared" si="473"/>
        <v>225.96686597396373</v>
      </c>
      <c r="AH579">
        <f t="shared" si="474"/>
        <v>-1827.1432581170732</v>
      </c>
      <c r="AJ579">
        <f t="shared" si="445"/>
        <v>18000</v>
      </c>
      <c r="AK579">
        <f t="shared" si="446"/>
        <v>102169.30536697501</v>
      </c>
      <c r="AL579">
        <v>1</v>
      </c>
      <c r="AM579">
        <f t="shared" si="447"/>
        <v>315.28002817788752</v>
      </c>
      <c r="AN579">
        <f t="shared" si="475"/>
        <v>324.23674170709035</v>
      </c>
      <c r="AO579">
        <f t="shared" si="476"/>
        <v>-56.063694742883868</v>
      </c>
      <c r="AQ579">
        <f t="shared" si="448"/>
        <v>7.5060981417828378E-4</v>
      </c>
      <c r="AR579">
        <f t="shared" si="449"/>
        <v>-2.7397258217507359</v>
      </c>
      <c r="AT579">
        <f t="shared" si="470"/>
        <v>-5005.7019513538362</v>
      </c>
      <c r="AU579">
        <f t="shared" si="471"/>
        <v>-620.45872923040849</v>
      </c>
      <c r="AV579">
        <f t="shared" si="459"/>
        <v>-3.0182712503897471</v>
      </c>
      <c r="AW579">
        <f t="shared" si="460"/>
        <v>388.1374517474332</v>
      </c>
      <c r="AX579">
        <f t="shared" si="461"/>
        <v>-2952.2570522105011</v>
      </c>
      <c r="AY579">
        <f t="shared" si="469"/>
        <v>-1.440074621330256</v>
      </c>
      <c r="BA579">
        <f t="shared" si="450"/>
        <v>1.693949156862486</v>
      </c>
      <c r="BB579">
        <f t="shared" si="462"/>
        <v>4.5780074206560313</v>
      </c>
      <c r="BC579">
        <f t="shared" si="463"/>
        <v>-1.5781966290594911</v>
      </c>
      <c r="BD579">
        <f t="shared" si="451"/>
        <v>-270.42400619020685</v>
      </c>
      <c r="BF579">
        <f t="shared" si="452"/>
        <v>-71.139044844321532</v>
      </c>
      <c r="BG579">
        <f t="shared" si="453"/>
        <v>-213.23138420691231</v>
      </c>
      <c r="BH579">
        <f t="shared" si="464"/>
        <v>-33.23138420691231</v>
      </c>
      <c r="BI579">
        <f t="shared" si="465"/>
        <v>-33.23138420691231</v>
      </c>
      <c r="BJ579">
        <f t="shared" si="454"/>
        <v>0</v>
      </c>
      <c r="BK579">
        <f t="shared" si="466"/>
        <v>0</v>
      </c>
      <c r="BM579">
        <f t="shared" si="467"/>
        <v>-75.717052264977568</v>
      </c>
      <c r="BN579">
        <f t="shared" si="455"/>
        <v>-122.80737801670548</v>
      </c>
      <c r="BQ579" s="56">
        <f t="shared" si="468"/>
        <v>21.479968220941167</v>
      </c>
    </row>
    <row r="580" spans="1:69" x14ac:dyDescent="0.25">
      <c r="A580">
        <f t="shared" si="472"/>
        <v>1830000</v>
      </c>
      <c r="B580">
        <f t="shared" si="456"/>
        <v>1830</v>
      </c>
      <c r="C580">
        <f t="shared" si="425"/>
        <v>1.8464869319138362</v>
      </c>
      <c r="D580">
        <f t="shared" si="426"/>
        <v>0.99849399044943798</v>
      </c>
      <c r="F580">
        <f t="shared" si="427"/>
        <v>5.8907755987646982E-6</v>
      </c>
      <c r="G580">
        <f t="shared" si="428"/>
        <v>9.4929121185646206E-4</v>
      </c>
      <c r="H580">
        <f t="shared" si="429"/>
        <v>-3.1406433587881439</v>
      </c>
      <c r="J580">
        <f t="shared" si="430"/>
        <v>15</v>
      </c>
      <c r="M580">
        <f t="shared" si="431"/>
        <v>1.4435798950510228E-3</v>
      </c>
      <c r="N580">
        <f t="shared" si="432"/>
        <v>-1.5707963250000001</v>
      </c>
      <c r="O580">
        <f t="shared" si="433"/>
        <v>569.16321888380537</v>
      </c>
      <c r="P580">
        <f t="shared" si="434"/>
        <v>1.5690393606359632</v>
      </c>
      <c r="Q580">
        <f t="shared" si="435"/>
        <v>316.14539063177529</v>
      </c>
      <c r="R580">
        <f t="shared" si="436"/>
        <v>1.5676332198916314</v>
      </c>
      <c r="S580">
        <f t="shared" si="437"/>
        <v>0.17304618403683725</v>
      </c>
      <c r="T580">
        <f t="shared" si="438"/>
        <v>-1.3968746490457626</v>
      </c>
      <c r="U580">
        <f t="shared" si="439"/>
        <v>0.1241505554808798</v>
      </c>
      <c r="V580">
        <f t="shared" si="440"/>
        <v>-1.4463246091611912</v>
      </c>
      <c r="X580">
        <f t="shared" si="457"/>
        <v>-60.814296470528774</v>
      </c>
      <c r="Y580">
        <f t="shared" si="441"/>
        <v>-195.92133524480067</v>
      </c>
      <c r="Z580">
        <f t="shared" si="458"/>
        <v>-15.921335244800673</v>
      </c>
      <c r="AC580">
        <v>1</v>
      </c>
      <c r="AD580">
        <f t="shared" si="442"/>
        <v>569.16234040049994</v>
      </c>
      <c r="AE580">
        <f t="shared" si="443"/>
        <v>-0.30758487226905473</v>
      </c>
      <c r="AF580">
        <f t="shared" si="444"/>
        <v>3.8484572794353002E-2</v>
      </c>
      <c r="AG580">
        <f t="shared" si="473"/>
        <v>224.75276751826951</v>
      </c>
      <c r="AH580">
        <f t="shared" si="474"/>
        <v>-1822.3029696594167</v>
      </c>
      <c r="AJ580">
        <f t="shared" si="445"/>
        <v>18000</v>
      </c>
      <c r="AK580">
        <f t="shared" si="446"/>
        <v>102449.22127209</v>
      </c>
      <c r="AL580">
        <v>1</v>
      </c>
      <c r="AM580">
        <f t="shared" si="447"/>
        <v>316.14380907700502</v>
      </c>
      <c r="AN580">
        <f t="shared" si="475"/>
        <v>324.23577133987357</v>
      </c>
      <c r="AO580">
        <f t="shared" si="476"/>
        <v>-55.910518318436331</v>
      </c>
      <c r="AQ580">
        <f t="shared" si="448"/>
        <v>7.4651372491611235E-4</v>
      </c>
      <c r="AR580">
        <f t="shared" si="449"/>
        <v>-2.7322402331929712</v>
      </c>
      <c r="AT580">
        <f t="shared" si="470"/>
        <v>-4978.8017097448237</v>
      </c>
      <c r="AU580">
        <f t="shared" si="471"/>
        <v>-615.43892811268847</v>
      </c>
      <c r="AV580">
        <f t="shared" si="459"/>
        <v>-3.0186046780781042</v>
      </c>
      <c r="AW580">
        <f t="shared" si="460"/>
        <v>387.80600857073512</v>
      </c>
      <c r="AX580">
        <f t="shared" si="461"/>
        <v>-2944.3337153481389</v>
      </c>
      <c r="AY580">
        <f t="shared" si="469"/>
        <v>-1.4398375016126164</v>
      </c>
      <c r="BA580">
        <f t="shared" si="450"/>
        <v>1.6892575738690065</v>
      </c>
      <c r="BB580">
        <f t="shared" si="462"/>
        <v>4.5539174956388457</v>
      </c>
      <c r="BC580">
        <f t="shared" si="463"/>
        <v>-1.5787671764654878</v>
      </c>
      <c r="BD580">
        <f t="shared" si="451"/>
        <v>-270.45669614861993</v>
      </c>
      <c r="BF580">
        <f t="shared" si="452"/>
        <v>-71.193882972027026</v>
      </c>
      <c r="BG580">
        <f t="shared" si="453"/>
        <v>-213.19281418128946</v>
      </c>
      <c r="BH580">
        <f t="shared" si="464"/>
        <v>-33.192814181289464</v>
      </c>
      <c r="BI580">
        <f t="shared" si="465"/>
        <v>-33.192814181289464</v>
      </c>
      <c r="BJ580">
        <f t="shared" si="454"/>
        <v>0</v>
      </c>
      <c r="BK580">
        <f t="shared" si="466"/>
        <v>0</v>
      </c>
      <c r="BM580">
        <f t="shared" si="467"/>
        <v>-75.747800467665883</v>
      </c>
      <c r="BN580">
        <f t="shared" si="455"/>
        <v>-122.73611803266952</v>
      </c>
      <c r="BQ580" s="56">
        <f t="shared" si="468"/>
        <v>21.455878295923981</v>
      </c>
    </row>
    <row r="581" spans="1:69" x14ac:dyDescent="0.25">
      <c r="A581">
        <f t="shared" si="472"/>
        <v>1835000</v>
      </c>
      <c r="B581">
        <f t="shared" si="456"/>
        <v>1835</v>
      </c>
      <c r="C581">
        <f t="shared" si="425"/>
        <v>1.8500537073814431</v>
      </c>
      <c r="D581">
        <f t="shared" si="426"/>
        <v>0.99973550889867979</v>
      </c>
      <c r="F581">
        <f t="shared" si="427"/>
        <v>5.8587168376799162E-6</v>
      </c>
      <c r="G581">
        <f t="shared" si="428"/>
        <v>9.467045577844647E-4</v>
      </c>
      <c r="H581">
        <f t="shared" si="429"/>
        <v>-3.1406459454422158</v>
      </c>
      <c r="J581">
        <f t="shared" si="430"/>
        <v>15</v>
      </c>
      <c r="M581">
        <f t="shared" si="431"/>
        <v>1.439646434846524E-3</v>
      </c>
      <c r="N581">
        <f t="shared" si="432"/>
        <v>-1.5707963250000001</v>
      </c>
      <c r="O581">
        <f t="shared" si="433"/>
        <v>570.71830485187161</v>
      </c>
      <c r="P581">
        <f t="shared" si="434"/>
        <v>1.5690441479998811</v>
      </c>
      <c r="Q581">
        <f t="shared" si="435"/>
        <v>317.00916722150072</v>
      </c>
      <c r="R581">
        <f t="shared" si="436"/>
        <v>1.5676418386542772</v>
      </c>
      <c r="S581">
        <f t="shared" si="437"/>
        <v>0.1725887321338328</v>
      </c>
      <c r="T581">
        <f t="shared" si="438"/>
        <v>-1.3973390889768018</v>
      </c>
      <c r="U581">
        <f t="shared" si="439"/>
        <v>0.12381746373053651</v>
      </c>
      <c r="V581">
        <f t="shared" si="440"/>
        <v>-1.4466602909614283</v>
      </c>
      <c r="X581">
        <f t="shared" si="457"/>
        <v>-60.86756169936266</v>
      </c>
      <c r="Y581">
        <f t="shared" si="441"/>
        <v>-195.89542516563037</v>
      </c>
      <c r="Z581">
        <f t="shared" si="458"/>
        <v>-15.895425165630371</v>
      </c>
      <c r="AC581">
        <v>1</v>
      </c>
      <c r="AD581">
        <f t="shared" si="442"/>
        <v>570.71742876225005</v>
      </c>
      <c r="AE581">
        <f t="shared" si="443"/>
        <v>-0.30926796008425689</v>
      </c>
      <c r="AF581">
        <f t="shared" si="444"/>
        <v>3.8589721900348498E-2</v>
      </c>
      <c r="AG581">
        <f t="shared" si="473"/>
        <v>223.54837717794948</v>
      </c>
      <c r="AH581">
        <f t="shared" si="474"/>
        <v>-1817.4878474399447</v>
      </c>
      <c r="AJ581">
        <f t="shared" si="445"/>
        <v>18000</v>
      </c>
      <c r="AK581">
        <f t="shared" si="446"/>
        <v>102729.137177205</v>
      </c>
      <c r="AL581">
        <v>1</v>
      </c>
      <c r="AM581">
        <f t="shared" si="447"/>
        <v>317.00758997612252</v>
      </c>
      <c r="AN581">
        <f t="shared" si="475"/>
        <v>324.23480889389691</v>
      </c>
      <c r="AO581">
        <f t="shared" si="476"/>
        <v>-55.758176617908319</v>
      </c>
      <c r="AQ581">
        <f t="shared" si="448"/>
        <v>7.4245107303112551E-4</v>
      </c>
      <c r="AR581">
        <f t="shared" si="449"/>
        <v>-2.724795438024231</v>
      </c>
      <c r="AT581">
        <f t="shared" si="470"/>
        <v>-4952.1166216363308</v>
      </c>
      <c r="AU581">
        <f t="shared" si="471"/>
        <v>-610.47299411474967</v>
      </c>
      <c r="AV581">
        <f t="shared" si="459"/>
        <v>-3.0189363169940511</v>
      </c>
      <c r="AW581">
        <f t="shared" si="460"/>
        <v>387.47707641869579</v>
      </c>
      <c r="AX581">
        <f t="shared" si="461"/>
        <v>-2936.4524180618369</v>
      </c>
      <c r="AY581">
        <f t="shared" si="469"/>
        <v>-1.4396001334937989</v>
      </c>
      <c r="BA581">
        <f t="shared" si="450"/>
        <v>1.6845914910617255</v>
      </c>
      <c r="BB581">
        <f t="shared" si="462"/>
        <v>4.5298920544489514</v>
      </c>
      <c r="BC581">
        <f t="shared" si="463"/>
        <v>-1.5793361835002522</v>
      </c>
      <c r="BD581">
        <f t="shared" si="451"/>
        <v>-270.48929785026246</v>
      </c>
      <c r="BF581">
        <f t="shared" si="452"/>
        <v>-71.248545874198058</v>
      </c>
      <c r="BG581">
        <f t="shared" si="453"/>
        <v>-213.15443031988306</v>
      </c>
      <c r="BH581">
        <f t="shared" si="464"/>
        <v>-33.154430319883062</v>
      </c>
      <c r="BI581">
        <f t="shared" si="465"/>
        <v>-33.154430319883062</v>
      </c>
      <c r="BJ581">
        <f t="shared" si="454"/>
        <v>0</v>
      </c>
      <c r="BK581">
        <f t="shared" si="466"/>
        <v>0</v>
      </c>
      <c r="BM581">
        <f t="shared" si="467"/>
        <v>-75.778437928647008</v>
      </c>
      <c r="BN581">
        <f t="shared" si="455"/>
        <v>-122.66513246962059</v>
      </c>
      <c r="BQ581" s="56">
        <f t="shared" si="468"/>
        <v>21.431852854734089</v>
      </c>
    </row>
    <row r="582" spans="1:69" x14ac:dyDescent="0.25">
      <c r="A582">
        <f t="shared" si="472"/>
        <v>1840000</v>
      </c>
      <c r="B582">
        <f t="shared" si="456"/>
        <v>1840</v>
      </c>
      <c r="C582">
        <f t="shared" si="425"/>
        <v>1.8536233234859325</v>
      </c>
      <c r="D582">
        <f t="shared" si="426"/>
        <v>1.0009722475384473</v>
      </c>
      <c r="F582">
        <f t="shared" si="427"/>
        <v>5.8269190718592043E-6</v>
      </c>
      <c r="G582">
        <f t="shared" si="428"/>
        <v>9.4413196185467833E-4</v>
      </c>
      <c r="H582">
        <f t="shared" si="429"/>
        <v>-3.1406485180381454</v>
      </c>
      <c r="J582">
        <f t="shared" si="430"/>
        <v>15</v>
      </c>
      <c r="M582">
        <f t="shared" si="431"/>
        <v>1.4357343521431368E-3</v>
      </c>
      <c r="N582">
        <f t="shared" si="432"/>
        <v>-1.5707963250000001</v>
      </c>
      <c r="O582">
        <f t="shared" si="433"/>
        <v>572.27339083294692</v>
      </c>
      <c r="P582">
        <f t="shared" si="434"/>
        <v>1.5690489093455968</v>
      </c>
      <c r="Q582">
        <f t="shared" si="435"/>
        <v>317.87294383464661</v>
      </c>
      <c r="R582">
        <f t="shared" si="436"/>
        <v>1.5676504105762867</v>
      </c>
      <c r="S582">
        <f t="shared" si="437"/>
        <v>0.17213365558833871</v>
      </c>
      <c r="T582">
        <f t="shared" si="438"/>
        <v>-1.3978010797658256</v>
      </c>
      <c r="U582">
        <f t="shared" si="439"/>
        <v>0.1234861407422809</v>
      </c>
      <c r="V582">
        <f t="shared" si="440"/>
        <v>-1.4469941762981458</v>
      </c>
      <c r="X582">
        <f t="shared" si="457"/>
        <v>-60.920661015257977</v>
      </c>
      <c r="Y582">
        <f t="shared" si="441"/>
        <v>-195.86954906312292</v>
      </c>
      <c r="Z582">
        <f t="shared" si="458"/>
        <v>-15.869549063122918</v>
      </c>
      <c r="AC582">
        <v>1</v>
      </c>
      <c r="AD582">
        <f t="shared" si="442"/>
        <v>572.27251712400005</v>
      </c>
      <c r="AE582">
        <f t="shared" si="443"/>
        <v>-0.3109556402263764</v>
      </c>
      <c r="AF582">
        <f t="shared" si="444"/>
        <v>3.8694871006344E-2</v>
      </c>
      <c r="AG582">
        <f t="shared" si="473"/>
        <v>222.35359226468609</v>
      </c>
      <c r="AH582">
        <f t="shared" si="474"/>
        <v>-1812.6976990774917</v>
      </c>
      <c r="AJ582">
        <f t="shared" si="445"/>
        <v>18000</v>
      </c>
      <c r="AK582">
        <f t="shared" si="446"/>
        <v>103009.05308232</v>
      </c>
      <c r="AL582">
        <v>1</v>
      </c>
      <c r="AM582">
        <f t="shared" si="447"/>
        <v>317.87137087524002</v>
      </c>
      <c r="AN582">
        <f t="shared" si="475"/>
        <v>324.23385428317846</v>
      </c>
      <c r="AO582">
        <f t="shared" si="476"/>
        <v>-55.606662836755767</v>
      </c>
      <c r="AQ582">
        <f t="shared" si="448"/>
        <v>7.3842149556788345E-4</v>
      </c>
      <c r="AR582">
        <f t="shared" si="449"/>
        <v>-2.7173911036898111</v>
      </c>
      <c r="AT582">
        <f t="shared" si="470"/>
        <v>-4925.6444104800212</v>
      </c>
      <c r="AU582">
        <f t="shared" si="471"/>
        <v>-605.56020843949489</v>
      </c>
      <c r="AV582">
        <f t="shared" si="459"/>
        <v>-3.0192661814185962</v>
      </c>
      <c r="AW582">
        <f t="shared" si="460"/>
        <v>387.15063061651631</v>
      </c>
      <c r="AX582">
        <f t="shared" si="461"/>
        <v>-2928.6128296502393</v>
      </c>
      <c r="AY582">
        <f t="shared" si="469"/>
        <v>-1.4393625187542649</v>
      </c>
      <c r="BA582">
        <f t="shared" si="450"/>
        <v>1.6799506998177085</v>
      </c>
      <c r="BB582">
        <f t="shared" si="462"/>
        <v>4.5059307403352831</v>
      </c>
      <c r="BC582">
        <f t="shared" si="463"/>
        <v>-1.5799036626643312</v>
      </c>
      <c r="BD582">
        <f t="shared" si="451"/>
        <v>-270.52181201136295</v>
      </c>
      <c r="BF582">
        <f t="shared" si="452"/>
        <v>-71.303034643542674</v>
      </c>
      <c r="BG582">
        <f t="shared" si="453"/>
        <v>-213.11623197537247</v>
      </c>
      <c r="BH582">
        <f t="shared" si="464"/>
        <v>-33.116231975372472</v>
      </c>
      <c r="BI582">
        <f t="shared" si="465"/>
        <v>-33.116231975372472</v>
      </c>
      <c r="BJ582">
        <f t="shared" si="454"/>
        <v>0</v>
      </c>
      <c r="BK582">
        <f t="shared" si="466"/>
        <v>0</v>
      </c>
      <c r="BM582">
        <f t="shared" si="467"/>
        <v>-75.808965383877947</v>
      </c>
      <c r="BN582">
        <f t="shared" si="455"/>
        <v>-122.59441996400953</v>
      </c>
      <c r="BQ582" s="56">
        <f t="shared" si="468"/>
        <v>21.407891540620419</v>
      </c>
    </row>
    <row r="583" spans="1:69" x14ac:dyDescent="0.25">
      <c r="A583">
        <f t="shared" si="472"/>
        <v>1845000</v>
      </c>
      <c r="B583">
        <f t="shared" si="456"/>
        <v>1845</v>
      </c>
      <c r="C583">
        <f t="shared" si="425"/>
        <v>1.8571957638477974</v>
      </c>
      <c r="D583">
        <f t="shared" si="426"/>
        <v>1.0022042301574179</v>
      </c>
      <c r="F583">
        <f t="shared" si="427"/>
        <v>5.7953794758968036E-6</v>
      </c>
      <c r="G583">
        <f t="shared" si="428"/>
        <v>9.4157330977067636E-4</v>
      </c>
      <c r="H583">
        <f t="shared" si="429"/>
        <v>-3.1406510766902294</v>
      </c>
      <c r="J583">
        <f t="shared" si="430"/>
        <v>15</v>
      </c>
      <c r="M583">
        <f t="shared" si="431"/>
        <v>1.431843473140039E-3</v>
      </c>
      <c r="N583">
        <f t="shared" si="432"/>
        <v>-1.5707963250000001</v>
      </c>
      <c r="O583">
        <f t="shared" si="433"/>
        <v>573.82847682692557</v>
      </c>
      <c r="P583">
        <f t="shared" si="434"/>
        <v>1.5690536448846391</v>
      </c>
      <c r="Q583">
        <f t="shared" si="435"/>
        <v>318.73672047102247</v>
      </c>
      <c r="R583">
        <f t="shared" si="436"/>
        <v>1.5676589360384727</v>
      </c>
      <c r="S583">
        <f t="shared" si="437"/>
        <v>0.17168093624045877</v>
      </c>
      <c r="T583">
        <f t="shared" si="438"/>
        <v>-1.3982606405389064</v>
      </c>
      <c r="U583">
        <f t="shared" si="439"/>
        <v>0.12315657257565575</v>
      </c>
      <c r="V583">
        <f t="shared" si="440"/>
        <v>-1.4473262794801716</v>
      </c>
      <c r="X583">
        <f t="shared" si="457"/>
        <v>-60.97359540649397</v>
      </c>
      <c r="Y583">
        <f t="shared" si="441"/>
        <v>-195.84370746257633</v>
      </c>
      <c r="Z583">
        <f t="shared" si="458"/>
        <v>-15.843707462576333</v>
      </c>
      <c r="AC583">
        <v>1</v>
      </c>
      <c r="AD583">
        <f t="shared" si="442"/>
        <v>573.82760548575004</v>
      </c>
      <c r="AE583">
        <f t="shared" si="443"/>
        <v>-0.31264791269541314</v>
      </c>
      <c r="AF583">
        <f t="shared" si="444"/>
        <v>3.8800020112339496E-2</v>
      </c>
      <c r="AG583">
        <f t="shared" si="473"/>
        <v>221.16831143711988</v>
      </c>
      <c r="AH583">
        <f t="shared" si="474"/>
        <v>-1807.9323341091679</v>
      </c>
      <c r="AJ583">
        <f t="shared" si="445"/>
        <v>18000</v>
      </c>
      <c r="AK583">
        <f t="shared" si="446"/>
        <v>103288.96898743502</v>
      </c>
      <c r="AL583">
        <v>1</v>
      </c>
      <c r="AM583">
        <f t="shared" si="447"/>
        <v>318.73515177435752</v>
      </c>
      <c r="AN583">
        <f t="shared" si="475"/>
        <v>324.23290742289993</v>
      </c>
      <c r="AO583">
        <f t="shared" si="476"/>
        <v>-55.455970244192969</v>
      </c>
      <c r="AQ583">
        <f t="shared" si="448"/>
        <v>7.3442463448236759E-4</v>
      </c>
      <c r="AR583">
        <f t="shared" si="449"/>
        <v>-2.7100269012399365</v>
      </c>
      <c r="AT583">
        <f t="shared" si="470"/>
        <v>-4899.3828296010679</v>
      </c>
      <c r="AU583">
        <f t="shared" si="471"/>
        <v>-600.69986374005418</v>
      </c>
      <c r="AV583">
        <f t="shared" si="459"/>
        <v>-3.0195942854819329</v>
      </c>
      <c r="AW583">
        <f t="shared" si="460"/>
        <v>386.82664678242725</v>
      </c>
      <c r="AX583">
        <f t="shared" si="461"/>
        <v>-2920.8146228397945</v>
      </c>
      <c r="AY583">
        <f t="shared" si="469"/>
        <v>-1.4391246591616322</v>
      </c>
      <c r="BA583">
        <f t="shared" si="450"/>
        <v>1.6753349937857356</v>
      </c>
      <c r="BB583">
        <f t="shared" si="462"/>
        <v>4.482033199471978</v>
      </c>
      <c r="BC583">
        <f t="shared" si="463"/>
        <v>-1.5804696263203006</v>
      </c>
      <c r="BD583">
        <f t="shared" si="451"/>
        <v>-270.55423934024486</v>
      </c>
      <c r="BF583">
        <f t="shared" si="452"/>
        <v>-71.357350363155675</v>
      </c>
      <c r="BG583">
        <f t="shared" si="453"/>
        <v>-213.07821849963906</v>
      </c>
      <c r="BH583">
        <f t="shared" si="464"/>
        <v>-33.078218499639064</v>
      </c>
      <c r="BI583">
        <f t="shared" si="465"/>
        <v>-33.078218499639064</v>
      </c>
      <c r="BJ583">
        <f t="shared" si="454"/>
        <v>0</v>
      </c>
      <c r="BK583">
        <f t="shared" si="466"/>
        <v>0</v>
      </c>
      <c r="BM583">
        <f t="shared" si="467"/>
        <v>-75.839383562627646</v>
      </c>
      <c r="BN583">
        <f t="shared" si="455"/>
        <v>-122.5239791593942</v>
      </c>
      <c r="BQ583" s="56">
        <f t="shared" si="468"/>
        <v>21.383993999757113</v>
      </c>
    </row>
    <row r="584" spans="1:69" x14ac:dyDescent="0.25">
      <c r="A584">
        <f t="shared" si="472"/>
        <v>1850000</v>
      </c>
      <c r="B584">
        <f t="shared" si="456"/>
        <v>1850</v>
      </c>
      <c r="C584">
        <f t="shared" si="425"/>
        <v>1.8607710122004089</v>
      </c>
      <c r="D584">
        <f t="shared" si="426"/>
        <v>1.0034314804194062</v>
      </c>
      <c r="F584">
        <f t="shared" si="427"/>
        <v>5.7640952625168616E-6</v>
      </c>
      <c r="G584">
        <f t="shared" si="428"/>
        <v>9.3902848847170401E-4</v>
      </c>
      <c r="H584">
        <f t="shared" si="429"/>
        <v>-3.1406536215115284</v>
      </c>
      <c r="J584">
        <f t="shared" si="430"/>
        <v>15</v>
      </c>
      <c r="M584">
        <f t="shared" si="431"/>
        <v>1.427973625915336E-3</v>
      </c>
      <c r="N584">
        <f t="shared" si="432"/>
        <v>-1.5707963250000001</v>
      </c>
      <c r="O584">
        <f t="shared" si="433"/>
        <v>575.38356283370297</v>
      </c>
      <c r="P584">
        <f t="shared" si="434"/>
        <v>1.5690583548262507</v>
      </c>
      <c r="Q584">
        <f t="shared" si="435"/>
        <v>319.60049713044003</v>
      </c>
      <c r="R584">
        <f t="shared" si="436"/>
        <v>1.5676674154175316</v>
      </c>
      <c r="S584">
        <f t="shared" si="437"/>
        <v>0.17123055611180255</v>
      </c>
      <c r="T584">
        <f t="shared" si="438"/>
        <v>-1.3987177902255488</v>
      </c>
      <c r="U584">
        <f t="shared" si="439"/>
        <v>0.12282874543512801</v>
      </c>
      <c r="V584">
        <f t="shared" si="440"/>
        <v>-1.4476566146655621</v>
      </c>
      <c r="X584">
        <f t="shared" si="457"/>
        <v>-61.026365853093111</v>
      </c>
      <c r="Y584">
        <f t="shared" si="441"/>
        <v>-195.81790087683746</v>
      </c>
      <c r="Z584">
        <f t="shared" si="458"/>
        <v>-15.817900876837456</v>
      </c>
      <c r="AC584">
        <v>1</v>
      </c>
      <c r="AD584">
        <f t="shared" si="442"/>
        <v>575.38269384749992</v>
      </c>
      <c r="AE584">
        <f t="shared" si="443"/>
        <v>-0.3143447774913673</v>
      </c>
      <c r="AF584">
        <f t="shared" si="444"/>
        <v>3.8905169218334999E-2</v>
      </c>
      <c r="AG584">
        <f t="shared" si="473"/>
        <v>219.99243467981822</v>
      </c>
      <c r="AH584">
        <f t="shared" si="474"/>
        <v>-1803.1915639670344</v>
      </c>
      <c r="AJ584">
        <f t="shared" si="445"/>
        <v>18000</v>
      </c>
      <c r="AK584">
        <f t="shared" si="446"/>
        <v>103568.88489255001</v>
      </c>
      <c r="AL584">
        <v>1</v>
      </c>
      <c r="AM584">
        <f t="shared" si="447"/>
        <v>319.59893267347502</v>
      </c>
      <c r="AN584">
        <f t="shared" si="475"/>
        <v>324.23196822938718</v>
      </c>
      <c r="AO584">
        <f t="shared" si="476"/>
        <v>-55.306092182195847</v>
      </c>
      <c r="AQ584">
        <f t="shared" si="448"/>
        <v>7.3046013656244435E-4</v>
      </c>
      <c r="AR584">
        <f t="shared" si="449"/>
        <v>-2.7027025052810441</v>
      </c>
      <c r="AT584">
        <f t="shared" si="470"/>
        <v>-4873.3296617314681</v>
      </c>
      <c r="AU584">
        <f t="shared" si="471"/>
        <v>-595.89126390808474</v>
      </c>
      <c r="AV584">
        <f t="shared" si="459"/>
        <v>-3.0199206431654151</v>
      </c>
      <c r="AW584">
        <f t="shared" si="460"/>
        <v>386.5051008236934</v>
      </c>
      <c r="AX584">
        <f t="shared" si="461"/>
        <v>-2913.0574737408706</v>
      </c>
      <c r="AY584">
        <f t="shared" si="469"/>
        <v>-1.4388865564707525</v>
      </c>
      <c r="BA584">
        <f t="shared" si="450"/>
        <v>1.6707441688554425</v>
      </c>
      <c r="BB584">
        <f t="shared" si="462"/>
        <v>4.4581990809264536</v>
      </c>
      <c r="BC584">
        <f t="shared" si="463"/>
        <v>-1.5810340866946626</v>
      </c>
      <c r="BD584">
        <f t="shared" si="451"/>
        <v>-270.58658053743511</v>
      </c>
      <c r="BF584">
        <f t="shared" si="452"/>
        <v>-71.41149410662544</v>
      </c>
      <c r="BG584">
        <f t="shared" si="453"/>
        <v>-213.04038924385097</v>
      </c>
      <c r="BH584">
        <f t="shared" si="464"/>
        <v>-33.040389243850967</v>
      </c>
      <c r="BI584">
        <f t="shared" si="465"/>
        <v>-33.040389243850967</v>
      </c>
      <c r="BJ584">
        <f t="shared" si="454"/>
        <v>0</v>
      </c>
      <c r="BK584">
        <f t="shared" si="466"/>
        <v>0</v>
      </c>
      <c r="BM584">
        <f t="shared" si="467"/>
        <v>-75.869693187551889</v>
      </c>
      <c r="BN584">
        <f t="shared" si="455"/>
        <v>-122.45380870641583</v>
      </c>
      <c r="BQ584" s="56">
        <f t="shared" si="468"/>
        <v>21.36015988121159</v>
      </c>
    </row>
    <row r="585" spans="1:69" x14ac:dyDescent="0.25">
      <c r="A585">
        <f t="shared" si="472"/>
        <v>1855000</v>
      </c>
      <c r="B585">
        <f t="shared" si="456"/>
        <v>1855</v>
      </c>
      <c r="C585">
        <f t="shared" ref="C585:C626" si="477">SQRT((A585/Fesr)^2+1)</f>
        <v>1.8643490523891775</v>
      </c>
      <c r="D585">
        <f t="shared" ref="D585:D614" si="478">ATAN(A585/Fesr)</f>
        <v>1.0046540218638011</v>
      </c>
      <c r="F585">
        <f t="shared" ref="F585:F626" si="479">(Ro/(Ro+Rdcr))/SQRT((A585/(Q*Fo))^2+(1-(A585^2/Fo^2))^2)</f>
        <v>5.7330636819576089E-6</v>
      </c>
      <c r="G585">
        <f t="shared" ref="G585:G614" si="480">-ATAN(A585*Fo/(Q*(Fo^2-A585^2)))</f>
        <v>9.3649738611602533E-4</v>
      </c>
      <c r="H585">
        <f t="shared" ref="H585:H648" si="481">IF(G585&gt;0,G585-Pi,G585)</f>
        <v>-3.1406561526138841</v>
      </c>
      <c r="J585">
        <f t="shared" ref="J585:J648" si="482">Vin/Vramp</f>
        <v>15</v>
      </c>
      <c r="M585">
        <f t="shared" ref="M585:M614" si="483">1/(2*Pi*_Rfb1*(Cc1ea_u+Cc2ea_u)*A585)</f>
        <v>1.4241246404007395E-3</v>
      </c>
      <c r="N585">
        <f t="shared" ref="N585:N648" si="484">-Pi/2</f>
        <v>-1.5707963250000001</v>
      </c>
      <c r="O585">
        <f t="shared" ref="O585:O614" si="485">SQRT(1+(A585/Fz1_u)^2)</f>
        <v>576.93864885317566</v>
      </c>
      <c r="P585">
        <f t="shared" ref="P585:P648" si="486">ATAN2(Fz1_u,A585)</f>
        <v>1.5690630393774179</v>
      </c>
      <c r="Q585">
        <f t="shared" ref="Q585:Q614" si="487">SQRT(1+(A585/Fz2_u)^2)</f>
        <v>320.46427381271297</v>
      </c>
      <c r="R585">
        <f t="shared" ref="R585:R648" si="488">ATAN2(Fz2_u,A585)</f>
        <v>1.5676758490860987</v>
      </c>
      <c r="S585">
        <f t="shared" ref="S585:S614" si="489">1/SQRT(1+(A585/Fp1_u)^2)</f>
        <v>0.17078249740326526</v>
      </c>
      <c r="T585">
        <f t="shared" ref="T585:T648" si="490">-ATAN2(Fp1_u,A585)</f>
        <v>-1.3991725475611809</v>
      </c>
      <c r="U585">
        <f t="shared" ref="U585:U626" si="491">1/SQRT(1+(A585/Fp2_u)^2)</f>
        <v>0.12250264566822636</v>
      </c>
      <c r="V585">
        <f t="shared" ref="V585:V648" si="492">-ATAN2(Fp2_u,A585)</f>
        <v>-1.4479851958635732</v>
      </c>
      <c r="X585">
        <f t="shared" si="457"/>
        <v>-61.078973326906663</v>
      </c>
      <c r="Y585">
        <f t="shared" ref="Y585:Y614" si="493">(180/Pi)*(D585+H585+N585+P585+R585+T585+V585)</f>
        <v>-195.79212980652906</v>
      </c>
      <c r="Z585">
        <f t="shared" si="458"/>
        <v>-15.792129806529061</v>
      </c>
      <c r="AC585">
        <v>1</v>
      </c>
      <c r="AD585">
        <f t="shared" ref="AD585:AD626" si="494">Rcea1_u*Cc1ea_u*A585*2*Pi</f>
        <v>576.93778220925003</v>
      </c>
      <c r="AE585">
        <f t="shared" ref="AE585:AE626" si="495">-Rcea1_u*Cc1ea_u*Cc2ea_u*(A585*2*Pi)^2</f>
        <v>-0.31604623461423875</v>
      </c>
      <c r="AF585">
        <f t="shared" ref="AF585:AF626" si="496">(Cc2ea_u+Cc1ea_u)*A585*2*Pi</f>
        <v>3.9010318324330502E-2</v>
      </c>
      <c r="AG585">
        <f t="shared" si="473"/>
        <v>218.82586328262499</v>
      </c>
      <c r="AH585">
        <f t="shared" si="474"/>
        <v>-1798.4752019551204</v>
      </c>
      <c r="AJ585">
        <f t="shared" ref="AJ585:AJ648" si="497">_Rfb1</f>
        <v>18000</v>
      </c>
      <c r="AK585">
        <f t="shared" ref="AK585:AK626" si="498">_Rfb1*Rcea2_u*Cc3ea_u*A585*2*Pi</f>
        <v>103848.800797665</v>
      </c>
      <c r="AL585">
        <v>1</v>
      </c>
      <c r="AM585">
        <f t="shared" ref="AM585:AM626" si="499">(_Rfb1+Rcea2_u)*Cc3ea_u*A585*2*Pi</f>
        <v>320.46271357259252</v>
      </c>
      <c r="AN585">
        <f t="shared" si="475"/>
        <v>324.23103662009265</v>
      </c>
      <c r="AO585">
        <f t="shared" si="476"/>
        <v>-55.157022064521463</v>
      </c>
      <c r="AQ585">
        <f t="shared" ref="AQ585:AQ626" si="500">Eadcg/(1+(Eadcg*A585/GBP)^2)</f>
        <v>7.2652765334982653E-4</v>
      </c>
      <c r="AR585">
        <f t="shared" ref="AR585:AR626" si="501">-(A585*Eadcg*Eadcg/GBP)/(1+(Eadcg*A585/GBP)^2)</f>
        <v>-2.6954175939278562</v>
      </c>
      <c r="AT585">
        <f t="shared" si="470"/>
        <v>-4847.4827185518425</v>
      </c>
      <c r="AU585">
        <f t="shared" si="471"/>
        <v>-591.13372386652338</v>
      </c>
      <c r="AV585">
        <f t="shared" si="459"/>
        <v>-3.0202452683035004</v>
      </c>
      <c r="AW585">
        <f t="shared" si="460"/>
        <v>386.18596893267937</v>
      </c>
      <c r="AX585">
        <f t="shared" si="461"/>
        <v>-2905.3410618045509</v>
      </c>
      <c r="AY585">
        <f t="shared" si="469"/>
        <v>-1.4386482124237909</v>
      </c>
      <c r="BA585">
        <f t="shared" ref="BA585:BA648" si="502">SQRT(AT585^2+AU585^2)/SQRT(AW585^2+AX585^2)</f>
        <v>1.6661780231269756</v>
      </c>
      <c r="BB585">
        <f t="shared" si="462"/>
        <v>4.4344280366279794</v>
      </c>
      <c r="BC585">
        <f t="shared" si="463"/>
        <v>-1.5815970558797094</v>
      </c>
      <c r="BD585">
        <f t="shared" ref="BD585:BD648" si="503">BC585*180/Pi-180</f>
        <v>-270.61883629577108</v>
      </c>
      <c r="BF585">
        <f t="shared" ref="BF585:BF648" si="504">20*LOG(BA585*J585*F585*C585)</f>
        <v>-71.465466938139059</v>
      </c>
      <c r="BG585">
        <f t="shared" ref="BG585:BG648" si="505">(180/Pi)*(D585+H585+BC585)</f>
        <v>-213.00274355854586</v>
      </c>
      <c r="BH585">
        <f t="shared" si="464"/>
        <v>-33.002743558545859</v>
      </c>
      <c r="BI585">
        <f t="shared" si="465"/>
        <v>-33.002743558545859</v>
      </c>
      <c r="BJ585">
        <f t="shared" ref="BJ585:BJ648" si="506">SUM((BF586&lt;0)*(BF585&gt;0))*A585</f>
        <v>0</v>
      </c>
      <c r="BK585">
        <f t="shared" si="466"/>
        <v>0</v>
      </c>
      <c r="BM585">
        <f t="shared" si="467"/>
        <v>-75.899894974767051</v>
      </c>
      <c r="BN585">
        <f t="shared" ref="BN585:BN648" si="507">(H585+D585)*180/Pi</f>
        <v>-122.38390726277481</v>
      </c>
      <c r="BQ585" s="56">
        <f t="shared" si="468"/>
        <v>21.336388836913116</v>
      </c>
    </row>
    <row r="586" spans="1:69" x14ac:dyDescent="0.25">
      <c r="A586">
        <f t="shared" si="472"/>
        <v>1860000</v>
      </c>
      <c r="B586">
        <f t="shared" ref="B586:B649" si="508">A586/1000</f>
        <v>1860</v>
      </c>
      <c r="C586">
        <f t="shared" si="477"/>
        <v>1.8679298683707248</v>
      </c>
      <c r="D586">
        <f t="shared" si="478"/>
        <v>1.005871877906005</v>
      </c>
      <c r="F586">
        <f t="shared" si="479"/>
        <v>5.7022820213670926E-6</v>
      </c>
      <c r="G586">
        <f t="shared" si="480"/>
        <v>9.3397989206453632E-4</v>
      </c>
      <c r="H586">
        <f t="shared" si="481"/>
        <v>-3.1406586701079355</v>
      </c>
      <c r="J586">
        <f t="shared" si="482"/>
        <v>15</v>
      </c>
      <c r="M586">
        <f t="shared" si="483"/>
        <v>1.4202963483566516E-3</v>
      </c>
      <c r="N586">
        <f t="shared" si="484"/>
        <v>-1.5707963250000001</v>
      </c>
      <c r="O586">
        <f t="shared" si="485"/>
        <v>578.49373488524111</v>
      </c>
      <c r="P586">
        <f t="shared" si="486"/>
        <v>1.5690676987429015</v>
      </c>
      <c r="Q586">
        <f t="shared" si="487"/>
        <v>321.32805051765695</v>
      </c>
      <c r="R586">
        <f t="shared" si="488"/>
        <v>1.5676842374128019</v>
      </c>
      <c r="S586">
        <f t="shared" si="489"/>
        <v>0.17033674249284023</v>
      </c>
      <c r="T586">
        <f t="shared" si="490"/>
        <v>-1.3996249310896085</v>
      </c>
      <c r="U586">
        <f t="shared" si="491"/>
        <v>0.12217825976370701</v>
      </c>
      <c r="V586">
        <f t="shared" si="492"/>
        <v>-1.4483120369365992</v>
      </c>
      <c r="X586">
        <f t="shared" ref="X586:X614" si="509">20*LOG(C586*J586*O586*Q586*F586*M586*S586*U586)</f>
        <v>-61.131418791699446</v>
      </c>
      <c r="Y586">
        <f t="shared" si="493"/>
        <v>-195.76639474027235</v>
      </c>
      <c r="Z586">
        <f t="shared" ref="Z586:Z649" si="510">Y586+180</f>
        <v>-15.766394740272347</v>
      </c>
      <c r="AC586">
        <v>1</v>
      </c>
      <c r="AD586">
        <f t="shared" si="494"/>
        <v>578.49287057100003</v>
      </c>
      <c r="AE586">
        <f t="shared" si="495"/>
        <v>-0.31775228406402756</v>
      </c>
      <c r="AF586">
        <f t="shared" si="496"/>
        <v>3.9115467430325998E-2</v>
      </c>
      <c r="AG586">
        <f t="shared" si="473"/>
        <v>217.66849982038079</v>
      </c>
      <c r="AH586">
        <f t="shared" si="474"/>
        <v>-1793.7830632267508</v>
      </c>
      <c r="AJ586">
        <f t="shared" si="497"/>
        <v>18000</v>
      </c>
      <c r="AK586">
        <f t="shared" si="498"/>
        <v>104128.71670278</v>
      </c>
      <c r="AL586">
        <v>1</v>
      </c>
      <c r="AM586">
        <f t="shared" si="499"/>
        <v>321.32649447171002</v>
      </c>
      <c r="AN586">
        <f t="shared" si="475"/>
        <v>324.23011251357673</v>
      </c>
      <c r="AO586">
        <f t="shared" si="476"/>
        <v>-55.008753375743247</v>
      </c>
      <c r="AQ586">
        <f t="shared" si="500"/>
        <v>7.2262684106350148E-4</v>
      </c>
      <c r="AR586">
        <f t="shared" si="501"/>
        <v>-2.6881718487562254</v>
      </c>
      <c r="AT586">
        <f t="shared" si="470"/>
        <v>-4821.8398402414359</v>
      </c>
      <c r="AU586">
        <f t="shared" si="471"/>
        <v>-586.42656936667981</v>
      </c>
      <c r="AV586">
        <f t="shared" ref="AV586:AV649" si="511">ATAN2(AT586,AU586)</f>
        <v>-3.020568174585665</v>
      </c>
      <c r="AW586">
        <f t="shared" ref="AW586:AW649" si="512">AG586-AH586*AO586/_Rfb2+AG586*AN586/_Rfb2+AN586-AO586*AR586+AQ586*AN586</f>
        <v>385.86922758297106</v>
      </c>
      <c r="AX586">
        <f t="shared" ref="AX586:AX649" si="513">AH586+AH586*AN586/_Rfb2+AG586*AO586/_Rfb2+AO586+AO586*AQ586+AN586*AR586</f>
        <v>-2897.6650697800674</v>
      </c>
      <c r="AY586">
        <f t="shared" si="469"/>
        <v>-1.4384096287503056</v>
      </c>
      <c r="BA586">
        <f t="shared" si="502"/>
        <v>1.6616363568811225</v>
      </c>
      <c r="BB586">
        <f t="shared" ref="BB586:BB649" si="514">20*LOG(BA586)</f>
        <v>4.4107197213365934</v>
      </c>
      <c r="BC586">
        <f t="shared" ref="BC586:BC649" si="515">AV586-AY586</f>
        <v>-1.5821585458353593</v>
      </c>
      <c r="BD586">
        <f t="shared" si="503"/>
        <v>-270.65100730050557</v>
      </c>
      <c r="BF586">
        <f t="shared" si="504"/>
        <v>-71.519269912586353</v>
      </c>
      <c r="BG586">
        <f t="shared" si="505"/>
        <v>-212.96528079371211</v>
      </c>
      <c r="BH586">
        <f t="shared" ref="BH586:BH649" si="516">IF(BG586&gt;180,BG586-180,BG586+180)</f>
        <v>-32.965280793712111</v>
      </c>
      <c r="BI586">
        <f t="shared" ref="BI586:BI649" si="517">IF(BH586&gt;180,BH586-360,BH586)</f>
        <v>-32.965280793712111</v>
      </c>
      <c r="BJ586">
        <f t="shared" si="506"/>
        <v>0</v>
      </c>
      <c r="BK586">
        <f t="shared" ref="BK586:BK649" si="518">IF(BJ586&gt;0,BI586,0)</f>
        <v>0</v>
      </c>
      <c r="BM586">
        <f t="shared" ref="BM586:BM649" si="519">20*LOG(J586*F586*C586)</f>
        <v>-75.929989633922958</v>
      </c>
      <c r="BN586">
        <f t="shared" si="507"/>
        <v>-122.31427349320654</v>
      </c>
      <c r="BQ586" s="56">
        <f t="shared" ref="BQ586:BQ649" si="520">20*LOG(BA586*7)</f>
        <v>21.312680521621733</v>
      </c>
    </row>
    <row r="587" spans="1:69" x14ac:dyDescent="0.25">
      <c r="A587">
        <f t="shared" si="472"/>
        <v>1865000</v>
      </c>
      <c r="B587">
        <f t="shared" si="508"/>
        <v>1865</v>
      </c>
      <c r="C587">
        <f t="shared" si="477"/>
        <v>1.8715134442120587</v>
      </c>
      <c r="D587">
        <f t="shared" si="478"/>
        <v>1.0070850718378799</v>
      </c>
      <c r="F587">
        <f t="shared" si="479"/>
        <v>5.6717476042102502E-6</v>
      </c>
      <c r="G587">
        <f t="shared" si="480"/>
        <v>9.3147589686464469E-4</v>
      </c>
      <c r="H587">
        <f t="shared" si="481"/>
        <v>-3.1406611741031356</v>
      </c>
      <c r="J587">
        <f t="shared" si="482"/>
        <v>15</v>
      </c>
      <c r="M587">
        <f t="shared" si="483"/>
        <v>1.4164885833476523E-3</v>
      </c>
      <c r="N587">
        <f t="shared" si="484"/>
        <v>-1.5707963250000001</v>
      </c>
      <c r="O587">
        <f t="shared" si="485"/>
        <v>580.04882092979824</v>
      </c>
      <c r="P587">
        <f t="shared" si="486"/>
        <v>1.5690723331252667</v>
      </c>
      <c r="Q587">
        <f t="shared" si="487"/>
        <v>322.1918272450896</v>
      </c>
      <c r="R587">
        <f t="shared" si="488"/>
        <v>1.5676925807623163</v>
      </c>
      <c r="S587">
        <f t="shared" si="489"/>
        <v>0.16989327393346176</v>
      </c>
      <c r="T587">
        <f t="shared" si="490"/>
        <v>-1.4000749591654331</v>
      </c>
      <c r="U587">
        <f t="shared" si="491"/>
        <v>0.1218555743497477</v>
      </c>
      <c r="V587">
        <f t="shared" si="492"/>
        <v>-1.448637151602082</v>
      </c>
      <c r="X587">
        <f t="shared" si="509"/>
        <v>-61.183703203233364</v>
      </c>
      <c r="Y587">
        <f t="shared" si="493"/>
        <v>-195.74069615490529</v>
      </c>
      <c r="Z587">
        <f t="shared" si="510"/>
        <v>-15.740696154905294</v>
      </c>
      <c r="AC587">
        <v>1</v>
      </c>
      <c r="AD587">
        <f t="shared" si="494"/>
        <v>580.04795893275002</v>
      </c>
      <c r="AE587">
        <f t="shared" si="495"/>
        <v>-0.3194629258407336</v>
      </c>
      <c r="AF587">
        <f t="shared" si="496"/>
        <v>3.9220616536321501E-2</v>
      </c>
      <c r="AG587">
        <f t="shared" si="473"/>
        <v>216.52024813300972</v>
      </c>
      <c r="AH587">
        <f t="shared" si="474"/>
        <v>-1789.1149647622083</v>
      </c>
      <c r="AJ587">
        <f t="shared" si="497"/>
        <v>18000</v>
      </c>
      <c r="AK587">
        <f t="shared" si="498"/>
        <v>104408.63260789499</v>
      </c>
      <c r="AL587">
        <v>1</v>
      </c>
      <c r="AM587">
        <f t="shared" si="499"/>
        <v>322.19027537082752</v>
      </c>
      <c r="AN587">
        <f t="shared" si="475"/>
        <v>324.22919582948987</v>
      </c>
      <c r="AO587">
        <f t="shared" si="476"/>
        <v>-54.861279670301769</v>
      </c>
      <c r="AQ587">
        <f t="shared" si="500"/>
        <v>7.1875736052459508E-4</v>
      </c>
      <c r="AR587">
        <f t="shared" si="501"/>
        <v>-2.6809649547567398</v>
      </c>
      <c r="AT587">
        <f t="shared" si="470"/>
        <v>-4796.3988950362709</v>
      </c>
      <c r="AU587">
        <f t="shared" si="471"/>
        <v>-581.7691367895801</v>
      </c>
      <c r="AV587">
        <f t="shared" si="511"/>
        <v>-3.0208893755582862</v>
      </c>
      <c r="AW587">
        <f t="shared" si="512"/>
        <v>385.55485352555814</v>
      </c>
      <c r="AX587">
        <f t="shared" si="513"/>
        <v>-2890.0291836728893</v>
      </c>
      <c r="AY587">
        <f t="shared" ref="AY587:AY650" si="521">ATAN2(AW587,AX587)</f>
        <v>-1.4381708071673287</v>
      </c>
      <c r="BA587">
        <f t="shared" si="502"/>
        <v>1.6571189725499429</v>
      </c>
      <c r="BB587">
        <f t="shared" si="514"/>
        <v>4.3870737926125187</v>
      </c>
      <c r="BC587">
        <f t="shared" si="515"/>
        <v>-1.5827185683909575</v>
      </c>
      <c r="BD587">
        <f t="shared" si="503"/>
        <v>-270.68309422941013</v>
      </c>
      <c r="BF587">
        <f t="shared" si="504"/>
        <v>-71.572904075662251</v>
      </c>
      <c r="BG587">
        <f t="shared" si="505"/>
        <v>-212.92800029886695</v>
      </c>
      <c r="BH587">
        <f t="shared" si="516"/>
        <v>-32.928000298866948</v>
      </c>
      <c r="BI587">
        <f t="shared" si="517"/>
        <v>-32.928000298866948</v>
      </c>
      <c r="BJ587">
        <f t="shared" si="506"/>
        <v>0</v>
      </c>
      <c r="BK587">
        <f t="shared" si="518"/>
        <v>0</v>
      </c>
      <c r="BM587">
        <f t="shared" si="519"/>
        <v>-75.959977868274763</v>
      </c>
      <c r="BN587">
        <f t="shared" si="507"/>
        <v>-122.24490606945683</v>
      </c>
      <c r="BQ587" s="56">
        <f t="shared" si="520"/>
        <v>21.289034592897657</v>
      </c>
    </row>
    <row r="588" spans="1:69" x14ac:dyDescent="0.25">
      <c r="A588">
        <f t="shared" si="472"/>
        <v>1870000</v>
      </c>
      <c r="B588">
        <f t="shared" si="508"/>
        <v>1870</v>
      </c>
      <c r="C588">
        <f t="shared" si="477"/>
        <v>1.8750997640897542</v>
      </c>
      <c r="D588">
        <f t="shared" si="478"/>
        <v>1.0082936268281963</v>
      </c>
      <c r="F588">
        <f t="shared" si="479"/>
        <v>5.6414577896870515E-6</v>
      </c>
      <c r="G588">
        <f t="shared" si="480"/>
        <v>9.2898529223440639E-4</v>
      </c>
      <c r="H588">
        <f t="shared" si="481"/>
        <v>-3.1406636647077657</v>
      </c>
      <c r="J588">
        <f t="shared" si="482"/>
        <v>15</v>
      </c>
      <c r="M588">
        <f t="shared" si="483"/>
        <v>1.4127011807183807E-3</v>
      </c>
      <c r="N588">
        <f t="shared" si="484"/>
        <v>-1.5707963250000001</v>
      </c>
      <c r="O588">
        <f t="shared" si="485"/>
        <v>581.60390698674678</v>
      </c>
      <c r="P588">
        <f t="shared" si="486"/>
        <v>1.569076942724912</v>
      </c>
      <c r="Q588">
        <f t="shared" si="487"/>
        <v>323.05560399483056</v>
      </c>
      <c r="R588">
        <f t="shared" si="488"/>
        <v>1.5677008794954173</v>
      </c>
      <c r="S588">
        <f t="shared" si="489"/>
        <v>0.16945207445087945</v>
      </c>
      <c r="T588">
        <f t="shared" si="490"/>
        <v>-1.4005226499564327</v>
      </c>
      <c r="U588">
        <f t="shared" si="491"/>
        <v>0.12153457619216887</v>
      </c>
      <c r="V588">
        <f t="shared" si="492"/>
        <v>-1.4489605534343917</v>
      </c>
      <c r="X588">
        <f t="shared" si="509"/>
        <v>-61.235827509350017</v>
      </c>
      <c r="Y588">
        <f t="shared" si="493"/>
        <v>-195.71503451569748</v>
      </c>
      <c r="Z588">
        <f t="shared" si="510"/>
        <v>-15.715034515697482</v>
      </c>
      <c r="AC588">
        <v>1</v>
      </c>
      <c r="AD588">
        <f t="shared" si="494"/>
        <v>581.60304729450002</v>
      </c>
      <c r="AE588">
        <f t="shared" si="495"/>
        <v>-0.321178159944357</v>
      </c>
      <c r="AF588">
        <f t="shared" si="496"/>
        <v>3.9325765642316997E-2</v>
      </c>
      <c r="AG588">
        <f t="shared" si="473"/>
        <v>215.38101330596132</v>
      </c>
      <c r="AH588">
        <f t="shared" si="474"/>
        <v>-1784.4707253466995</v>
      </c>
      <c r="AJ588">
        <f t="shared" si="497"/>
        <v>18000</v>
      </c>
      <c r="AK588">
        <f t="shared" si="498"/>
        <v>104688.54851301001</v>
      </c>
      <c r="AL588">
        <v>1</v>
      </c>
      <c r="AM588">
        <f t="shared" si="499"/>
        <v>323.05405626994502</v>
      </c>
      <c r="AN588">
        <f t="shared" si="475"/>
        <v>324.22828648855528</v>
      </c>
      <c r="AO588">
        <f t="shared" si="476"/>
        <v>-54.714594571570743</v>
      </c>
      <c r="AQ588">
        <f t="shared" si="500"/>
        <v>7.1491887708263909E-4</v>
      </c>
      <c r="AR588">
        <f t="shared" si="501"/>
        <v>-2.6737966002890703</v>
      </c>
      <c r="AT588">
        <f t="shared" si="470"/>
        <v>-4771.1577787951983</v>
      </c>
      <c r="AU588">
        <f t="shared" si="471"/>
        <v>-577.16077295144601</v>
      </c>
      <c r="AV588">
        <f t="shared" si="511"/>
        <v>-3.0212088846265002</v>
      </c>
      <c r="AW588">
        <f t="shared" si="512"/>
        <v>385.24282378507093</v>
      </c>
      <c r="AX588">
        <f t="shared" si="513"/>
        <v>-2882.4330927034362</v>
      </c>
      <c r="AY588">
        <f t="shared" si="521"/>
        <v>-1.4379317493794446</v>
      </c>
      <c r="BA588">
        <f t="shared" si="502"/>
        <v>1.6526256746878625</v>
      </c>
      <c r="BB588">
        <f t="shared" si="514"/>
        <v>4.3634899107859564</v>
      </c>
      <c r="BC588">
        <f t="shared" si="515"/>
        <v>-1.5832771352470556</v>
      </c>
      <c r="BD588">
        <f t="shared" si="503"/>
        <v>-270.715097752877</v>
      </c>
      <c r="BF588">
        <f t="shared" si="504"/>
        <v>-71.626370463968001</v>
      </c>
      <c r="BG588">
        <f t="shared" si="505"/>
        <v>-212.89090142313404</v>
      </c>
      <c r="BH588">
        <f t="shared" si="516"/>
        <v>-32.890901423134039</v>
      </c>
      <c r="BI588">
        <f t="shared" si="517"/>
        <v>-32.890901423134039</v>
      </c>
      <c r="BJ588">
        <f t="shared" si="506"/>
        <v>0</v>
      </c>
      <c r="BK588">
        <f t="shared" si="518"/>
        <v>0</v>
      </c>
      <c r="BM588">
        <f t="shared" si="519"/>
        <v>-75.98986037475396</v>
      </c>
      <c r="BN588">
        <f t="shared" si="507"/>
        <v>-122.17580367025704</v>
      </c>
      <c r="BQ588" s="56">
        <f t="shared" si="520"/>
        <v>21.265450711071093</v>
      </c>
    </row>
    <row r="589" spans="1:69" x14ac:dyDescent="0.25">
      <c r="A589">
        <f t="shared" si="472"/>
        <v>1875000</v>
      </c>
      <c r="B589">
        <f t="shared" si="508"/>
        <v>1875</v>
      </c>
      <c r="C589">
        <f t="shared" si="477"/>
        <v>1.8786888122891401</v>
      </c>
      <c r="D589">
        <f t="shared" si="478"/>
        <v>1.0094975659230874</v>
      </c>
      <c r="F589">
        <f t="shared" si="479"/>
        <v>5.6114099721615007E-6</v>
      </c>
      <c r="G589">
        <f t="shared" si="480"/>
        <v>9.265079710469163E-4</v>
      </c>
      <c r="H589">
        <f t="shared" si="481"/>
        <v>-3.1406661420289534</v>
      </c>
      <c r="J589">
        <f t="shared" si="482"/>
        <v>15</v>
      </c>
      <c r="M589">
        <f t="shared" si="483"/>
        <v>1.4089339775697983E-3</v>
      </c>
      <c r="N589">
        <f t="shared" si="484"/>
        <v>-1.5707963250000001</v>
      </c>
      <c r="O589">
        <f t="shared" si="485"/>
        <v>583.15899305598748</v>
      </c>
      <c r="P589">
        <f t="shared" si="486"/>
        <v>1.5690815277400985</v>
      </c>
      <c r="Q589">
        <f t="shared" si="487"/>
        <v>323.91938076670141</v>
      </c>
      <c r="R589">
        <f t="shared" si="488"/>
        <v>1.5677091339690312</v>
      </c>
      <c r="S589">
        <f t="shared" si="489"/>
        <v>0.16901312694156223</v>
      </c>
      <c r="T589">
        <f t="shared" si="490"/>
        <v>-1.4009680214459088</v>
      </c>
      <c r="U589">
        <f t="shared" si="491"/>
        <v>0.12121525219268164</v>
      </c>
      <c r="V589">
        <f t="shared" si="492"/>
        <v>-1.4492822558666771</v>
      </c>
      <c r="X589">
        <f t="shared" si="509"/>
        <v>-61.287792650052417</v>
      </c>
      <c r="Y589">
        <f t="shared" si="493"/>
        <v>-195.68941027656081</v>
      </c>
      <c r="Z589">
        <f t="shared" si="510"/>
        <v>-15.689410276560807</v>
      </c>
      <c r="AC589">
        <v>1</v>
      </c>
      <c r="AD589">
        <f t="shared" si="494"/>
        <v>583.15813565625001</v>
      </c>
      <c r="AE589">
        <f t="shared" si="495"/>
        <v>-0.32289798637489781</v>
      </c>
      <c r="AF589">
        <f t="shared" si="496"/>
        <v>3.94309147483125E-2</v>
      </c>
      <c r="AG589">
        <f t="shared" si="473"/>
        <v>214.25070165100396</v>
      </c>
      <c r="AH589">
        <f t="shared" si="474"/>
        <v>-1779.8501655486364</v>
      </c>
      <c r="AJ589">
        <f t="shared" si="497"/>
        <v>18000</v>
      </c>
      <c r="AK589">
        <f t="shared" si="498"/>
        <v>104968.464418125</v>
      </c>
      <c r="AL589">
        <v>1</v>
      </c>
      <c r="AM589">
        <f t="shared" si="499"/>
        <v>323.91783716906252</v>
      </c>
      <c r="AN589">
        <f t="shared" si="475"/>
        <v>324.22738441255166</v>
      </c>
      <c r="AO589">
        <f t="shared" si="476"/>
        <v>-54.568691770937967</v>
      </c>
      <c r="AQ589">
        <f t="shared" si="500"/>
        <v>7.1111106054321351E-4</v>
      </c>
      <c r="AR589">
        <f t="shared" si="501"/>
        <v>-2.6666664770370505</v>
      </c>
      <c r="AT589">
        <f t="shared" si="470"/>
        <v>-4746.1144145737198</v>
      </c>
      <c r="AU589">
        <f t="shared" si="471"/>
        <v>-572.60083491323019</v>
      </c>
      <c r="AV589">
        <f t="shared" si="511"/>
        <v>-3.0215267150560261</v>
      </c>
      <c r="AW589">
        <f t="shared" si="512"/>
        <v>384.93311565607451</v>
      </c>
      <c r="AX589">
        <f t="shared" si="513"/>
        <v>-2874.8764892664158</v>
      </c>
      <c r="AY589">
        <f t="shared" si="521"/>
        <v>-1.4376924570788734</v>
      </c>
      <c r="BA589">
        <f t="shared" si="502"/>
        <v>1.6481562699432335</v>
      </c>
      <c r="BB589">
        <f t="shared" si="514"/>
        <v>4.3399677389272648</v>
      </c>
      <c r="BC589">
        <f t="shared" si="515"/>
        <v>-1.5838342579771527</v>
      </c>
      <c r="BD589">
        <f t="shared" si="503"/>
        <v>-270.74701853401888</v>
      </c>
      <c r="BF589">
        <f t="shared" si="504"/>
        <v>-71.679670105111015</v>
      </c>
      <c r="BG589">
        <f t="shared" si="505"/>
        <v>-212.85398351531771</v>
      </c>
      <c r="BH589">
        <f t="shared" si="516"/>
        <v>-32.853983515317708</v>
      </c>
      <c r="BI589">
        <f t="shared" si="517"/>
        <v>-32.853983515317708</v>
      </c>
      <c r="BJ589">
        <f t="shared" si="506"/>
        <v>0</v>
      </c>
      <c r="BK589">
        <f t="shared" si="518"/>
        <v>0</v>
      </c>
      <c r="BM589">
        <f t="shared" si="519"/>
        <v>-76.019637844038286</v>
      </c>
      <c r="BN589">
        <f t="shared" si="507"/>
        <v>-122.10696498129884</v>
      </c>
      <c r="BQ589" s="56">
        <f t="shared" si="520"/>
        <v>21.241928539212402</v>
      </c>
    </row>
    <row r="590" spans="1:69" x14ac:dyDescent="0.25">
      <c r="A590">
        <f t="shared" si="472"/>
        <v>1880000</v>
      </c>
      <c r="B590">
        <f t="shared" si="508"/>
        <v>1880</v>
      </c>
      <c r="C590">
        <f t="shared" si="477"/>
        <v>1.8822805732034926</v>
      </c>
      <c r="D590">
        <f t="shared" si="478"/>
        <v>1.0106969120465046</v>
      </c>
      <c r="F590">
        <f t="shared" si="479"/>
        <v>5.5816015806012438E-6</v>
      </c>
      <c r="G590">
        <f t="shared" si="480"/>
        <v>9.2404382731494825E-4</v>
      </c>
      <c r="H590">
        <f t="shared" si="481"/>
        <v>-3.1406686061726852</v>
      </c>
      <c r="J590">
        <f t="shared" si="482"/>
        <v>15</v>
      </c>
      <c r="M590">
        <f t="shared" si="483"/>
        <v>1.405186812735836E-3</v>
      </c>
      <c r="N590">
        <f t="shared" si="484"/>
        <v>-1.5707963250000001</v>
      </c>
      <c r="O590">
        <f t="shared" si="485"/>
        <v>584.71407913742235</v>
      </c>
      <c r="P590">
        <f t="shared" si="486"/>
        <v>1.5690860883669777</v>
      </c>
      <c r="Q590">
        <f t="shared" si="487"/>
        <v>324.78315756052552</v>
      </c>
      <c r="R590">
        <f t="shared" si="488"/>
        <v>1.5677173445362882</v>
      </c>
      <c r="S590">
        <f t="shared" si="489"/>
        <v>0.16857641447063285</v>
      </c>
      <c r="T590">
        <f t="shared" si="490"/>
        <v>-1.4014110914349958</v>
      </c>
      <c r="U590">
        <f t="shared" si="491"/>
        <v>0.1208975893871627</v>
      </c>
      <c r="V590">
        <f t="shared" si="492"/>
        <v>-1.4496022721926876</v>
      </c>
      <c r="X590">
        <f t="shared" si="509"/>
        <v>-61.339599557585487</v>
      </c>
      <c r="Y590">
        <f t="shared" si="493"/>
        <v>-195.66382388025627</v>
      </c>
      <c r="Z590">
        <f t="shared" si="510"/>
        <v>-15.663823880256274</v>
      </c>
      <c r="AC590">
        <v>1</v>
      </c>
      <c r="AD590">
        <f t="shared" si="494"/>
        <v>584.71322401800001</v>
      </c>
      <c r="AE590">
        <f t="shared" si="495"/>
        <v>-0.32462240513235596</v>
      </c>
      <c r="AF590">
        <f t="shared" si="496"/>
        <v>3.9536063854308003E-2</v>
      </c>
      <c r="AG590">
        <f t="shared" si="473"/>
        <v>213.12922068736023</v>
      </c>
      <c r="AH590">
        <f t="shared" si="474"/>
        <v>-1775.2531076982204</v>
      </c>
      <c r="AJ590">
        <f t="shared" si="497"/>
        <v>18000</v>
      </c>
      <c r="AK590">
        <f t="shared" si="498"/>
        <v>105248.38032324001</v>
      </c>
      <c r="AL590">
        <v>1</v>
      </c>
      <c r="AM590">
        <f t="shared" si="499"/>
        <v>324.78161806818002</v>
      </c>
      <c r="AN590">
        <f t="shared" si="475"/>
        <v>324.22648952429677</v>
      </c>
      <c r="AO590">
        <f t="shared" si="476"/>
        <v>-54.423565026900953</v>
      </c>
      <c r="AQ590">
        <f t="shared" si="500"/>
        <v>7.073335850969341E-4</v>
      </c>
      <c r="AR590">
        <f t="shared" si="501"/>
        <v>-2.6595742799644722</v>
      </c>
      <c r="AT590">
        <f t="shared" si="470"/>
        <v>-4721.2667522054289</v>
      </c>
      <c r="AU590">
        <f t="shared" si="471"/>
        <v>-568.08868979409783</v>
      </c>
      <c r="AV590">
        <f t="shared" si="511"/>
        <v>-3.0218428799749653</v>
      </c>
      <c r="AW590">
        <f t="shared" si="512"/>
        <v>384.6257066994188</v>
      </c>
      <c r="AX590">
        <f t="shared" si="513"/>
        <v>-2867.3590688907675</v>
      </c>
      <c r="AY590">
        <f t="shared" si="521"/>
        <v>-1.4374529319455491</v>
      </c>
      <c r="BA590">
        <f t="shared" si="502"/>
        <v>1.6437105670303556</v>
      </c>
      <c r="BB590">
        <f t="shared" si="514"/>
        <v>4.3165069428175897</v>
      </c>
      <c r="BC590">
        <f t="shared" si="515"/>
        <v>-1.5843899480294161</v>
      </c>
      <c r="BD590">
        <f t="shared" si="503"/>
        <v>-270.77885722876738</v>
      </c>
      <c r="BF590">
        <f t="shared" si="504"/>
        <v>-71.732804017803332</v>
      </c>
      <c r="BG590">
        <f t="shared" si="505"/>
        <v>-212.8172459239766</v>
      </c>
      <c r="BH590">
        <f t="shared" si="516"/>
        <v>-32.8172459239766</v>
      </c>
      <c r="BI590">
        <f t="shared" si="517"/>
        <v>-32.8172459239766</v>
      </c>
      <c r="BJ590">
        <f t="shared" si="506"/>
        <v>0</v>
      </c>
      <c r="BK590">
        <f t="shared" si="518"/>
        <v>0</v>
      </c>
      <c r="BM590">
        <f t="shared" si="519"/>
        <v>-76.049310960620929</v>
      </c>
      <c r="BN590">
        <f t="shared" si="507"/>
        <v>-122.03838869520928</v>
      </c>
      <c r="BQ590" s="56">
        <f t="shared" si="520"/>
        <v>21.218467743102725</v>
      </c>
    </row>
    <row r="591" spans="1:69" x14ac:dyDescent="0.25">
      <c r="A591">
        <f t="shared" si="472"/>
        <v>1885000</v>
      </c>
      <c r="B591">
        <f t="shared" si="508"/>
        <v>1885</v>
      </c>
      <c r="C591">
        <f t="shared" si="477"/>
        <v>1.8858750313332315</v>
      </c>
      <c r="D591">
        <f t="shared" si="478"/>
        <v>1.0118916880006803</v>
      </c>
      <c r="F591">
        <f t="shared" si="479"/>
        <v>5.5520300780275764E-6</v>
      </c>
      <c r="G591">
        <f t="shared" si="480"/>
        <v>9.2159275617583998E-4</v>
      </c>
      <c r="H591">
        <f t="shared" si="481"/>
        <v>-3.1406710572438246</v>
      </c>
      <c r="J591">
        <f t="shared" si="482"/>
        <v>15</v>
      </c>
      <c r="M591">
        <f t="shared" si="483"/>
        <v>1.4014595267604092E-3</v>
      </c>
      <c r="N591">
        <f t="shared" si="484"/>
        <v>-1.5707963250000001</v>
      </c>
      <c r="O591">
        <f t="shared" si="485"/>
        <v>586.2691652309544</v>
      </c>
      <c r="P591">
        <f t="shared" si="486"/>
        <v>1.5690906247996204</v>
      </c>
      <c r="Q591">
        <f t="shared" si="487"/>
        <v>325.64693437612823</v>
      </c>
      <c r="R591">
        <f t="shared" si="488"/>
        <v>1.5677255115465707</v>
      </c>
      <c r="S591">
        <f t="shared" si="489"/>
        <v>0.16814192026983113</v>
      </c>
      <c r="T591">
        <f t="shared" si="490"/>
        <v>-1.4018518775449393</v>
      </c>
      <c r="U591">
        <f t="shared" si="491"/>
        <v>0.12058157494395458</v>
      </c>
      <c r="V591">
        <f t="shared" si="492"/>
        <v>-1.4499206155685684</v>
      </c>
      <c r="X591">
        <f t="shared" si="509"/>
        <v>-61.391249156515812</v>
      </c>
      <c r="Y591">
        <f t="shared" si="493"/>
        <v>-195.63827575859744</v>
      </c>
      <c r="Z591">
        <f t="shared" si="510"/>
        <v>-15.638275758597445</v>
      </c>
      <c r="AC591">
        <v>1</v>
      </c>
      <c r="AD591">
        <f t="shared" si="494"/>
        <v>586.26831237975</v>
      </c>
      <c r="AE591">
        <f t="shared" si="495"/>
        <v>-0.32635141621673142</v>
      </c>
      <c r="AF591">
        <f t="shared" si="496"/>
        <v>3.9641212960303499E-2</v>
      </c>
      <c r="AG591">
        <f t="shared" si="473"/>
        <v>212.01647912317861</v>
      </c>
      <c r="AH591">
        <f t="shared" si="474"/>
        <v>-1770.6793758663284</v>
      </c>
      <c r="AJ591">
        <f t="shared" si="497"/>
        <v>18000</v>
      </c>
      <c r="AK591">
        <f t="shared" si="498"/>
        <v>105528.296228355</v>
      </c>
      <c r="AL591">
        <v>1</v>
      </c>
      <c r="AM591">
        <f t="shared" si="499"/>
        <v>325.64539896729752</v>
      </c>
      <c r="AN591">
        <f t="shared" si="475"/>
        <v>324.22560174763026</v>
      </c>
      <c r="AO591">
        <f t="shared" si="476"/>
        <v>-54.279208164176872</v>
      </c>
      <c r="AQ591">
        <f t="shared" si="500"/>
        <v>7.0358612924975692E-4</v>
      </c>
      <c r="AR591">
        <f t="shared" si="501"/>
        <v>-2.6525197072715838</v>
      </c>
      <c r="AT591">
        <f t="shared" si="470"/>
        <v>-4696.6127678909006</v>
      </c>
      <c r="AU591">
        <f t="shared" si="471"/>
        <v>-563.62371458877374</v>
      </c>
      <c r="AV591">
        <f t="shared" si="511"/>
        <v>-3.022157392375572</v>
      </c>
      <c r="AW591">
        <f t="shared" si="512"/>
        <v>384.32057473864063</v>
      </c>
      <c r="AX591">
        <f t="shared" si="513"/>
        <v>-2859.8805302002097</v>
      </c>
      <c r="AY591">
        <f t="shared" si="521"/>
        <v>-1.4372131756472029</v>
      </c>
      <c r="BA591">
        <f t="shared" si="502"/>
        <v>1.6392883767019364</v>
      </c>
      <c r="BB591">
        <f t="shared" si="514"/>
        <v>4.2931071909198266</v>
      </c>
      <c r="BC591">
        <f t="shared" si="515"/>
        <v>-1.5849442167283692</v>
      </c>
      <c r="BD591">
        <f t="shared" si="503"/>
        <v>-270.81061448596984</v>
      </c>
      <c r="BF591">
        <f t="shared" si="504"/>
        <v>-71.785773211958912</v>
      </c>
      <c r="BG591">
        <f t="shared" si="505"/>
        <v>-212.78068799749462</v>
      </c>
      <c r="BH591">
        <f t="shared" si="516"/>
        <v>-32.780687997494624</v>
      </c>
      <c r="BI591">
        <f t="shared" si="517"/>
        <v>-32.780687997494624</v>
      </c>
      <c r="BJ591">
        <f t="shared" si="506"/>
        <v>0</v>
      </c>
      <c r="BK591">
        <f t="shared" si="518"/>
        <v>0</v>
      </c>
      <c r="BM591">
        <f t="shared" si="519"/>
        <v>-76.078880402878738</v>
      </c>
      <c r="BN591">
        <f t="shared" si="507"/>
        <v>-121.97007351152479</v>
      </c>
      <c r="BQ591" s="56">
        <f t="shared" si="520"/>
        <v>21.195067991204965</v>
      </c>
    </row>
    <row r="592" spans="1:69" x14ac:dyDescent="0.25">
      <c r="A592">
        <f>A591+5000</f>
        <v>1890000</v>
      </c>
      <c r="B592">
        <f t="shared" si="508"/>
        <v>1890</v>
      </c>
      <c r="C592">
        <f t="shared" si="477"/>
        <v>1.8894721712851252</v>
      </c>
      <c r="D592">
        <f t="shared" si="478"/>
        <v>1.0130819164665914</v>
      </c>
      <c r="F592">
        <f t="shared" si="479"/>
        <v>5.5226929609756172E-6</v>
      </c>
      <c r="G592">
        <f t="shared" si="480"/>
        <v>9.191546538766162E-4</v>
      </c>
      <c r="H592">
        <f t="shared" si="481"/>
        <v>-3.1406734953461237</v>
      </c>
      <c r="J592">
        <f t="shared" si="482"/>
        <v>15</v>
      </c>
      <c r="M592">
        <f t="shared" si="483"/>
        <v>1.3977519618747999E-3</v>
      </c>
      <c r="N592">
        <f t="shared" si="484"/>
        <v>-1.5707963250000001</v>
      </c>
      <c r="O592">
        <f t="shared" si="485"/>
        <v>587.82425133648758</v>
      </c>
      <c r="P592">
        <f t="shared" si="486"/>
        <v>1.5690951372300437</v>
      </c>
      <c r="Q592">
        <f t="shared" si="487"/>
        <v>326.51071121333672</v>
      </c>
      <c r="R592">
        <f t="shared" si="488"/>
        <v>1.5677336353455653</v>
      </c>
      <c r="S592">
        <f t="shared" si="489"/>
        <v>0.16770962773550624</v>
      </c>
      <c r="T592">
        <f t="shared" si="490"/>
        <v>-1.4022903972193383</v>
      </c>
      <c r="U592">
        <f t="shared" si="491"/>
        <v>0.12026719616219206</v>
      </c>
      <c r="V592">
        <f t="shared" si="492"/>
        <v>-1.4502372990146266</v>
      </c>
      <c r="X592">
        <f t="shared" si="509"/>
        <v>-61.442742363810289</v>
      </c>
      <c r="Y592">
        <f t="shared" si="493"/>
        <v>-195.61276633264973</v>
      </c>
      <c r="Z592">
        <f t="shared" si="510"/>
        <v>-15.612766332649727</v>
      </c>
      <c r="AC592">
        <v>1</v>
      </c>
      <c r="AD592">
        <f t="shared" si="494"/>
        <v>587.8234007415</v>
      </c>
      <c r="AE592">
        <f t="shared" si="495"/>
        <v>-0.32808501962802422</v>
      </c>
      <c r="AF592">
        <f t="shared" si="496"/>
        <v>3.9746362066299001E-2</v>
      </c>
      <c r="AG592">
        <f t="shared" si="473"/>
        <v>210.91238683733349</v>
      </c>
      <c r="AH592">
        <f t="shared" si="474"/>
        <v>-1766.1287958436906</v>
      </c>
      <c r="AJ592">
        <f t="shared" si="497"/>
        <v>18000</v>
      </c>
      <c r="AK592">
        <f t="shared" si="498"/>
        <v>105808.21213346999</v>
      </c>
      <c r="AL592">
        <v>1</v>
      </c>
      <c r="AM592">
        <f t="shared" si="499"/>
        <v>326.50917986641502</v>
      </c>
      <c r="AN592">
        <f t="shared" si="475"/>
        <v>324.22472100739822</v>
      </c>
      <c r="AO592">
        <f t="shared" si="476"/>
        <v>-54.135615072826766</v>
      </c>
      <c r="AQ592">
        <f t="shared" si="500"/>
        <v>6.9986837575457185E-4</v>
      </c>
      <c r="AR592">
        <f t="shared" si="501"/>
        <v>-2.6455024603522816</v>
      </c>
      <c r="AT592">
        <f t="shared" si="470"/>
        <v>-4672.1504637938942</v>
      </c>
      <c r="AU592">
        <f t="shared" si="471"/>
        <v>-559.20529598865835</v>
      </c>
      <c r="AV592">
        <f t="shared" si="511"/>
        <v>-3.0224702651159978</v>
      </c>
      <c r="AW592">
        <f t="shared" si="512"/>
        <v>384.01769785642142</v>
      </c>
      <c r="AX592">
        <f t="shared" si="513"/>
        <v>-2852.4405748743711</v>
      </c>
      <c r="AY592">
        <f t="shared" si="521"/>
        <v>-1.4369731898394431</v>
      </c>
      <c r="BA592">
        <f t="shared" si="502"/>
        <v>1.634889511722005</v>
      </c>
      <c r="BB592">
        <f t="shared" si="514"/>
        <v>4.2697681543500474</v>
      </c>
      <c r="BC592">
        <f t="shared" si="515"/>
        <v>-1.5854970752765547</v>
      </c>
      <c r="BD592">
        <f t="shared" si="503"/>
        <v>-270.8422909474848</v>
      </c>
      <c r="BF592">
        <f t="shared" si="504"/>
        <v>-71.838578688789454</v>
      </c>
      <c r="BG592">
        <f t="shared" si="505"/>
        <v>-212.74430908415056</v>
      </c>
      <c r="BH592">
        <f t="shared" si="516"/>
        <v>-32.744309084150558</v>
      </c>
      <c r="BI592">
        <f t="shared" si="517"/>
        <v>-32.744309084150558</v>
      </c>
      <c r="BJ592">
        <f t="shared" si="506"/>
        <v>0</v>
      </c>
      <c r="BK592">
        <f t="shared" si="518"/>
        <v>0</v>
      </c>
      <c r="BM592">
        <f t="shared" si="519"/>
        <v>-76.1083468431395</v>
      </c>
      <c r="BN592">
        <f t="shared" si="507"/>
        <v>-121.90201813666576</v>
      </c>
      <c r="BQ592" s="56">
        <f t="shared" si="520"/>
        <v>21.171728954635185</v>
      </c>
    </row>
    <row r="593" spans="1:69" x14ac:dyDescent="0.25">
      <c r="A593">
        <f t="shared" ref="A593:A598" si="522">A592+5000</f>
        <v>1895000</v>
      </c>
      <c r="B593">
        <f t="shared" si="508"/>
        <v>1895</v>
      </c>
      <c r="C593">
        <f t="shared" si="477"/>
        <v>1.8930719777714986</v>
      </c>
      <c r="D593">
        <f t="shared" si="478"/>
        <v>1.0142676200044276</v>
      </c>
      <c r="F593">
        <f t="shared" si="479"/>
        <v>5.493587758964442E-6</v>
      </c>
      <c r="G593">
        <f t="shared" si="480"/>
        <v>9.1672941775935014E-4</v>
      </c>
      <c r="H593">
        <f t="shared" si="481"/>
        <v>-3.140675920582241</v>
      </c>
      <c r="J593">
        <f t="shared" si="482"/>
        <v>15</v>
      </c>
      <c r="M593">
        <f t="shared" si="483"/>
        <v>1.3940639619753939E-3</v>
      </c>
      <c r="N593">
        <f t="shared" si="484"/>
        <v>-1.5707963250000001</v>
      </c>
      <c r="O593">
        <f t="shared" si="485"/>
        <v>589.37933745392684</v>
      </c>
      <c r="P593">
        <f t="shared" si="486"/>
        <v>1.5690996258482379</v>
      </c>
      <c r="Q593">
        <f t="shared" si="487"/>
        <v>327.3744880719799</v>
      </c>
      <c r="R593">
        <f t="shared" si="488"/>
        <v>1.5677417162753091</v>
      </c>
      <c r="S593">
        <f t="shared" si="489"/>
        <v>0.16727952042663755</v>
      </c>
      <c r="T593">
        <f t="shared" si="490"/>
        <v>-1.4027266677263563</v>
      </c>
      <c r="U593">
        <f t="shared" si="491"/>
        <v>0.11995444047015322</v>
      </c>
      <c r="V593">
        <f t="shared" si="492"/>
        <v>-1.4505523354170717</v>
      </c>
      <c r="X593">
        <f t="shared" si="509"/>
        <v>-61.494080088913947</v>
      </c>
      <c r="Y593">
        <f t="shared" si="493"/>
        <v>-195.58729601292677</v>
      </c>
      <c r="Z593">
        <f t="shared" si="510"/>
        <v>-15.587296012926771</v>
      </c>
      <c r="AC593">
        <v>1</v>
      </c>
      <c r="AD593">
        <f t="shared" si="494"/>
        <v>589.37848910324999</v>
      </c>
      <c r="AE593">
        <f t="shared" si="495"/>
        <v>-0.32982321536623432</v>
      </c>
      <c r="AF593">
        <f t="shared" si="496"/>
        <v>3.9851511172294497E-2</v>
      </c>
      <c r="AG593">
        <f t="shared" si="473"/>
        <v>209.81685486154865</v>
      </c>
      <c r="AH593">
        <f t="shared" si="474"/>
        <v>-1761.6011951203629</v>
      </c>
      <c r="AJ593">
        <f t="shared" si="497"/>
        <v>18000</v>
      </c>
      <c r="AK593">
        <f t="shared" si="498"/>
        <v>106088.12803858501</v>
      </c>
      <c r="AL593">
        <v>1</v>
      </c>
      <c r="AM593">
        <f t="shared" si="499"/>
        <v>327.37296076553253</v>
      </c>
      <c r="AN593">
        <f t="shared" si="475"/>
        <v>324.22384722943667</v>
      </c>
      <c r="AO593">
        <f t="shared" si="476"/>
        <v>-53.992779707393474</v>
      </c>
      <c r="AQ593">
        <f t="shared" si="500"/>
        <v>6.9618001154405696E-4</v>
      </c>
      <c r="AR593">
        <f t="shared" si="501"/>
        <v>-2.638522243751976</v>
      </c>
      <c r="AT593">
        <f t="shared" si="470"/>
        <v>-4647.8778676447027</v>
      </c>
      <c r="AU593">
        <f t="shared" si="471"/>
        <v>-554.832830206631</v>
      </c>
      <c r="AV593">
        <f t="shared" si="511"/>
        <v>-3.0227815109220058</v>
      </c>
      <c r="AW593">
        <f t="shared" si="512"/>
        <v>383.71705439109689</v>
      </c>
      <c r="AX593">
        <f t="shared" si="513"/>
        <v>-2845.0389076105057</v>
      </c>
      <c r="AY593">
        <f t="shared" si="521"/>
        <v>-1.4367329761658374</v>
      </c>
      <c r="BA593">
        <f t="shared" si="502"/>
        <v>1.6305137868392385</v>
      </c>
      <c r="BB593">
        <f t="shared" si="514"/>
        <v>4.2464895068492083</v>
      </c>
      <c r="BC593">
        <f t="shared" si="515"/>
        <v>-1.5860485347561684</v>
      </c>
      <c r="BD593">
        <f t="shared" si="503"/>
        <v>-270.87388724827525</v>
      </c>
      <c r="BF593">
        <f t="shared" si="504"/>
        <v>-71.891221440899244</v>
      </c>
      <c r="BG593">
        <f t="shared" si="505"/>
        <v>-212.70810853218563</v>
      </c>
      <c r="BH593">
        <f t="shared" si="516"/>
        <v>-32.708108532185634</v>
      </c>
      <c r="BI593">
        <f t="shared" si="517"/>
        <v>-32.708108532185634</v>
      </c>
      <c r="BJ593">
        <f t="shared" si="506"/>
        <v>0</v>
      </c>
      <c r="BK593">
        <f t="shared" si="518"/>
        <v>0</v>
      </c>
      <c r="BM593">
        <f t="shared" si="519"/>
        <v>-76.137710947748445</v>
      </c>
      <c r="BN593">
        <f t="shared" si="507"/>
        <v>-121.83422128391037</v>
      </c>
      <c r="BQ593" s="56">
        <f t="shared" si="520"/>
        <v>21.148450307134343</v>
      </c>
    </row>
    <row r="594" spans="1:69" x14ac:dyDescent="0.25">
      <c r="A594">
        <f t="shared" si="522"/>
        <v>1900000</v>
      </c>
      <c r="B594">
        <f t="shared" si="508"/>
        <v>1900</v>
      </c>
      <c r="C594">
        <f t="shared" si="477"/>
        <v>1.8966744356094487</v>
      </c>
      <c r="D594">
        <f t="shared" si="478"/>
        <v>1.0154488210540618</v>
      </c>
      <c r="F594">
        <f t="shared" si="479"/>
        <v>5.4647120339769613E-6</v>
      </c>
      <c r="G594">
        <f t="shared" si="480"/>
        <v>9.1431694624675259E-4</v>
      </c>
      <c r="H594">
        <f t="shared" si="481"/>
        <v>-3.1406783330537533</v>
      </c>
      <c r="J594">
        <f t="shared" si="482"/>
        <v>15</v>
      </c>
      <c r="M594">
        <f t="shared" si="483"/>
        <v>1.3903953726017745E-3</v>
      </c>
      <c r="N594">
        <f t="shared" si="484"/>
        <v>-1.5707963250000001</v>
      </c>
      <c r="O594">
        <f t="shared" si="485"/>
        <v>590.93442358317827</v>
      </c>
      <c r="P594">
        <f t="shared" si="486"/>
        <v>1.5691040908421936</v>
      </c>
      <c r="Q594">
        <f t="shared" si="487"/>
        <v>328.23826495188854</v>
      </c>
      <c r="R594">
        <f t="shared" si="488"/>
        <v>1.5677497546742396</v>
      </c>
      <c r="S594">
        <f t="shared" si="489"/>
        <v>0.16685158206288306</v>
      </c>
      <c r="T594">
        <f t="shared" si="490"/>
        <v>-1.4031607061608973</v>
      </c>
      <c r="U594">
        <f t="shared" si="491"/>
        <v>0.11964329542363544</v>
      </c>
      <c r="V594">
        <f t="shared" si="492"/>
        <v>-1.450865737529728</v>
      </c>
      <c r="X594">
        <f t="shared" si="509"/>
        <v>-61.545263233826695</v>
      </c>
      <c r="Y594">
        <f t="shared" si="493"/>
        <v>-195.56186519958243</v>
      </c>
      <c r="Z594">
        <f t="shared" si="510"/>
        <v>-15.561865199582428</v>
      </c>
      <c r="AC594">
        <v>1</v>
      </c>
      <c r="AD594">
        <f t="shared" si="494"/>
        <v>590.93357746499998</v>
      </c>
      <c r="AE594">
        <f t="shared" si="495"/>
        <v>-0.33156600343136178</v>
      </c>
      <c r="AF594">
        <f t="shared" si="496"/>
        <v>3.995666027829E-2</v>
      </c>
      <c r="AG594">
        <f t="shared" si="473"/>
        <v>208.72979536283589</v>
      </c>
      <c r="AH594">
        <f t="shared" si="474"/>
        <v>-1757.096402865483</v>
      </c>
      <c r="AJ594">
        <f t="shared" si="497"/>
        <v>18000</v>
      </c>
      <c r="AK594">
        <f t="shared" si="498"/>
        <v>106368.0439437</v>
      </c>
      <c r="AL594">
        <v>1</v>
      </c>
      <c r="AM594">
        <f t="shared" si="499"/>
        <v>328.23674166465003</v>
      </c>
      <c r="AN594">
        <f t="shared" si="475"/>
        <v>324.22298034055621</v>
      </c>
      <c r="AO594">
        <f t="shared" si="476"/>
        <v>-53.850696086053262</v>
      </c>
      <c r="AQ594">
        <f t="shared" si="500"/>
        <v>6.9252072766476955E-4</v>
      </c>
      <c r="AR594">
        <f t="shared" si="501"/>
        <v>-2.6315787651261244</v>
      </c>
      <c r="AT594">
        <f t="shared" si="470"/>
        <v>-4623.7930323505325</v>
      </c>
      <c r="AU594">
        <f t="shared" si="471"/>
        <v>-550.50572280544986</v>
      </c>
      <c r="AV594">
        <f t="shared" si="511"/>
        <v>-3.0230911423886653</v>
      </c>
      <c r="AW594">
        <f t="shared" si="512"/>
        <v>383.4186229332177</v>
      </c>
      <c r="AX594">
        <f t="shared" si="513"/>
        <v>-2837.675236085769</v>
      </c>
      <c r="AY594">
        <f t="shared" si="521"/>
        <v>-1.4364925362579946</v>
      </c>
      <c r="BA594">
        <f t="shared" si="502"/>
        <v>1.6261610187607307</v>
      </c>
      <c r="BB594">
        <f t="shared" si="514"/>
        <v>4.2232709247553428</v>
      </c>
      <c r="BC594">
        <f t="shared" si="515"/>
        <v>-1.5865986061306707</v>
      </c>
      <c r="BD594">
        <f t="shared" si="503"/>
        <v>-270.90540401650122</v>
      </c>
      <c r="BF594">
        <f t="shared" si="504"/>
        <v>-71.943702452378503</v>
      </c>
      <c r="BG594">
        <f t="shared" si="505"/>
        <v>-212.67208568986979</v>
      </c>
      <c r="BH594">
        <f t="shared" si="516"/>
        <v>-32.672085689869789</v>
      </c>
      <c r="BI594">
        <f t="shared" si="517"/>
        <v>-32.672085689869789</v>
      </c>
      <c r="BJ594">
        <f t="shared" si="506"/>
        <v>0</v>
      </c>
      <c r="BK594">
        <f t="shared" si="518"/>
        <v>0</v>
      </c>
      <c r="BM594">
        <f t="shared" si="519"/>
        <v>-76.166973377133843</v>
      </c>
      <c r="BN594">
        <f t="shared" si="507"/>
        <v>-121.76668167336859</v>
      </c>
      <c r="BQ594" s="56">
        <f t="shared" si="520"/>
        <v>21.125231725040479</v>
      </c>
    </row>
    <row r="595" spans="1:69" x14ac:dyDescent="0.25">
      <c r="A595">
        <f t="shared" si="522"/>
        <v>1905000</v>
      </c>
      <c r="B595">
        <f t="shared" si="508"/>
        <v>1905</v>
      </c>
      <c r="C595">
        <f t="shared" si="477"/>
        <v>1.9002795297200641</v>
      </c>
      <c r="D595">
        <f t="shared" si="478"/>
        <v>1.0166255419355257</v>
      </c>
      <c r="F595">
        <f t="shared" si="479"/>
        <v>5.4360633799493483E-6</v>
      </c>
      <c r="G595">
        <f t="shared" si="480"/>
        <v>9.1191713882799212E-4</v>
      </c>
      <c r="H595">
        <f t="shared" si="481"/>
        <v>-3.1406807328611723</v>
      </c>
      <c r="J595">
        <f t="shared" si="482"/>
        <v>15</v>
      </c>
      <c r="M595">
        <f t="shared" si="483"/>
        <v>1.3867460409151559E-3</v>
      </c>
      <c r="N595">
        <f t="shared" si="484"/>
        <v>-1.5707963250000001</v>
      </c>
      <c r="O595">
        <f t="shared" si="485"/>
        <v>592.48950972414877</v>
      </c>
      <c r="P595">
        <f t="shared" si="486"/>
        <v>1.5691085323979279</v>
      </c>
      <c r="Q595">
        <f t="shared" si="487"/>
        <v>329.1020418528953</v>
      </c>
      <c r="R595">
        <f t="shared" si="488"/>
        <v>1.5677577508772407</v>
      </c>
      <c r="S595">
        <f t="shared" si="489"/>
        <v>0.16642579652265568</v>
      </c>
      <c r="T595">
        <f t="shared" si="490"/>
        <v>-1.4035925294467519</v>
      </c>
      <c r="U595">
        <f t="shared" si="491"/>
        <v>0.11933374870435548</v>
      </c>
      <c r="V595">
        <f t="shared" si="492"/>
        <v>-1.4511775179757225</v>
      </c>
      <c r="X595">
        <f t="shared" si="509"/>
        <v>-61.596292693179294</v>
      </c>
      <c r="Y595">
        <f t="shared" si="493"/>
        <v>-195.53647428260041</v>
      </c>
      <c r="Z595">
        <f t="shared" si="510"/>
        <v>-15.536474282600409</v>
      </c>
      <c r="AC595">
        <v>1</v>
      </c>
      <c r="AD595">
        <f t="shared" si="494"/>
        <v>592.48866582674998</v>
      </c>
      <c r="AE595">
        <f t="shared" si="495"/>
        <v>-0.33331338382340653</v>
      </c>
      <c r="AF595">
        <f t="shared" si="496"/>
        <v>4.0061809384285503E-2</v>
      </c>
      <c r="AG595">
        <f t="shared" si="473"/>
        <v>207.65112162624385</v>
      </c>
      <c r="AH595">
        <f t="shared" si="474"/>
        <v>-1752.614249907308</v>
      </c>
      <c r="AJ595">
        <f t="shared" si="497"/>
        <v>18000</v>
      </c>
      <c r="AK595">
        <f t="shared" si="498"/>
        <v>106647.95984881501</v>
      </c>
      <c r="AL595">
        <v>1</v>
      </c>
      <c r="AM595">
        <f t="shared" si="499"/>
        <v>329.10052256376753</v>
      </c>
      <c r="AN595">
        <f t="shared" si="475"/>
        <v>324.22212026852662</v>
      </c>
      <c r="AO595">
        <f t="shared" si="476"/>
        <v>-53.709358289780781</v>
      </c>
      <c r="AQ595">
        <f t="shared" si="500"/>
        <v>6.8889021921244556E-4</v>
      </c>
      <c r="AR595">
        <f t="shared" si="501"/>
        <v>-2.6246717351994175</v>
      </c>
      <c r="AT595">
        <f t="shared" si="470"/>
        <v>-4599.8940356127432</v>
      </c>
      <c r="AU595">
        <f t="shared" si="471"/>
        <v>-546.22338852967221</v>
      </c>
      <c r="AV595">
        <f t="shared" si="511"/>
        <v>-3.0233991719820139</v>
      </c>
      <c r="AW595">
        <f t="shared" si="512"/>
        <v>383.12238232216265</v>
      </c>
      <c r="AX595">
        <f t="shared" si="513"/>
        <v>-2830.3492709200659</v>
      </c>
      <c r="AY595">
        <f t="shared" si="521"/>
        <v>-1.4362518717356454</v>
      </c>
      <c r="BA595">
        <f t="shared" si="502"/>
        <v>1.6218310261261599</v>
      </c>
      <c r="BB595">
        <f t="shared" si="514"/>
        <v>4.2001120869760262</v>
      </c>
      <c r="BC595">
        <f t="shared" si="515"/>
        <v>-1.5871473002463685</v>
      </c>
      <c r="BD595">
        <f t="shared" si="503"/>
        <v>-270.93684187361032</v>
      </c>
      <c r="BF595">
        <f t="shared" si="504"/>
        <v>-71.996022698895715</v>
      </c>
      <c r="BG595">
        <f t="shared" si="505"/>
        <v>-212.63623990556593</v>
      </c>
      <c r="BH595">
        <f t="shared" si="516"/>
        <v>-32.63623990556593</v>
      </c>
      <c r="BI595">
        <f t="shared" si="517"/>
        <v>-32.63623990556593</v>
      </c>
      <c r="BJ595">
        <f t="shared" si="506"/>
        <v>0</v>
      </c>
      <c r="BK595">
        <f t="shared" si="518"/>
        <v>0</v>
      </c>
      <c r="BM595">
        <f t="shared" si="519"/>
        <v>-76.196134785871749</v>
      </c>
      <c r="BN595">
        <f t="shared" si="507"/>
        <v>-121.69939803195565</v>
      </c>
      <c r="BQ595" s="56">
        <f t="shared" si="520"/>
        <v>21.102072887261162</v>
      </c>
    </row>
    <row r="596" spans="1:69" x14ac:dyDescent="0.25">
      <c r="A596">
        <f t="shared" si="522"/>
        <v>1910000</v>
      </c>
      <c r="B596">
        <f t="shared" si="508"/>
        <v>1910</v>
      </c>
      <c r="C596">
        <f t="shared" si="477"/>
        <v>1.9038872451276507</v>
      </c>
      <c r="D596">
        <f t="shared" si="478"/>
        <v>1.017797804849486</v>
      </c>
      <c r="F596">
        <f t="shared" si="479"/>
        <v>5.4076394222698077E-6</v>
      </c>
      <c r="G596">
        <f t="shared" si="480"/>
        <v>9.0952989604473381E-4</v>
      </c>
      <c r="H596">
        <f t="shared" si="481"/>
        <v>-3.1406831201039553</v>
      </c>
      <c r="J596">
        <f t="shared" si="482"/>
        <v>15</v>
      </c>
      <c r="M596">
        <f t="shared" si="483"/>
        <v>1.3831158156771581E-3</v>
      </c>
      <c r="N596">
        <f t="shared" si="484"/>
        <v>-1.5707963250000001</v>
      </c>
      <c r="O596">
        <f t="shared" si="485"/>
        <v>594.04459587674648</v>
      </c>
      <c r="P596">
        <f t="shared" si="486"/>
        <v>1.5691129506995098</v>
      </c>
      <c r="Q596">
        <f t="shared" si="487"/>
        <v>329.96581877483442</v>
      </c>
      <c r="R596">
        <f t="shared" si="488"/>
        <v>1.5677657052156904</v>
      </c>
      <c r="S596">
        <f t="shared" si="489"/>
        <v>0.16600214784122611</v>
      </c>
      <c r="T596">
        <f t="shared" si="490"/>
        <v>-1.4040221543387119</v>
      </c>
      <c r="U596">
        <f t="shared" si="491"/>
        <v>0.11902578811837357</v>
      </c>
      <c r="V596">
        <f t="shared" si="492"/>
        <v>-1.4514876892491466</v>
      </c>
      <c r="X596">
        <f t="shared" si="509"/>
        <v>-61.647169354308346</v>
      </c>
      <c r="Y596">
        <f t="shared" si="493"/>
        <v>-195.51112364197914</v>
      </c>
      <c r="Z596">
        <f t="shared" si="510"/>
        <v>-15.51112364197914</v>
      </c>
      <c r="AC596">
        <v>1</v>
      </c>
      <c r="AD596">
        <f t="shared" si="494"/>
        <v>594.04375418849997</v>
      </c>
      <c r="AE596">
        <f t="shared" si="495"/>
        <v>-0.33506535654236869</v>
      </c>
      <c r="AF596">
        <f t="shared" si="496"/>
        <v>4.0166958490280999E-2</v>
      </c>
      <c r="AG596">
        <f t="shared" si="473"/>
        <v>206.58074803790981</v>
      </c>
      <c r="AH596">
        <f t="shared" si="474"/>
        <v>-1748.154568713531</v>
      </c>
      <c r="AJ596">
        <f t="shared" si="497"/>
        <v>18000</v>
      </c>
      <c r="AK596">
        <f t="shared" si="498"/>
        <v>106927.87575393</v>
      </c>
      <c r="AL596">
        <v>1</v>
      </c>
      <c r="AM596">
        <f t="shared" si="499"/>
        <v>329.96430346288503</v>
      </c>
      <c r="AN596">
        <f t="shared" si="475"/>
        <v>324.22126694206185</v>
      </c>
      <c r="AO596">
        <f t="shared" si="476"/>
        <v>-53.568760461527134</v>
      </c>
      <c r="AQ596">
        <f t="shared" si="500"/>
        <v>6.8528818526848322E-4</v>
      </c>
      <c r="AR596">
        <f t="shared" si="501"/>
        <v>-2.6178008677256059</v>
      </c>
      <c r="AT596">
        <f t="shared" si="470"/>
        <v>-4576.1789795508294</v>
      </c>
      <c r="AU596">
        <f t="shared" si="471"/>
        <v>-541.98525114100767</v>
      </c>
      <c r="AV596">
        <f t="shared" si="511"/>
        <v>-3.0237056120406978</v>
      </c>
      <c r="AW596">
        <f t="shared" si="512"/>
        <v>382.82831164280088</v>
      </c>
      <c r="AX596">
        <f t="shared" si="513"/>
        <v>-2823.0607256394337</v>
      </c>
      <c r="AY596">
        <f t="shared" si="521"/>
        <v>-1.4360109842067255</v>
      </c>
      <c r="BA596">
        <f t="shared" si="502"/>
        <v>1.6175236294823736</v>
      </c>
      <c r="BB596">
        <f t="shared" si="514"/>
        <v>4.1770126749612544</v>
      </c>
      <c r="BC596">
        <f t="shared" si="515"/>
        <v>-1.5876946278339723</v>
      </c>
      <c r="BD596">
        <f t="shared" si="503"/>
        <v>-270.96820143442687</v>
      </c>
      <c r="BF596">
        <f t="shared" si="504"/>
        <v>-72.048183147788649</v>
      </c>
      <c r="BG596">
        <f t="shared" si="505"/>
        <v>-212.60057052779246</v>
      </c>
      <c r="BH596">
        <f t="shared" si="516"/>
        <v>-32.600570527792456</v>
      </c>
      <c r="BI596">
        <f t="shared" si="517"/>
        <v>-32.600570527792456</v>
      </c>
      <c r="BJ596">
        <f t="shared" si="506"/>
        <v>0</v>
      </c>
      <c r="BK596">
        <f t="shared" si="518"/>
        <v>0</v>
      </c>
      <c r="BM596">
        <f t="shared" si="519"/>
        <v>-76.225195822749896</v>
      </c>
      <c r="BN596">
        <f t="shared" si="507"/>
        <v>-121.63236909336557</v>
      </c>
      <c r="BQ596" s="56">
        <f t="shared" si="520"/>
        <v>21.078973475246393</v>
      </c>
    </row>
    <row r="597" spans="1:69" x14ac:dyDescent="0.25">
      <c r="A597">
        <f t="shared" si="522"/>
        <v>1915000</v>
      </c>
      <c r="B597">
        <f t="shared" si="508"/>
        <v>1915</v>
      </c>
      <c r="C597">
        <f t="shared" si="477"/>
        <v>1.9074975669589627</v>
      </c>
      <c r="D597">
        <f t="shared" si="478"/>
        <v>1.0189656318777249</v>
      </c>
      <c r="F597">
        <f t="shared" si="479"/>
        <v>5.3794378172864894E-6</v>
      </c>
      <c r="G597">
        <f t="shared" si="480"/>
        <v>9.071551194773992E-4</v>
      </c>
      <c r="H597">
        <f t="shared" si="481"/>
        <v>-3.1406854948805227</v>
      </c>
      <c r="J597">
        <f t="shared" si="482"/>
        <v>15</v>
      </c>
      <c r="M597">
        <f t="shared" si="483"/>
        <v>1.3795045472289147E-3</v>
      </c>
      <c r="N597">
        <f t="shared" si="484"/>
        <v>-1.5707963250000001</v>
      </c>
      <c r="O597">
        <f t="shared" si="485"/>
        <v>595.59968204088011</v>
      </c>
      <c r="P597">
        <f t="shared" si="486"/>
        <v>1.5691173459290859</v>
      </c>
      <c r="Q597">
        <f t="shared" si="487"/>
        <v>330.82959571754196</v>
      </c>
      <c r="R597">
        <f t="shared" si="488"/>
        <v>1.567773618017505</v>
      </c>
      <c r="S597">
        <f t="shared" si="489"/>
        <v>0.16558062020885278</v>
      </c>
      <c r="T597">
        <f t="shared" si="490"/>
        <v>-1.404449597424652</v>
      </c>
      <c r="U597">
        <f t="shared" si="491"/>
        <v>0.11871940159454053</v>
      </c>
      <c r="V597">
        <f t="shared" si="492"/>
        <v>-1.4517962637166923</v>
      </c>
      <c r="X597">
        <f t="shared" si="509"/>
        <v>-61.697894097330384</v>
      </c>
      <c r="Y597">
        <f t="shared" si="493"/>
        <v>-195.48581364791491</v>
      </c>
      <c r="Z597">
        <f t="shared" si="510"/>
        <v>-15.48581364791491</v>
      </c>
      <c r="AC597">
        <v>1</v>
      </c>
      <c r="AD597">
        <f t="shared" si="494"/>
        <v>595.59884255024997</v>
      </c>
      <c r="AE597">
        <f t="shared" si="495"/>
        <v>-0.33682192158824809</v>
      </c>
      <c r="AF597">
        <f t="shared" si="496"/>
        <v>4.0272107596276502E-2</v>
      </c>
      <c r="AG597">
        <f t="shared" si="473"/>
        <v>205.51859006840974</v>
      </c>
      <c r="AH597">
        <f t="shared" si="474"/>
        <v>-1743.7171933718696</v>
      </c>
      <c r="AJ597">
        <f t="shared" si="497"/>
        <v>18000</v>
      </c>
      <c r="AK597">
        <f t="shared" si="498"/>
        <v>107207.79165904499</v>
      </c>
      <c r="AL597">
        <v>1</v>
      </c>
      <c r="AM597">
        <f t="shared" si="499"/>
        <v>330.82808436200253</v>
      </c>
      <c r="AN597">
        <f t="shared" si="475"/>
        <v>324.22042029080518</v>
      </c>
      <c r="AO597">
        <f t="shared" si="476"/>
        <v>-53.428896805410865</v>
      </c>
      <c r="AQ597">
        <f t="shared" si="500"/>
        <v>6.8171432883758643E-4</v>
      </c>
      <c r="AR597">
        <f t="shared" si="501"/>
        <v>-2.610965879447956</v>
      </c>
      <c r="AT597">
        <f t="shared" si="470"/>
        <v>-4552.6459903330124</v>
      </c>
      <c r="AU597">
        <f t="shared" si="471"/>
        <v>-537.79074325703141</v>
      </c>
      <c r="AV597">
        <f t="shared" si="511"/>
        <v>-3.0240104747775884</v>
      </c>
      <c r="AW597">
        <f t="shared" si="512"/>
        <v>382.53639022220449</v>
      </c>
      <c r="AX597">
        <f t="shared" si="513"/>
        <v>-2815.8093166399767</v>
      </c>
      <c r="AY597">
        <f t="shared" si="521"/>
        <v>-1.4357698752674557</v>
      </c>
      <c r="BA597">
        <f t="shared" si="502"/>
        <v>1.6132386512583761</v>
      </c>
      <c r="BB597">
        <f t="shared" si="514"/>
        <v>4.1539723726766988</v>
      </c>
      <c r="BC597">
        <f t="shared" si="515"/>
        <v>-1.5882405995101327</v>
      </c>
      <c r="BD597">
        <f t="shared" si="503"/>
        <v>-270.99948330724033</v>
      </c>
      <c r="BF597">
        <f t="shared" si="504"/>
        <v>-72.100184758154199</v>
      </c>
      <c r="BG597">
        <f t="shared" si="505"/>
        <v>-212.5650769052848</v>
      </c>
      <c r="BH597">
        <f t="shared" si="516"/>
        <v>-32.565076905284798</v>
      </c>
      <c r="BI597">
        <f t="shared" si="517"/>
        <v>-32.565076905284798</v>
      </c>
      <c r="BJ597">
        <f t="shared" si="506"/>
        <v>0</v>
      </c>
      <c r="BK597">
        <f t="shared" si="518"/>
        <v>0</v>
      </c>
      <c r="BM597">
        <f t="shared" si="519"/>
        <v>-76.25415713083089</v>
      </c>
      <c r="BN597">
        <f t="shared" si="507"/>
        <v>-121.56559359804447</v>
      </c>
      <c r="BQ597" s="56">
        <f t="shared" si="520"/>
        <v>21.055933172961833</v>
      </c>
    </row>
    <row r="598" spans="1:69" x14ac:dyDescent="0.25">
      <c r="A598">
        <f t="shared" si="522"/>
        <v>1920000</v>
      </c>
      <c r="B598">
        <f t="shared" si="508"/>
        <v>1920</v>
      </c>
      <c r="C598">
        <f t="shared" si="477"/>
        <v>1.9111104804424386</v>
      </c>
      <c r="D598">
        <f t="shared" si="478"/>
        <v>1.0201290449836231</v>
      </c>
      <c r="F598">
        <f t="shared" si="479"/>
        <v>5.3514562518243699E-6</v>
      </c>
      <c r="G598">
        <f t="shared" si="480"/>
        <v>9.0479271173164115E-4</v>
      </c>
      <c r="H598">
        <f t="shared" si="481"/>
        <v>-3.1406878572882686</v>
      </c>
      <c r="J598">
        <f t="shared" si="482"/>
        <v>15</v>
      </c>
      <c r="M598">
        <f t="shared" si="483"/>
        <v>1.3759120874705063E-3</v>
      </c>
      <c r="N598">
        <f t="shared" si="484"/>
        <v>-1.5707963250000001</v>
      </c>
      <c r="O598">
        <f t="shared" si="485"/>
        <v>597.15476821645962</v>
      </c>
      <c r="P598">
        <f t="shared" si="486"/>
        <v>1.5691217182669057</v>
      </c>
      <c r="Q598">
        <f t="shared" si="487"/>
        <v>331.69337268085565</v>
      </c>
      <c r="R598">
        <f t="shared" si="488"/>
        <v>1.5677814896071858</v>
      </c>
      <c r="S598">
        <f t="shared" si="489"/>
        <v>0.16516119796893766</v>
      </c>
      <c r="T598">
        <f t="shared" si="490"/>
        <v>-1.4048748751275841</v>
      </c>
      <c r="U598">
        <f t="shared" si="491"/>
        <v>0.11841457718296852</v>
      </c>
      <c r="V598">
        <f t="shared" si="492"/>
        <v>-1.4521032536192637</v>
      </c>
      <c r="X598">
        <f t="shared" si="509"/>
        <v>-61.748467795215106</v>
      </c>
      <c r="Y598">
        <f t="shared" si="493"/>
        <v>-195.46054466098025</v>
      </c>
      <c r="Z598">
        <f t="shared" si="510"/>
        <v>-15.460544660980247</v>
      </c>
      <c r="AC598">
        <v>1</v>
      </c>
      <c r="AD598">
        <f t="shared" si="494"/>
        <v>597.15393091199996</v>
      </c>
      <c r="AE598">
        <f t="shared" si="495"/>
        <v>-0.33858307896104489</v>
      </c>
      <c r="AF598">
        <f t="shared" si="496"/>
        <v>4.0377256702271998E-2</v>
      </c>
      <c r="AG598">
        <f t="shared" si="473"/>
        <v>204.4645642563984</v>
      </c>
      <c r="AH598">
        <f t="shared" si="474"/>
        <v>-1739.3019595709206</v>
      </c>
      <c r="AJ598">
        <f t="shared" si="497"/>
        <v>18000</v>
      </c>
      <c r="AK598">
        <f t="shared" si="498"/>
        <v>107487.70756416001</v>
      </c>
      <c r="AL598">
        <v>1</v>
      </c>
      <c r="AM598">
        <f t="shared" si="499"/>
        <v>331.69186526112003</v>
      </c>
      <c r="AN598">
        <f t="shared" si="475"/>
        <v>324.21958024531506</v>
      </c>
      <c r="AO598">
        <f t="shared" si="476"/>
        <v>-53.289761585921511</v>
      </c>
      <c r="AQ598">
        <f t="shared" si="500"/>
        <v>6.7816835678654263E-4</v>
      </c>
      <c r="AR598">
        <f t="shared" si="501"/>
        <v>-2.6041664900603236</v>
      </c>
      <c r="AT598">
        <f t="shared" ref="AT598:AT626" si="523">-AR598*AH598+AG598*AQ598</f>
        <v>-4529.2932178132842</v>
      </c>
      <c r="AU598">
        <f t="shared" ref="AU598:AU626" si="524">AQ598*AH598+AG598*AR598</f>
        <v>-533.63930619317637</v>
      </c>
      <c r="AV598">
        <f t="shared" si="511"/>
        <v>-3.0243137722813715</v>
      </c>
      <c r="AW598">
        <f t="shared" si="512"/>
        <v>382.24659762640897</v>
      </c>
      <c r="AX598">
        <f t="shared" si="513"/>
        <v>-2808.594763152324</v>
      </c>
      <c r="AY598">
        <f t="shared" si="521"/>
        <v>-1.4355285465024257</v>
      </c>
      <c r="BA598">
        <f t="shared" si="502"/>
        <v>1.6089759157406971</v>
      </c>
      <c r="BB598">
        <f t="shared" si="514"/>
        <v>4.1309908665772435</v>
      </c>
      <c r="BC598">
        <f t="shared" si="515"/>
        <v>-1.5887852257789459</v>
      </c>
      <c r="BD598">
        <f t="shared" si="503"/>
        <v>-271.03068809389094</v>
      </c>
      <c r="BF598">
        <f t="shared" si="504"/>
        <v>-72.152028480937162</v>
      </c>
      <c r="BG598">
        <f t="shared" si="505"/>
        <v>-212.52975838705453</v>
      </c>
      <c r="BH598">
        <f t="shared" si="516"/>
        <v>-32.529758387054528</v>
      </c>
      <c r="BI598">
        <f t="shared" si="517"/>
        <v>-32.529758387054528</v>
      </c>
      <c r="BJ598">
        <f t="shared" si="506"/>
        <v>0</v>
      </c>
      <c r="BK598">
        <f t="shared" si="518"/>
        <v>0</v>
      </c>
      <c r="BM598">
        <f t="shared" si="519"/>
        <v>-76.283019347514411</v>
      </c>
      <c r="BN598">
        <f t="shared" si="507"/>
        <v>-121.49907029316363</v>
      </c>
      <c r="BQ598" s="56">
        <f t="shared" si="520"/>
        <v>21.032951666862381</v>
      </c>
    </row>
    <row r="599" spans="1:69" x14ac:dyDescent="0.25">
      <c r="A599">
        <f t="shared" ref="A599:A614" si="525">A598+5000</f>
        <v>1925000</v>
      </c>
      <c r="B599">
        <f t="shared" si="508"/>
        <v>1925</v>
      </c>
      <c r="C599">
        <f t="shared" si="477"/>
        <v>1.9147259709074445</v>
      </c>
      <c r="D599">
        <f t="shared" si="478"/>
        <v>1.0212880660126453</v>
      </c>
      <c r="F599">
        <f t="shared" si="479"/>
        <v>5.3236924427108934E-6</v>
      </c>
      <c r="G599">
        <f t="shared" si="480"/>
        <v>9.024425764250282E-4</v>
      </c>
      <c r="H599">
        <f t="shared" si="481"/>
        <v>-3.140690207423575</v>
      </c>
      <c r="J599">
        <f t="shared" si="482"/>
        <v>15</v>
      </c>
      <c r="M599">
        <f t="shared" si="483"/>
        <v>1.3723382898407127E-3</v>
      </c>
      <c r="N599">
        <f t="shared" si="484"/>
        <v>-1.5707963250000001</v>
      </c>
      <c r="O599">
        <f t="shared" si="485"/>
        <v>598.70985440339587</v>
      </c>
      <c r="P599">
        <f t="shared" si="486"/>
        <v>1.5691260678913457</v>
      </c>
      <c r="Q599">
        <f t="shared" si="487"/>
        <v>332.55714966461494</v>
      </c>
      <c r="R599">
        <f t="shared" si="488"/>
        <v>1.5677893203058624</v>
      </c>
      <c r="S599">
        <f t="shared" si="489"/>
        <v>0.16474386561620796</v>
      </c>
      <c r="T599">
        <f t="shared" si="490"/>
        <v>-1.4052980037076785</v>
      </c>
      <c r="U599">
        <f t="shared" si="491"/>
        <v>0.11811130305352377</v>
      </c>
      <c r="V599">
        <f t="shared" si="492"/>
        <v>-1.4524086710735649</v>
      </c>
      <c r="X599">
        <f t="shared" si="509"/>
        <v>-61.798891313857766</v>
      </c>
      <c r="Y599">
        <f t="shared" si="493"/>
        <v>-195.43531703230005</v>
      </c>
      <c r="Z599">
        <f t="shared" si="510"/>
        <v>-15.435317032300048</v>
      </c>
      <c r="AC599">
        <v>1</v>
      </c>
      <c r="AD599">
        <f t="shared" si="494"/>
        <v>598.70901927374996</v>
      </c>
      <c r="AE599">
        <f t="shared" si="495"/>
        <v>-0.340348828660759</v>
      </c>
      <c r="AF599">
        <f t="shared" si="496"/>
        <v>4.0482405808267501E-2</v>
      </c>
      <c r="AG599">
        <f t="shared" si="473"/>
        <v>203.41858819253684</v>
      </c>
      <c r="AH599">
        <f t="shared" si="474"/>
        <v>-1734.9087045812842</v>
      </c>
      <c r="AJ599">
        <f t="shared" si="497"/>
        <v>18000</v>
      </c>
      <c r="AK599">
        <f t="shared" si="498"/>
        <v>107767.623469275</v>
      </c>
      <c r="AL599">
        <v>1</v>
      </c>
      <c r="AM599">
        <f t="shared" si="499"/>
        <v>332.55564616023753</v>
      </c>
      <c r="AN599">
        <f t="shared" si="475"/>
        <v>324.2187467370502</v>
      </c>
      <c r="AO599">
        <f t="shared" si="476"/>
        <v>-53.151349127135575</v>
      </c>
      <c r="AQ599">
        <f t="shared" si="500"/>
        <v>6.7464997978411336E-4</v>
      </c>
      <c r="AR599">
        <f t="shared" si="501"/>
        <v>-2.5974024221688365</v>
      </c>
      <c r="AT599">
        <f t="shared" si="523"/>
        <v>-4506.1188351748142</v>
      </c>
      <c r="AU599">
        <f t="shared" si="524"/>
        <v>-529.53038980793337</v>
      </c>
      <c r="AV599">
        <f t="shared" si="511"/>
        <v>-3.024615516518113</v>
      </c>
      <c r="AW599">
        <f t="shared" si="512"/>
        <v>381.95891365722218</v>
      </c>
      <c r="AX599">
        <f t="shared" si="513"/>
        <v>-2801.4167872066155</v>
      </c>
      <c r="AY599">
        <f t="shared" si="521"/>
        <v>-1.4352869994846742</v>
      </c>
      <c r="BA599">
        <f t="shared" si="502"/>
        <v>1.6047352490491595</v>
      </c>
      <c r="BB599">
        <f t="shared" si="514"/>
        <v>4.1080678455809441</v>
      </c>
      <c r="BC599">
        <f t="shared" si="515"/>
        <v>-1.5893285170334388</v>
      </c>
      <c r="BD599">
        <f t="shared" si="503"/>
        <v>-271.06181638985532</v>
      </c>
      <c r="BF599">
        <f t="shared" si="504"/>
        <v>-72.203715259017812</v>
      </c>
      <c r="BG599">
        <f t="shared" si="505"/>
        <v>-212.49461432244763</v>
      </c>
      <c r="BH599">
        <f t="shared" si="516"/>
        <v>-32.494614322447632</v>
      </c>
      <c r="BI599">
        <f t="shared" si="517"/>
        <v>-32.494614322447632</v>
      </c>
      <c r="BJ599">
        <f t="shared" si="506"/>
        <v>0</v>
      </c>
      <c r="BK599">
        <f t="shared" si="518"/>
        <v>0</v>
      </c>
      <c r="BM599">
        <f t="shared" si="519"/>
        <v>-76.31178310459876</v>
      </c>
      <c r="BN599">
        <f t="shared" si="507"/>
        <v>-121.43279793259235</v>
      </c>
      <c r="BQ599" s="56">
        <f t="shared" si="520"/>
        <v>21.010028645866079</v>
      </c>
    </row>
    <row r="600" spans="1:69" x14ac:dyDescent="0.25">
      <c r="A600">
        <f t="shared" si="525"/>
        <v>1930000</v>
      </c>
      <c r="B600">
        <f t="shared" si="508"/>
        <v>1930</v>
      </c>
      <c r="C600">
        <f t="shared" si="477"/>
        <v>1.9183440237835188</v>
      </c>
      <c r="D600">
        <f t="shared" si="478"/>
        <v>1.0224427166928272</v>
      </c>
      <c r="F600">
        <f t="shared" si="479"/>
        <v>5.2961441363102191E-6</v>
      </c>
      <c r="G600">
        <f t="shared" si="480"/>
        <v>9.0010461817393564E-4</v>
      </c>
      <c r="H600">
        <f t="shared" si="481"/>
        <v>-3.1406925453818264</v>
      </c>
      <c r="J600">
        <f t="shared" si="482"/>
        <v>15</v>
      </c>
      <c r="M600">
        <f t="shared" si="483"/>
        <v>1.3687830092970837E-3</v>
      </c>
      <c r="N600">
        <f t="shared" si="484"/>
        <v>-1.5707963250000001</v>
      </c>
      <c r="O600">
        <f t="shared" si="485"/>
        <v>600.26494060160064</v>
      </c>
      <c r="P600">
        <f t="shared" si="486"/>
        <v>1.5691303949789344</v>
      </c>
      <c r="Q600">
        <f t="shared" si="487"/>
        <v>333.42092666866091</v>
      </c>
      <c r="R600">
        <f t="shared" si="488"/>
        <v>1.5677971104313364</v>
      </c>
      <c r="S600">
        <f t="shared" si="489"/>
        <v>0.16432860779492309</v>
      </c>
      <c r="T600">
        <f t="shared" si="490"/>
        <v>-1.405718999264258</v>
      </c>
      <c r="U600">
        <f t="shared" si="491"/>
        <v>0.1178095674943419</v>
      </c>
      <c r="V600">
        <f t="shared" si="492"/>
        <v>-1.4527125280736632</v>
      </c>
      <c r="X600">
        <f t="shared" si="509"/>
        <v>-61.849165512150599</v>
      </c>
      <c r="Y600">
        <f t="shared" si="493"/>
        <v>-195.41013110372438</v>
      </c>
      <c r="Z600">
        <f t="shared" si="510"/>
        <v>-15.410131103724382</v>
      </c>
      <c r="AC600">
        <v>1</v>
      </c>
      <c r="AD600">
        <f t="shared" si="494"/>
        <v>600.26410763550007</v>
      </c>
      <c r="AE600">
        <f t="shared" si="495"/>
        <v>-0.34211917068739045</v>
      </c>
      <c r="AF600">
        <f t="shared" si="496"/>
        <v>4.0587554914263003E-2</v>
      </c>
      <c r="AG600">
        <f t="shared" si="473"/>
        <v>202.38058050369864</v>
      </c>
      <c r="AH600">
        <f t="shared" si="474"/>
        <v>-1730.5372672369424</v>
      </c>
      <c r="AJ600">
        <f t="shared" si="497"/>
        <v>18000</v>
      </c>
      <c r="AK600">
        <f t="shared" si="498"/>
        <v>108047.53937439001</v>
      </c>
      <c r="AL600">
        <v>1</v>
      </c>
      <c r="AM600">
        <f t="shared" si="499"/>
        <v>333.41942705935503</v>
      </c>
      <c r="AN600">
        <f t="shared" si="475"/>
        <v>324.21791969835635</v>
      </c>
      <c r="AO600">
        <f t="shared" si="476"/>
        <v>-53.013653811944842</v>
      </c>
      <c r="AQ600">
        <f t="shared" si="500"/>
        <v>6.7115891224201244E-4</v>
      </c>
      <c r="AR600">
        <f t="shared" si="501"/>
        <v>-2.5906734012541679</v>
      </c>
      <c r="AT600">
        <f t="shared" si="523"/>
        <v>-4483.121038579553</v>
      </c>
      <c r="AU600">
        <f t="shared" si="524"/>
        <v>-525.46345235118292</v>
      </c>
      <c r="AV600">
        <f t="shared" si="511"/>
        <v>-3.0249157193328049</v>
      </c>
      <c r="AW600">
        <f t="shared" si="512"/>
        <v>381.67331834908032</v>
      </c>
      <c r="AX600">
        <f t="shared" si="513"/>
        <v>-2794.2751135979961</v>
      </c>
      <c r="AY600">
        <f t="shared" si="521"/>
        <v>-1.4350452357757715</v>
      </c>
      <c r="BA600">
        <f t="shared" si="502"/>
        <v>1.600516479113016</v>
      </c>
      <c r="BB600">
        <f t="shared" si="514"/>
        <v>4.0852030010432703</v>
      </c>
      <c r="BC600">
        <f t="shared" si="515"/>
        <v>-1.5898704835570334</v>
      </c>
      <c r="BD600">
        <f t="shared" si="503"/>
        <v>-271.09286878433011</v>
      </c>
      <c r="BF600">
        <f t="shared" si="504"/>
        <v>-72.25524602729827</v>
      </c>
      <c r="BG600">
        <f t="shared" si="505"/>
        <v>-212.45964406120117</v>
      </c>
      <c r="BH600">
        <f t="shared" si="516"/>
        <v>-32.459644061201175</v>
      </c>
      <c r="BI600">
        <f t="shared" si="517"/>
        <v>-32.459644061201175</v>
      </c>
      <c r="BJ600">
        <f t="shared" si="506"/>
        <v>0</v>
      </c>
      <c r="BK600">
        <f t="shared" si="518"/>
        <v>0</v>
      </c>
      <c r="BM600">
        <f t="shared" si="519"/>
        <v>-76.340449028341538</v>
      </c>
      <c r="BN600">
        <f t="shared" si="507"/>
        <v>-121.36677527687105</v>
      </c>
      <c r="BQ600" s="56">
        <f t="shared" si="520"/>
        <v>20.987163801328407</v>
      </c>
    </row>
    <row r="601" spans="1:69" x14ac:dyDescent="0.25">
      <c r="A601">
        <f t="shared" si="525"/>
        <v>1935000</v>
      </c>
      <c r="B601">
        <f t="shared" si="508"/>
        <v>1935</v>
      </c>
      <c r="C601">
        <f t="shared" si="477"/>
        <v>1.9219646245996276</v>
      </c>
      <c r="D601">
        <f t="shared" si="478"/>
        <v>1.0235930186352664</v>
      </c>
      <c r="F601">
        <f t="shared" si="479"/>
        <v>5.2688091080658728E-6</v>
      </c>
      <c r="G601">
        <f t="shared" si="480"/>
        <v>8.9777874258064239E-4</v>
      </c>
      <c r="H601">
        <f t="shared" si="481"/>
        <v>-3.1406948712574194</v>
      </c>
      <c r="J601">
        <f t="shared" si="482"/>
        <v>15</v>
      </c>
      <c r="M601">
        <f t="shared" si="483"/>
        <v>1.3652461022963162E-3</v>
      </c>
      <c r="N601">
        <f t="shared" si="484"/>
        <v>-1.5707963250000001</v>
      </c>
      <c r="O601">
        <f t="shared" si="485"/>
        <v>601.82002681098641</v>
      </c>
      <c r="P601">
        <f t="shared" si="486"/>
        <v>1.5691346997043749</v>
      </c>
      <c r="Q601">
        <f t="shared" si="487"/>
        <v>334.28470369283633</v>
      </c>
      <c r="R601">
        <f t="shared" si="488"/>
        <v>1.5678048602981254</v>
      </c>
      <c r="S601">
        <f t="shared" si="489"/>
        <v>0.16391540929710671</v>
      </c>
      <c r="T601">
        <f t="shared" si="490"/>
        <v>-1.4061378777377627</v>
      </c>
      <c r="U601">
        <f t="shared" si="491"/>
        <v>0.11750935891036507</v>
      </c>
      <c r="V601">
        <f t="shared" si="492"/>
        <v>-1.4530148364925299</v>
      </c>
      <c r="X601">
        <f t="shared" si="509"/>
        <v>-61.899291242053557</v>
      </c>
      <c r="Y601">
        <f t="shared" si="493"/>
        <v>-195.38498720799785</v>
      </c>
      <c r="Z601">
        <f t="shared" si="510"/>
        <v>-15.384987207997852</v>
      </c>
      <c r="AC601">
        <v>1</v>
      </c>
      <c r="AD601">
        <f t="shared" si="494"/>
        <v>601.81919599725006</v>
      </c>
      <c r="AE601">
        <f t="shared" si="495"/>
        <v>-0.34389410504093926</v>
      </c>
      <c r="AF601">
        <f t="shared" si="496"/>
        <v>4.0692704020258499E-2</v>
      </c>
      <c r="AG601">
        <f t="shared" si="473"/>
        <v>201.35046083745101</v>
      </c>
      <c r="AH601">
        <f t="shared" si="474"/>
        <v>-1726.1874879168986</v>
      </c>
      <c r="AJ601">
        <f t="shared" si="497"/>
        <v>18000</v>
      </c>
      <c r="AK601">
        <f t="shared" si="498"/>
        <v>108327.455279505</v>
      </c>
      <c r="AL601">
        <v>1</v>
      </c>
      <c r="AM601">
        <f t="shared" si="499"/>
        <v>334.28320795847253</v>
      </c>
      <c r="AN601">
        <f t="shared" si="475"/>
        <v>324.21709906245189</v>
      </c>
      <c r="AO601">
        <f t="shared" si="476"/>
        <v>-52.87667008129641</v>
      </c>
      <c r="AQ601">
        <f t="shared" si="500"/>
        <v>6.6769487225695084E-4</v>
      </c>
      <c r="AR601">
        <f t="shared" si="501"/>
        <v>-2.5839791556343998</v>
      </c>
      <c r="AT601">
        <f t="shared" si="523"/>
        <v>-4460.2980468239457</v>
      </c>
      <c r="AU601">
        <f t="shared" si="524"/>
        <v>-521.4379603155902</v>
      </c>
      <c r="AV601">
        <f t="shared" si="511"/>
        <v>-3.0252143924508825</v>
      </c>
      <c r="AW601">
        <f t="shared" si="512"/>
        <v>381.38979196594983</v>
      </c>
      <c r="AX601">
        <f t="shared" si="513"/>
        <v>-2787.1694698526167</v>
      </c>
      <c r="AY601">
        <f t="shared" si="521"/>
        <v>-1.434803256925901</v>
      </c>
      <c r="BA601">
        <f t="shared" si="502"/>
        <v>1.5963194356474615</v>
      </c>
      <c r="BB601">
        <f t="shared" si="514"/>
        <v>4.0623960267317107</v>
      </c>
      <c r="BC601">
        <f t="shared" si="515"/>
        <v>-1.5904111355249815</v>
      </c>
      <c r="BD601">
        <f t="shared" si="503"/>
        <v>-271.12384586031442</v>
      </c>
      <c r="BF601">
        <f t="shared" si="504"/>
        <v>-72.30662171278793</v>
      </c>
      <c r="BG601">
        <f t="shared" si="505"/>
        <v>-212.42484695349799</v>
      </c>
      <c r="BH601">
        <f t="shared" si="516"/>
        <v>-32.42484695349799</v>
      </c>
      <c r="BI601">
        <f t="shared" si="517"/>
        <v>-32.42484695349799</v>
      </c>
      <c r="BJ601">
        <f t="shared" si="506"/>
        <v>0</v>
      </c>
      <c r="BK601">
        <f t="shared" si="518"/>
        <v>0</v>
      </c>
      <c r="BM601">
        <f t="shared" si="519"/>
        <v>-76.369017739519649</v>
      </c>
      <c r="BN601">
        <f t="shared" si="507"/>
        <v>-121.3010010931836</v>
      </c>
      <c r="BQ601" s="56">
        <f t="shared" si="520"/>
        <v>20.964356827016847</v>
      </c>
    </row>
    <row r="602" spans="1:69" x14ac:dyDescent="0.25">
      <c r="A602">
        <f t="shared" si="525"/>
        <v>1940000</v>
      </c>
      <c r="B602">
        <f t="shared" si="508"/>
        <v>1940</v>
      </c>
      <c r="C602">
        <f t="shared" si="477"/>
        <v>1.9255877589834209</v>
      </c>
      <c r="D602">
        <f t="shared" si="478"/>
        <v>1.0247389933346152</v>
      </c>
      <c r="F602">
        <f t="shared" si="479"/>
        <v>5.2416851620516388E-6</v>
      </c>
      <c r="G602">
        <f t="shared" si="480"/>
        <v>8.9546485622062414E-4</v>
      </c>
      <c r="H602">
        <f t="shared" si="481"/>
        <v>-3.1406971851437797</v>
      </c>
      <c r="J602">
        <f t="shared" si="482"/>
        <v>15</v>
      </c>
      <c r="M602">
        <f t="shared" si="483"/>
        <v>1.3617274267749338E-3</v>
      </c>
      <c r="N602">
        <f t="shared" si="484"/>
        <v>-1.5707963250000001</v>
      </c>
      <c r="O602">
        <f t="shared" si="485"/>
        <v>603.37511303146675</v>
      </c>
      <c r="P602">
        <f t="shared" si="486"/>
        <v>1.5691389822405704</v>
      </c>
      <c r="Q602">
        <f t="shared" si="487"/>
        <v>335.14848073698556</v>
      </c>
      <c r="R602">
        <f t="shared" si="488"/>
        <v>1.5678125702175041</v>
      </c>
      <c r="S602">
        <f t="shared" si="489"/>
        <v>0.16350425506080327</v>
      </c>
      <c r="T602">
        <f t="shared" si="490"/>
        <v>-1.4065546549116847</v>
      </c>
      <c r="U602">
        <f t="shared" si="491"/>
        <v>0.11721066582190058</v>
      </c>
      <c r="V602">
        <f t="shared" si="492"/>
        <v>-1.4533156080835568</v>
      </c>
      <c r="X602">
        <f t="shared" si="509"/>
        <v>-61.949269348664082</v>
      </c>
      <c r="Y602">
        <f t="shared" si="493"/>
        <v>-195.35988566892644</v>
      </c>
      <c r="Z602">
        <f t="shared" si="510"/>
        <v>-15.359885668926438</v>
      </c>
      <c r="AC602">
        <v>1</v>
      </c>
      <c r="AD602">
        <f t="shared" si="494"/>
        <v>603.37428435900006</v>
      </c>
      <c r="AE602">
        <f t="shared" si="495"/>
        <v>-0.34567363172140531</v>
      </c>
      <c r="AF602">
        <f t="shared" si="496"/>
        <v>4.0797853126254002E-2</v>
      </c>
      <c r="AG602">
        <f t="shared" si="473"/>
        <v>200.32814984680579</v>
      </c>
      <c r="AH602">
        <f t="shared" si="474"/>
        <v>-1721.8592085270668</v>
      </c>
      <c r="AJ602">
        <f t="shared" si="497"/>
        <v>18000</v>
      </c>
      <c r="AK602">
        <f t="shared" si="498"/>
        <v>108607.37118461999</v>
      </c>
      <c r="AL602">
        <v>1</v>
      </c>
      <c r="AM602">
        <f t="shared" si="499"/>
        <v>335.14698885759003</v>
      </c>
      <c r="AN602">
        <f t="shared" si="475"/>
        <v>324.21628476341482</v>
      </c>
      <c r="AO602">
        <f t="shared" si="476"/>
        <v>-52.740392433444605</v>
      </c>
      <c r="AQ602">
        <f t="shared" si="500"/>
        <v>6.6425758155372642E-4</v>
      </c>
      <c r="AR602">
        <f t="shared" si="501"/>
        <v>-2.5773194164284585</v>
      </c>
      <c r="AT602">
        <f t="shared" si="523"/>
        <v>-4437.6481010006128</v>
      </c>
      <c r="AU602">
        <f t="shared" si="524"/>
        <v>-517.45338829099455</v>
      </c>
      <c r="AV602">
        <f t="shared" si="511"/>
        <v>-3.0255115474797232</v>
      </c>
      <c r="AW602">
        <f t="shared" si="512"/>
        <v>381.10831499827628</v>
      </c>
      <c r="AX602">
        <f t="shared" si="513"/>
        <v>-2780.099586194131</v>
      </c>
      <c r="AY602">
        <f t="shared" si="521"/>
        <v>-1.434561064473941</v>
      </c>
      <c r="BA602">
        <f t="shared" si="502"/>
        <v>1.5921439501305137</v>
      </c>
      <c r="BB602">
        <f t="shared" si="514"/>
        <v>4.0396466188007221</v>
      </c>
      <c r="BC602">
        <f t="shared" si="515"/>
        <v>-1.5909504830057821</v>
      </c>
      <c r="BD602">
        <f t="shared" si="503"/>
        <v>-271.15474819469063</v>
      </c>
      <c r="BF602">
        <f t="shared" si="504"/>
        <v>-72.357843234687692</v>
      </c>
      <c r="BG602">
        <f t="shared" si="505"/>
        <v>-212.39022235002054</v>
      </c>
      <c r="BH602">
        <f t="shared" si="516"/>
        <v>-32.390222350020537</v>
      </c>
      <c r="BI602">
        <f t="shared" si="517"/>
        <v>-32.390222350020537</v>
      </c>
      <c r="BJ602">
        <f t="shared" si="506"/>
        <v>0</v>
      </c>
      <c r="BK602">
        <f t="shared" si="518"/>
        <v>0</v>
      </c>
      <c r="BM602">
        <f t="shared" si="519"/>
        <v>-76.397489853488409</v>
      </c>
      <c r="BN602">
        <f t="shared" si="507"/>
        <v>-121.23547415532998</v>
      </c>
      <c r="BQ602" s="56">
        <f t="shared" si="520"/>
        <v>20.941607419085855</v>
      </c>
    </row>
    <row r="603" spans="1:69" x14ac:dyDescent="0.25">
      <c r="A603">
        <f t="shared" si="525"/>
        <v>1945000</v>
      </c>
      <c r="B603">
        <f t="shared" si="508"/>
        <v>1945</v>
      </c>
      <c r="C603">
        <f t="shared" si="477"/>
        <v>1.9292134126604963</v>
      </c>
      <c r="D603">
        <f t="shared" si="478"/>
        <v>1.0258806621695737</v>
      </c>
      <c r="F603">
        <f t="shared" si="479"/>
        <v>5.2147701305305284E-6</v>
      </c>
      <c r="G603">
        <f t="shared" si="480"/>
        <v>8.9316286663004439E-4</v>
      </c>
      <c r="H603">
        <f t="shared" si="481"/>
        <v>-3.1406994871333702</v>
      </c>
      <c r="J603">
        <f t="shared" si="482"/>
        <v>15</v>
      </c>
      <c r="M603">
        <f t="shared" si="483"/>
        <v>1.3582268421302682E-3</v>
      </c>
      <c r="N603">
        <f t="shared" si="484"/>
        <v>-1.5707963250000001</v>
      </c>
      <c r="O603">
        <f t="shared" si="485"/>
        <v>604.93019926295631</v>
      </c>
      <c r="P603">
        <f t="shared" si="486"/>
        <v>1.5691432427586454</v>
      </c>
      <c r="Q603">
        <f t="shared" si="487"/>
        <v>336.0122578009545</v>
      </c>
      <c r="R603">
        <f t="shared" si="488"/>
        <v>1.5678202404975463</v>
      </c>
      <c r="S603">
        <f t="shared" si="489"/>
        <v>0.16309513016835855</v>
      </c>
      <c r="T603">
        <f t="shared" si="490"/>
        <v>-1.4069693464144781</v>
      </c>
      <c r="U603">
        <f t="shared" si="491"/>
        <v>0.11691347686320046</v>
      </c>
      <c r="V603">
        <f t="shared" si="492"/>
        <v>-1.4536148544820509</v>
      </c>
      <c r="X603">
        <f t="shared" si="509"/>
        <v>-61.999100670286083</v>
      </c>
      <c r="Y603">
        <f t="shared" si="493"/>
        <v>-195.33482680154091</v>
      </c>
      <c r="Z603">
        <f t="shared" si="510"/>
        <v>-15.334826801540913</v>
      </c>
      <c r="AC603">
        <v>1</v>
      </c>
      <c r="AD603">
        <f t="shared" si="494"/>
        <v>604.92937272074994</v>
      </c>
      <c r="AE603">
        <f t="shared" si="495"/>
        <v>-0.34745775072878876</v>
      </c>
      <c r="AF603">
        <f t="shared" si="496"/>
        <v>4.0903002232249498E-2</v>
      </c>
      <c r="AG603">
        <f t="shared" si="473"/>
        <v>199.31356917523274</v>
      </c>
      <c r="AH603">
        <f t="shared" si="474"/>
        <v>-1717.5522724824098</v>
      </c>
      <c r="AJ603">
        <f t="shared" si="497"/>
        <v>18000</v>
      </c>
      <c r="AK603">
        <f t="shared" si="498"/>
        <v>108887.28708973501</v>
      </c>
      <c r="AL603">
        <v>1</v>
      </c>
      <c r="AM603">
        <f t="shared" si="499"/>
        <v>336.01076975670753</v>
      </c>
      <c r="AN603">
        <f t="shared" si="475"/>
        <v>324.21547673616948</v>
      </c>
      <c r="AO603">
        <f t="shared" si="476"/>
        <v>-52.604815423214511</v>
      </c>
      <c r="AQ603">
        <f t="shared" si="500"/>
        <v>6.6084676542933459E-4</v>
      </c>
      <c r="AR603">
        <f t="shared" si="501"/>
        <v>-2.5706939175201118</v>
      </c>
      <c r="AT603">
        <f t="shared" si="523"/>
        <v>-4415.1694641658814</v>
      </c>
      <c r="AU603">
        <f t="shared" si="524"/>
        <v>-513.50921882172065</v>
      </c>
      <c r="AV603">
        <f t="shared" si="511"/>
        <v>-3.0258071959101209</v>
      </c>
      <c r="AW603">
        <f t="shared" si="512"/>
        <v>380.82886815997739</v>
      </c>
      <c r="AX603">
        <f t="shared" si="513"/>
        <v>-2773.06519551068</v>
      </c>
      <c r="AY603">
        <f t="shared" si="521"/>
        <v>-1.4343186599475453</v>
      </c>
      <c r="BA603">
        <f t="shared" si="502"/>
        <v>1.5879898557802463</v>
      </c>
      <c r="BB603">
        <f t="shared" si="514"/>
        <v>4.0169544757669664</v>
      </c>
      <c r="BC603">
        <f t="shared" si="515"/>
        <v>-1.5914885359625757</v>
      </c>
      <c r="BD603">
        <f t="shared" si="503"/>
        <v>-271.18557635830462</v>
      </c>
      <c r="BF603">
        <f t="shared" si="504"/>
        <v>-72.408911504473053</v>
      </c>
      <c r="BG603">
        <f t="shared" si="505"/>
        <v>-212.35576960200328</v>
      </c>
      <c r="BH603">
        <f t="shared" si="516"/>
        <v>-32.355769602003278</v>
      </c>
      <c r="BI603">
        <f t="shared" si="517"/>
        <v>-32.355769602003278</v>
      </c>
      <c r="BJ603">
        <f t="shared" si="506"/>
        <v>0</v>
      </c>
      <c r="BK603">
        <f t="shared" si="518"/>
        <v>0</v>
      </c>
      <c r="BM603">
        <f t="shared" si="519"/>
        <v>-76.425865980240019</v>
      </c>
      <c r="BN603">
        <f t="shared" si="507"/>
        <v>-121.17019324369865</v>
      </c>
      <c r="BQ603" s="56">
        <f t="shared" si="520"/>
        <v>20.9189152760521</v>
      </c>
    </row>
    <row r="604" spans="1:69" x14ac:dyDescent="0.25">
      <c r="A604">
        <f t="shared" si="525"/>
        <v>1950000</v>
      </c>
      <c r="B604">
        <f t="shared" si="508"/>
        <v>1950</v>
      </c>
      <c r="C604">
        <f t="shared" si="477"/>
        <v>1.9328415714536678</v>
      </c>
      <c r="D604">
        <f t="shared" si="478"/>
        <v>1.0270180464033876</v>
      </c>
      <c r="F604">
        <f t="shared" si="479"/>
        <v>5.1880618735216491E-6</v>
      </c>
      <c r="G604">
        <f t="shared" si="480"/>
        <v>8.9087268229343845E-4</v>
      </c>
      <c r="H604">
        <f t="shared" si="481"/>
        <v>-3.1407017773177066</v>
      </c>
      <c r="J604">
        <f t="shared" si="482"/>
        <v>15</v>
      </c>
      <c r="M604">
        <f t="shared" si="483"/>
        <v>1.3547442092017292E-3</v>
      </c>
      <c r="N604">
        <f t="shared" si="484"/>
        <v>-1.5707963250000001</v>
      </c>
      <c r="O604">
        <f t="shared" si="485"/>
        <v>606.48528550537014</v>
      </c>
      <c r="P604">
        <f t="shared" si="486"/>
        <v>1.5691474814279689</v>
      </c>
      <c r="Q604">
        <f t="shared" si="487"/>
        <v>336.87603488459081</v>
      </c>
      <c r="R604">
        <f t="shared" si="488"/>
        <v>1.5678278714431668</v>
      </c>
      <c r="S604">
        <f t="shared" si="489"/>
        <v>0.16268801984472445</v>
      </c>
      <c r="T604">
        <f t="shared" si="490"/>
        <v>-1.4073819677214374</v>
      </c>
      <c r="U604">
        <f t="shared" si="491"/>
        <v>0.11661778078106212</v>
      </c>
      <c r="V604">
        <f t="shared" si="492"/>
        <v>-1.4539125872067062</v>
      </c>
      <c r="X604">
        <f t="shared" si="509"/>
        <v>-62.048786038498164</v>
      </c>
      <c r="Y604">
        <f t="shared" si="493"/>
        <v>-195.30981091225777</v>
      </c>
      <c r="Z604">
        <f t="shared" si="510"/>
        <v>-15.309810912257774</v>
      </c>
      <c r="AC604">
        <v>1</v>
      </c>
      <c r="AD604">
        <f t="shared" si="494"/>
        <v>606.48446108249993</v>
      </c>
      <c r="AE604">
        <f t="shared" si="495"/>
        <v>-0.34924646206308957</v>
      </c>
      <c r="AF604">
        <f t="shared" si="496"/>
        <v>4.1008151338245001E-2</v>
      </c>
      <c r="AG604">
        <f t="shared" si="473"/>
        <v>198.30664144193287</v>
      </c>
      <c r="AH604">
        <f t="shared" si="474"/>
        <v>-1713.2665246893205</v>
      </c>
      <c r="AJ604">
        <f t="shared" si="497"/>
        <v>18000</v>
      </c>
      <c r="AK604">
        <f t="shared" si="498"/>
        <v>109167.20299485001</v>
      </c>
      <c r="AL604">
        <v>1</v>
      </c>
      <c r="AM604">
        <f t="shared" si="499"/>
        <v>336.87455065582503</v>
      </c>
      <c r="AN604">
        <f t="shared" si="475"/>
        <v>324.2146749164732</v>
      </c>
      <c r="AO604">
        <f t="shared" si="476"/>
        <v>-52.46993366127667</v>
      </c>
      <c r="AQ604">
        <f t="shared" si="500"/>
        <v>6.5746215269808328E-4</v>
      </c>
      <c r="AR604">
        <f t="shared" si="501"/>
        <v>-2.5641023955225251</v>
      </c>
      <c r="AT604">
        <f t="shared" si="523"/>
        <v>-4392.8604210130607</v>
      </c>
      <c r="AU604">
        <f t="shared" si="524"/>
        <v>-509.60494226675434</v>
      </c>
      <c r="AV604">
        <f t="shared" si="511"/>
        <v>-3.0261013491177393</v>
      </c>
      <c r="AW604">
        <f t="shared" si="512"/>
        <v>380.55143238547947</v>
      </c>
      <c r="AX604">
        <f t="shared" si="513"/>
        <v>-2766.066033322355</v>
      </c>
      <c r="AY604">
        <f t="shared" si="521"/>
        <v>-1.4340760448632257</v>
      </c>
      <c r="BA604">
        <f t="shared" si="502"/>
        <v>1.5838569875323749</v>
      </c>
      <c r="BB604">
        <f t="shared" si="514"/>
        <v>3.9943192984848839</v>
      </c>
      <c r="BC604">
        <f t="shared" si="515"/>
        <v>-1.5920253042545136</v>
      </c>
      <c r="BD604">
        <f t="shared" si="503"/>
        <v>-271.21633091604429</v>
      </c>
      <c r="BF604">
        <f t="shared" si="504"/>
        <v>-72.459827425976343</v>
      </c>
      <c r="BG604">
        <f t="shared" si="505"/>
        <v>-212.32148806128313</v>
      </c>
      <c r="BH604">
        <f t="shared" si="516"/>
        <v>-32.321488061283134</v>
      </c>
      <c r="BI604">
        <f t="shared" si="517"/>
        <v>-32.321488061283134</v>
      </c>
      <c r="BJ604">
        <f t="shared" si="506"/>
        <v>0</v>
      </c>
      <c r="BK604">
        <f t="shared" si="518"/>
        <v>0</v>
      </c>
      <c r="BM604">
        <f t="shared" si="519"/>
        <v>-76.454146724461239</v>
      </c>
      <c r="BN604">
        <f t="shared" si="507"/>
        <v>-121.10515714523889</v>
      </c>
      <c r="BQ604" s="56">
        <f t="shared" si="520"/>
        <v>20.896280098770021</v>
      </c>
    </row>
    <row r="605" spans="1:69" x14ac:dyDescent="0.25">
      <c r="A605">
        <f t="shared" si="525"/>
        <v>1955000</v>
      </c>
      <c r="B605">
        <f t="shared" si="508"/>
        <v>1955</v>
      </c>
      <c r="C605">
        <f t="shared" si="477"/>
        <v>1.9364722212822389</v>
      </c>
      <c r="D605">
        <f t="shared" si="478"/>
        <v>1.0281511671843451</v>
      </c>
      <c r="F605">
        <f t="shared" si="479"/>
        <v>5.161558278374826E-6</v>
      </c>
      <c r="G605">
        <f t="shared" si="480"/>
        <v>8.8859421263158382E-4</v>
      </c>
      <c r="H605">
        <f t="shared" si="481"/>
        <v>-3.1407040557873684</v>
      </c>
      <c r="J605">
        <f t="shared" si="482"/>
        <v>15</v>
      </c>
      <c r="M605">
        <f t="shared" si="483"/>
        <v>1.3512793902523642E-3</v>
      </c>
      <c r="N605">
        <f t="shared" si="484"/>
        <v>-1.5707963250000001</v>
      </c>
      <c r="O605">
        <f t="shared" si="485"/>
        <v>608.0403717586247</v>
      </c>
      <c r="P605">
        <f t="shared" si="486"/>
        <v>1.5691516984161784</v>
      </c>
      <c r="Q605">
        <f t="shared" si="487"/>
        <v>337.73981198774345</v>
      </c>
      <c r="R605">
        <f t="shared" si="488"/>
        <v>1.5678354633561602</v>
      </c>
      <c r="S605">
        <f t="shared" si="489"/>
        <v>0.16228290945578647</v>
      </c>
      <c r="T605">
        <f t="shared" si="490"/>
        <v>-1.4077925341565529</v>
      </c>
      <c r="U605">
        <f t="shared" si="491"/>
        <v>0.11632356643344897</v>
      </c>
      <c r="V605">
        <f t="shared" si="492"/>
        <v>-1.4542088176610555</v>
      </c>
      <c r="X605">
        <f t="shared" si="509"/>
        <v>-62.098326278220952</v>
      </c>
      <c r="Y605">
        <f t="shared" si="493"/>
        <v>-195.28483829903686</v>
      </c>
      <c r="Z605">
        <f t="shared" si="510"/>
        <v>-15.284838299036863</v>
      </c>
      <c r="AC605">
        <v>1</v>
      </c>
      <c r="AD605">
        <f t="shared" si="494"/>
        <v>608.03954944425004</v>
      </c>
      <c r="AE605">
        <f t="shared" si="495"/>
        <v>-0.35103976572430762</v>
      </c>
      <c r="AF605">
        <f t="shared" si="496"/>
        <v>4.1113300444240504E-2</v>
      </c>
      <c r="AG605">
        <f t="shared" si="473"/>
        <v>197.30729022736489</v>
      </c>
      <c r="AH605">
        <f t="shared" si="474"/>
        <v>-1709.0018115282478</v>
      </c>
      <c r="AJ605">
        <f t="shared" si="497"/>
        <v>18000</v>
      </c>
      <c r="AK605">
        <f t="shared" si="498"/>
        <v>109447.118899965</v>
      </c>
      <c r="AL605">
        <v>1</v>
      </c>
      <c r="AM605">
        <f t="shared" si="499"/>
        <v>337.73833155494253</v>
      </c>
      <c r="AN605">
        <f t="shared" si="475"/>
        <v>324.21387924090374</v>
      </c>
      <c r="AO605">
        <f t="shared" si="476"/>
        <v>-52.335741813432982</v>
      </c>
      <c r="AQ605">
        <f t="shared" si="500"/>
        <v>6.5410347563768707E-4</v>
      </c>
      <c r="AR605">
        <f t="shared" si="501"/>
        <v>-2.5575445897433564</v>
      </c>
      <c r="AT605">
        <f t="shared" si="523"/>
        <v>-4370.7192775513595</v>
      </c>
      <c r="AU605">
        <f t="shared" si="524"/>
        <v>-505.74005666271103</v>
      </c>
      <c r="AV605">
        <f t="shared" si="511"/>
        <v>-3.026394018364543</v>
      </c>
      <c r="AW605">
        <f t="shared" si="512"/>
        <v>380.2759888268003</v>
      </c>
      <c r="AX605">
        <f t="shared" si="513"/>
        <v>-2759.1018377491341</v>
      </c>
      <c r="AY605">
        <f t="shared" si="521"/>
        <v>-1.4338332207264324</v>
      </c>
      <c r="BA605">
        <f t="shared" si="502"/>
        <v>1.5797451820181956</v>
      </c>
      <c r="BB605">
        <f t="shared" si="514"/>
        <v>3.9717407901226043</v>
      </c>
      <c r="BC605">
        <f t="shared" si="515"/>
        <v>-1.5925607976381106</v>
      </c>
      <c r="BD605">
        <f t="shared" si="503"/>
        <v>-271.24701242691663</v>
      </c>
      <c r="BF605">
        <f t="shared" si="504"/>
        <v>-72.510591895467712</v>
      </c>
      <c r="BG605">
        <f t="shared" si="505"/>
        <v>-212.28737708034936</v>
      </c>
      <c r="BH605">
        <f t="shared" si="516"/>
        <v>-32.287377080349358</v>
      </c>
      <c r="BI605">
        <f t="shared" si="517"/>
        <v>-32.287377080349358</v>
      </c>
      <c r="BJ605">
        <f t="shared" si="506"/>
        <v>0</v>
      </c>
      <c r="BK605">
        <f t="shared" si="518"/>
        <v>0</v>
      </c>
      <c r="BM605">
        <f t="shared" si="519"/>
        <v>-76.482332685590322</v>
      </c>
      <c r="BN605">
        <f t="shared" si="507"/>
        <v>-121.04036465343275</v>
      </c>
      <c r="BQ605" s="56">
        <f t="shared" si="520"/>
        <v>20.873701590407741</v>
      </c>
    </row>
    <row r="606" spans="1:69" x14ac:dyDescent="0.25">
      <c r="A606">
        <f t="shared" si="525"/>
        <v>1960000</v>
      </c>
      <c r="B606">
        <f t="shared" si="508"/>
        <v>1960</v>
      </c>
      <c r="C606">
        <f t="shared" si="477"/>
        <v>1.9401053481612829</v>
      </c>
      <c r="D606">
        <f t="shared" si="478"/>
        <v>1.0292800455462783</v>
      </c>
      <c r="F606">
        <f t="shared" si="479"/>
        <v>5.1352572593527941E-6</v>
      </c>
      <c r="G606">
        <f t="shared" si="480"/>
        <v>8.8632736798955995E-4</v>
      </c>
      <c r="H606">
        <f t="shared" si="481"/>
        <v>-3.1407063226320107</v>
      </c>
      <c r="J606">
        <f t="shared" si="482"/>
        <v>15</v>
      </c>
      <c r="M606">
        <f t="shared" si="483"/>
        <v>1.3478322489506999E-3</v>
      </c>
      <c r="N606">
        <f t="shared" si="484"/>
        <v>-1.5707963250000001</v>
      </c>
      <c r="O606">
        <f t="shared" si="485"/>
        <v>609.59545802263676</v>
      </c>
      <c r="P606">
        <f t="shared" si="486"/>
        <v>1.5691558938892001</v>
      </c>
      <c r="Q606">
        <f t="shared" si="487"/>
        <v>338.60358911026316</v>
      </c>
      <c r="R606">
        <f t="shared" si="488"/>
        <v>1.5678430165352424</v>
      </c>
      <c r="S606">
        <f t="shared" si="489"/>
        <v>0.16187978450671506</v>
      </c>
      <c r="T606">
        <f t="shared" si="490"/>
        <v>-1.4082010608943369</v>
      </c>
      <c r="U606">
        <f t="shared" si="491"/>
        <v>0.11603082278813172</v>
      </c>
      <c r="V606">
        <f t="shared" si="492"/>
        <v>-1.454503557134897</v>
      </c>
      <c r="X606">
        <f t="shared" si="509"/>
        <v>-62.147722207783715</v>
      </c>
      <c r="Y606">
        <f t="shared" si="493"/>
        <v>-195.25990925153656</v>
      </c>
      <c r="Z606">
        <f t="shared" si="510"/>
        <v>-15.259909251536556</v>
      </c>
      <c r="AC606">
        <v>1</v>
      </c>
      <c r="AD606">
        <f t="shared" si="494"/>
        <v>609.59463780600004</v>
      </c>
      <c r="AE606">
        <f t="shared" si="495"/>
        <v>-0.35283766171244307</v>
      </c>
      <c r="AF606">
        <f t="shared" si="496"/>
        <v>4.1218449550236E-2</v>
      </c>
      <c r="AG606">
        <f t="shared" si="473"/>
        <v>196.31544005901924</v>
      </c>
      <c r="AH606">
        <f t="shared" si="474"/>
        <v>-1704.7579808365526</v>
      </c>
      <c r="AJ606">
        <f t="shared" si="497"/>
        <v>18000</v>
      </c>
      <c r="AK606">
        <f t="shared" si="498"/>
        <v>109727.03480507999</v>
      </c>
      <c r="AL606">
        <v>1</v>
      </c>
      <c r="AM606">
        <f t="shared" si="499"/>
        <v>338.60211245406003</v>
      </c>
      <c r="AN606">
        <f t="shared" si="475"/>
        <v>324.21308964684687</v>
      </c>
      <c r="AO606">
        <f t="shared" si="476"/>
        <v>-52.20223459991356</v>
      </c>
      <c r="AQ606">
        <f t="shared" si="500"/>
        <v>6.5077046993632407E-4</v>
      </c>
      <c r="AR606">
        <f t="shared" si="501"/>
        <v>-2.5510202421503902</v>
      </c>
      <c r="AT606">
        <f t="shared" si="523"/>
        <v>-4348.7443607902896</v>
      </c>
      <c r="AU606">
        <f t="shared" si="524"/>
        <v>-501.91406758953639</v>
      </c>
      <c r="AV606">
        <f t="shared" si="511"/>
        <v>-3.0266852148002075</v>
      </c>
      <c r="AW606">
        <f t="shared" si="512"/>
        <v>380.00251885067064</v>
      </c>
      <c r="AX606">
        <f t="shared" si="513"/>
        <v>-2752.1723494792773</v>
      </c>
      <c r="AY606">
        <f t="shared" si="521"/>
        <v>-1.4335901890316352</v>
      </c>
      <c r="BA606">
        <f t="shared" si="502"/>
        <v>1.5756542775428535</v>
      </c>
      <c r="BB606">
        <f t="shared" si="514"/>
        <v>3.9492186561381315</v>
      </c>
      <c r="BC606">
        <f t="shared" si="515"/>
        <v>-1.5930950257685723</v>
      </c>
      <c r="BD606">
        <f t="shared" si="503"/>
        <v>-271.27762144412418</v>
      </c>
      <c r="BF606">
        <f t="shared" si="504"/>
        <v>-72.561205801735198</v>
      </c>
      <c r="BG606">
        <f t="shared" si="505"/>
        <v>-212.2534360123916</v>
      </c>
      <c r="BH606">
        <f t="shared" si="516"/>
        <v>-32.253436012391603</v>
      </c>
      <c r="BI606">
        <f t="shared" si="517"/>
        <v>-32.253436012391603</v>
      </c>
      <c r="BJ606">
        <f t="shared" si="506"/>
        <v>0</v>
      </c>
      <c r="BK606">
        <f t="shared" si="518"/>
        <v>0</v>
      </c>
      <c r="BM606">
        <f t="shared" si="519"/>
        <v>-76.510424457873327</v>
      </c>
      <c r="BN606">
        <f t="shared" si="507"/>
        <v>-120.9758145682674</v>
      </c>
      <c r="BQ606" s="56">
        <f t="shared" si="520"/>
        <v>20.851179456423271</v>
      </c>
    </row>
    <row r="607" spans="1:69" x14ac:dyDescent="0.25">
      <c r="A607">
        <f t="shared" si="525"/>
        <v>1965000</v>
      </c>
      <c r="B607">
        <f t="shared" si="508"/>
        <v>1965</v>
      </c>
      <c r="C607">
        <f t="shared" si="477"/>
        <v>1.9437409382009265</v>
      </c>
      <c r="D607">
        <f t="shared" si="478"/>
        <v>1.0304047024090635</v>
      </c>
      <c r="F607">
        <f t="shared" si="479"/>
        <v>5.1091567572208442E-6</v>
      </c>
      <c r="G607">
        <f t="shared" si="480"/>
        <v>8.8407205962498698E-4</v>
      </c>
      <c r="H607">
        <f t="shared" si="481"/>
        <v>-3.1407085779403752</v>
      </c>
      <c r="J607">
        <f t="shared" si="482"/>
        <v>15</v>
      </c>
      <c r="M607">
        <f t="shared" si="483"/>
        <v>1.3444026503528612E-3</v>
      </c>
      <c r="N607">
        <f t="shared" si="484"/>
        <v>-1.5707963250000001</v>
      </c>
      <c r="O607">
        <f t="shared" si="485"/>
        <v>611.15054429732425</v>
      </c>
      <c r="P607">
        <f t="shared" si="486"/>
        <v>1.5691600680112712</v>
      </c>
      <c r="Q607">
        <f t="shared" si="487"/>
        <v>339.46736625200208</v>
      </c>
      <c r="R607">
        <f t="shared" si="488"/>
        <v>1.5678505312760886</v>
      </c>
      <c r="S607">
        <f t="shared" si="489"/>
        <v>0.16147863064033899</v>
      </c>
      <c r="T607">
        <f t="shared" si="490"/>
        <v>-1.4086075629616244</v>
      </c>
      <c r="U607">
        <f t="shared" si="491"/>
        <v>0.11573953892134874</v>
      </c>
      <c r="V607">
        <f t="shared" si="492"/>
        <v>-1.4547968168057044</v>
      </c>
      <c r="X607">
        <f t="shared" si="509"/>
        <v>-62.196974638990135</v>
      </c>
      <c r="Y607">
        <f t="shared" si="493"/>
        <v>-195.23502405126595</v>
      </c>
      <c r="Z607">
        <f t="shared" si="510"/>
        <v>-15.235024051265952</v>
      </c>
      <c r="AC607">
        <v>1</v>
      </c>
      <c r="AD607">
        <f t="shared" si="494"/>
        <v>611.14972616775003</v>
      </c>
      <c r="AE607">
        <f t="shared" si="495"/>
        <v>-0.35464015002749588</v>
      </c>
      <c r="AF607">
        <f t="shared" si="496"/>
        <v>4.1323598656231503E-2</v>
      </c>
      <c r="AG607">
        <f t="shared" si="473"/>
        <v>195.33101639743805</v>
      </c>
      <c r="AH607">
        <f t="shared" si="474"/>
        <v>-1700.5348818916038</v>
      </c>
      <c r="AJ607">
        <f t="shared" si="497"/>
        <v>18000</v>
      </c>
      <c r="AK607">
        <f t="shared" si="498"/>
        <v>110006.950710195</v>
      </c>
      <c r="AL607">
        <v>1</v>
      </c>
      <c r="AM607">
        <f t="shared" si="499"/>
        <v>339.46589335317753</v>
      </c>
      <c r="AN607">
        <f t="shared" si="475"/>
        <v>324.21230607248424</v>
      </c>
      <c r="AO607">
        <f t="shared" si="476"/>
        <v>-52.069406794684291</v>
      </c>
      <c r="AQ607">
        <f t="shared" si="500"/>
        <v>6.4746287464063381E-4</v>
      </c>
      <c r="AR607">
        <f t="shared" si="501"/>
        <v>-2.5445290973376911</v>
      </c>
      <c r="AT607">
        <f t="shared" si="523"/>
        <v>-4326.9340184295161</v>
      </c>
      <c r="AU607">
        <f t="shared" si="524"/>
        <v>-498.126488038883</v>
      </c>
      <c r="AV607">
        <f t="shared" si="511"/>
        <v>-3.0269749494635092</v>
      </c>
      <c r="AW607">
        <f t="shared" si="512"/>
        <v>379.73100403570385</v>
      </c>
      <c r="AX607">
        <f t="shared" si="513"/>
        <v>-2745.2773117381857</v>
      </c>
      <c r="AY607">
        <f t="shared" si="521"/>
        <v>-1.4333469512624037</v>
      </c>
      <c r="BA607">
        <f t="shared" si="502"/>
        <v>1.5715841140639495</v>
      </c>
      <c r="BB607">
        <f t="shared" si="514"/>
        <v>3.9267526042558472</v>
      </c>
      <c r="BC607">
        <f t="shared" si="515"/>
        <v>-1.5936279982011055</v>
      </c>
      <c r="BD607">
        <f t="shared" si="503"/>
        <v>-271.30815851514006</v>
      </c>
      <c r="BF607">
        <f t="shared" si="504"/>
        <v>-72.611670026163736</v>
      </c>
      <c r="BG607">
        <f t="shared" si="505"/>
        <v>-212.21966421134675</v>
      </c>
      <c r="BH607">
        <f t="shared" si="516"/>
        <v>-32.219664211346753</v>
      </c>
      <c r="BI607">
        <f t="shared" si="517"/>
        <v>-32.219664211346753</v>
      </c>
      <c r="BJ607">
        <f t="shared" si="506"/>
        <v>0</v>
      </c>
      <c r="BK607">
        <f t="shared" si="518"/>
        <v>0</v>
      </c>
      <c r="BM607">
        <f t="shared" si="519"/>
        <v>-76.538422630419575</v>
      </c>
      <c r="BN607">
        <f t="shared" si="507"/>
        <v>-120.91150569620669</v>
      </c>
      <c r="BQ607" s="56">
        <f t="shared" si="520"/>
        <v>20.828713404540984</v>
      </c>
    </row>
    <row r="608" spans="1:69" x14ac:dyDescent="0.25">
      <c r="A608">
        <f t="shared" si="525"/>
        <v>1970000</v>
      </c>
      <c r="B608">
        <f t="shared" si="508"/>
        <v>1970</v>
      </c>
      <c r="C608">
        <f t="shared" si="477"/>
        <v>1.9473789776056385</v>
      </c>
      <c r="D608">
        <f t="shared" si="478"/>
        <v>1.0315251585791247</v>
      </c>
      <c r="F608">
        <f t="shared" si="479"/>
        <v>5.0832547388437312E-6</v>
      </c>
      <c r="G608">
        <f t="shared" si="480"/>
        <v>8.8182819969644501E-4</v>
      </c>
      <c r="H608">
        <f t="shared" si="481"/>
        <v>-3.1407108218003037</v>
      </c>
      <c r="J608">
        <f t="shared" si="482"/>
        <v>15</v>
      </c>
      <c r="M608">
        <f t="shared" si="483"/>
        <v>1.3409904608849604E-3</v>
      </c>
      <c r="N608">
        <f t="shared" si="484"/>
        <v>-1.5707963250000001</v>
      </c>
      <c r="O608">
        <f t="shared" si="485"/>
        <v>612.70563058260598</v>
      </c>
      <c r="P608">
        <f t="shared" si="486"/>
        <v>1.5691642209449621</v>
      </c>
      <c r="Q608">
        <f t="shared" si="487"/>
        <v>340.33114341281384</v>
      </c>
      <c r="R608">
        <f t="shared" si="488"/>
        <v>1.5678580078713724</v>
      </c>
      <c r="S608">
        <f t="shared" si="489"/>
        <v>0.16107943363554125</v>
      </c>
      <c r="T608">
        <f t="shared" si="490"/>
        <v>-1.4090120552393479</v>
      </c>
      <c r="U608">
        <f t="shared" si="491"/>
        <v>0.11544970401648634</v>
      </c>
      <c r="V608">
        <f t="shared" si="492"/>
        <v>-1.455088607740012</v>
      </c>
      <c r="X608">
        <f t="shared" si="509"/>
        <v>-62.246084377183386</v>
      </c>
      <c r="Y608">
        <f t="shared" si="493"/>
        <v>-195.21018297173464</v>
      </c>
      <c r="Z608">
        <f t="shared" si="510"/>
        <v>-15.210182971734639</v>
      </c>
      <c r="AC608">
        <v>1</v>
      </c>
      <c r="AD608">
        <f t="shared" si="494"/>
        <v>612.70481452950003</v>
      </c>
      <c r="AE608">
        <f t="shared" si="495"/>
        <v>-0.35644723066946593</v>
      </c>
      <c r="AF608">
        <f t="shared" si="496"/>
        <v>4.1428747762226999E-2</v>
      </c>
      <c r="AG608">
        <f t="shared" si="473"/>
        <v>194.35394562247234</v>
      </c>
      <c r="AH608">
        <f t="shared" si="474"/>
        <v>-1696.3323653941045</v>
      </c>
      <c r="AJ608">
        <f t="shared" si="497"/>
        <v>18000</v>
      </c>
      <c r="AK608">
        <f t="shared" si="498"/>
        <v>110286.86661531001</v>
      </c>
      <c r="AL608">
        <v>1</v>
      </c>
      <c r="AM608">
        <f t="shared" si="499"/>
        <v>340.32967425229498</v>
      </c>
      <c r="AN608">
        <f t="shared" si="475"/>
        <v>324.21152845678051</v>
      </c>
      <c r="AO608">
        <f t="shared" si="476"/>
        <v>-51.937253224764973</v>
      </c>
      <c r="AQ608">
        <f t="shared" si="500"/>
        <v>6.4418043210463858E-4</v>
      </c>
      <c r="AR608">
        <f t="shared" si="501"/>
        <v>-2.5380709024922763</v>
      </c>
      <c r="AT608">
        <f t="shared" si="523"/>
        <v>-4305.2866185540006</v>
      </c>
      <c r="AU608">
        <f t="shared" si="524"/>
        <v>-494.37683828509586</v>
      </c>
      <c r="AV608">
        <f t="shared" si="511"/>
        <v>-3.0272632332836937</v>
      </c>
      <c r="AW608">
        <f t="shared" si="512"/>
        <v>379.46142616960026</v>
      </c>
      <c r="AX608">
        <f t="shared" si="513"/>
        <v>-2738.4164702577027</v>
      </c>
      <c r="AY608">
        <f t="shared" si="521"/>
        <v>-1.4331035088914901</v>
      </c>
      <c r="BA608">
        <f t="shared" si="502"/>
        <v>1.5675345331704782</v>
      </c>
      <c r="BB608">
        <f t="shared" si="514"/>
        <v>3.9043423444433434</v>
      </c>
      <c r="BC608">
        <f t="shared" si="515"/>
        <v>-1.5941597243922037</v>
      </c>
      <c r="BD608">
        <f t="shared" si="503"/>
        <v>-271.33862418178137</v>
      </c>
      <c r="BF608">
        <f t="shared" si="504"/>
        <v>-72.661985442813176</v>
      </c>
      <c r="BG608">
        <f t="shared" si="505"/>
        <v>-212.18606103194469</v>
      </c>
      <c r="BH608">
        <f t="shared" si="516"/>
        <v>-32.186061031944689</v>
      </c>
      <c r="BI608">
        <f t="shared" si="517"/>
        <v>-32.186061031944689</v>
      </c>
      <c r="BJ608">
        <f t="shared" si="506"/>
        <v>0</v>
      </c>
      <c r="BK608">
        <f t="shared" si="518"/>
        <v>0</v>
      </c>
      <c r="BM608">
        <f t="shared" si="519"/>
        <v>-76.566327787256526</v>
      </c>
      <c r="BN608">
        <f t="shared" si="507"/>
        <v>-120.84743685016329</v>
      </c>
      <c r="BQ608" s="56">
        <f t="shared" si="520"/>
        <v>20.806303144728481</v>
      </c>
    </row>
    <row r="609" spans="1:69" x14ac:dyDescent="0.25">
      <c r="A609">
        <f t="shared" si="525"/>
        <v>1975000</v>
      </c>
      <c r="B609">
        <f t="shared" si="508"/>
        <v>1975</v>
      </c>
      <c r="C609">
        <f t="shared" si="477"/>
        <v>1.9510194526735261</v>
      </c>
      <c r="D609">
        <f t="shared" si="478"/>
        <v>1.0326414347499389</v>
      </c>
      <c r="F609">
        <f t="shared" si="479"/>
        <v>5.0575491967897299E-6</v>
      </c>
      <c r="G609">
        <f t="shared" si="480"/>
        <v>8.7959570125206959E-4</v>
      </c>
      <c r="H609">
        <f t="shared" si="481"/>
        <v>-3.140713054298748</v>
      </c>
      <c r="J609">
        <f t="shared" si="482"/>
        <v>15</v>
      </c>
      <c r="M609">
        <f t="shared" si="483"/>
        <v>1.3375955483257579E-3</v>
      </c>
      <c r="N609">
        <f t="shared" si="484"/>
        <v>-1.5707963250000001</v>
      </c>
      <c r="O609">
        <f t="shared" si="485"/>
        <v>614.26071687840158</v>
      </c>
      <c r="P609">
        <f t="shared" si="486"/>
        <v>1.5691683528511964</v>
      </c>
      <c r="Q609">
        <f t="shared" si="487"/>
        <v>341.19492059255361</v>
      </c>
      <c r="R609">
        <f t="shared" si="488"/>
        <v>1.5678654466108037</v>
      </c>
      <c r="S609">
        <f t="shared" si="489"/>
        <v>0.16068217940567722</v>
      </c>
      <c r="T609">
        <f t="shared" si="490"/>
        <v>-1.4094145524642885</v>
      </c>
      <c r="U609">
        <f t="shared" si="491"/>
        <v>0.11516130736277783</v>
      </c>
      <c r="V609">
        <f t="shared" si="492"/>
        <v>-1.4553789408947824</v>
      </c>
      <c r="X609">
        <f t="shared" si="509"/>
        <v>-62.295052221310357</v>
      </c>
      <c r="Y609">
        <f t="shared" si="493"/>
        <v>-195.18538627859925</v>
      </c>
      <c r="Z609">
        <f t="shared" si="510"/>
        <v>-15.185386278599253</v>
      </c>
      <c r="AC609">
        <v>1</v>
      </c>
      <c r="AD609">
        <f t="shared" si="494"/>
        <v>614.25990289125002</v>
      </c>
      <c r="AE609">
        <f t="shared" si="495"/>
        <v>-0.35825890363835339</v>
      </c>
      <c r="AF609">
        <f t="shared" si="496"/>
        <v>4.1533896868222502E-2</v>
      </c>
      <c r="AG609">
        <f t="shared" si="473"/>
        <v>193.3841550197738</v>
      </c>
      <c r="AH609">
        <f t="shared" si="474"/>
        <v>-1692.1502834516316</v>
      </c>
      <c r="AJ609">
        <f t="shared" si="497"/>
        <v>18000</v>
      </c>
      <c r="AK609">
        <f t="shared" si="498"/>
        <v>110566.78252042501</v>
      </c>
      <c r="AL609">
        <v>1</v>
      </c>
      <c r="AM609">
        <f t="shared" si="499"/>
        <v>341.19345515141254</v>
      </c>
      <c r="AN609">
        <f t="shared" si="475"/>
        <v>324.21075673947206</v>
      </c>
      <c r="AO609">
        <f t="shared" si="476"/>
        <v>-51.80576876955768</v>
      </c>
      <c r="AQ609">
        <f t="shared" si="500"/>
        <v>6.4092288793956816E-4</v>
      </c>
      <c r="AR609">
        <f t="shared" si="501"/>
        <v>-2.5316454073612942</v>
      </c>
      <c r="AT609">
        <f t="shared" si="523"/>
        <v>-4283.800549334318</v>
      </c>
      <c r="AU609">
        <f t="shared" si="524"/>
        <v>-490.6646457587525</v>
      </c>
      <c r="AV609">
        <f t="shared" si="511"/>
        <v>-3.0275500770818256</v>
      </c>
      <c r="AW609">
        <f t="shared" si="512"/>
        <v>379.19376724639801</v>
      </c>
      <c r="AX609">
        <f t="shared" si="513"/>
        <v>-2731.5895732458525</v>
      </c>
      <c r="AY609">
        <f t="shared" si="521"/>
        <v>-1.4328598633809062</v>
      </c>
      <c r="BA609">
        <f t="shared" si="502"/>
        <v>1.5635053780620765</v>
      </c>
      <c r="BB609">
        <f t="shared" si="514"/>
        <v>3.8819875888884887</v>
      </c>
      <c r="BC609">
        <f t="shared" si="515"/>
        <v>-1.5946902137009193</v>
      </c>
      <c r="BD609">
        <f t="shared" si="503"/>
        <v>-271.36901898028236</v>
      </c>
      <c r="BF609">
        <f t="shared" si="504"/>
        <v>-72.712152918495406</v>
      </c>
      <c r="BG609">
        <f t="shared" si="505"/>
        <v>-212.15262582975265</v>
      </c>
      <c r="BH609">
        <f t="shared" si="516"/>
        <v>-32.152625829752651</v>
      </c>
      <c r="BI609">
        <f t="shared" si="517"/>
        <v>-32.152625829752651</v>
      </c>
      <c r="BJ609">
        <f t="shared" si="506"/>
        <v>0</v>
      </c>
      <c r="BK609">
        <f t="shared" si="518"/>
        <v>0</v>
      </c>
      <c r="BM609">
        <f t="shared" si="519"/>
        <v>-76.594140507383898</v>
      </c>
      <c r="BN609">
        <f t="shared" si="507"/>
        <v>-120.78360684947033</v>
      </c>
      <c r="BQ609" s="56">
        <f t="shared" si="520"/>
        <v>20.783948389173624</v>
      </c>
    </row>
    <row r="610" spans="1:69" x14ac:dyDescent="0.25">
      <c r="A610">
        <f t="shared" si="525"/>
        <v>1980000</v>
      </c>
      <c r="B610">
        <f t="shared" si="508"/>
        <v>1980</v>
      </c>
      <c r="C610">
        <f t="shared" si="477"/>
        <v>1.9546623497956341</v>
      </c>
      <c r="D610">
        <f t="shared" si="478"/>
        <v>1.0337535515025404</v>
      </c>
      <c r="F610">
        <f t="shared" si="479"/>
        <v>5.0320381489416721E-6</v>
      </c>
      <c r="G610">
        <f t="shared" si="480"/>
        <v>8.7737447821832019E-4</v>
      </c>
      <c r="H610">
        <f t="shared" si="481"/>
        <v>-3.140715275521782</v>
      </c>
      <c r="J610">
        <f t="shared" si="482"/>
        <v>15</v>
      </c>
      <c r="M610">
        <f t="shared" si="483"/>
        <v>1.3342177817895816E-3</v>
      </c>
      <c r="N610">
        <f t="shared" si="484"/>
        <v>-1.5707963250000001</v>
      </c>
      <c r="O610">
        <f t="shared" si="485"/>
        <v>615.81580318463125</v>
      </c>
      <c r="P610">
        <f t="shared" si="486"/>
        <v>1.5691724638892726</v>
      </c>
      <c r="Q610">
        <f t="shared" si="487"/>
        <v>342.05869779107798</v>
      </c>
      <c r="R610">
        <f t="shared" si="488"/>
        <v>1.5678728477811656</v>
      </c>
      <c r="S610">
        <f t="shared" si="489"/>
        <v>0.16028685399701401</v>
      </c>
      <c r="T610">
        <f t="shared" si="490"/>
        <v>-1.4098150692307998</v>
      </c>
      <c r="U610">
        <f t="shared" si="491"/>
        <v>0.11487433835402153</v>
      </c>
      <c r="V610">
        <f t="shared" si="492"/>
        <v>-1.4556678271187529</v>
      </c>
      <c r="X610">
        <f t="shared" si="509"/>
        <v>-62.343878963985205</v>
      </c>
      <c r="Y610">
        <f t="shared" si="493"/>
        <v>-195.16063422980827</v>
      </c>
      <c r="Z610">
        <f t="shared" si="510"/>
        <v>-15.160634229808267</v>
      </c>
      <c r="AC610">
        <v>1</v>
      </c>
      <c r="AD610">
        <f t="shared" si="494"/>
        <v>615.81499125300002</v>
      </c>
      <c r="AE610">
        <f t="shared" si="495"/>
        <v>-0.36007516893415814</v>
      </c>
      <c r="AF610">
        <f t="shared" si="496"/>
        <v>4.1639045974218004E-2</v>
      </c>
      <c r="AG610">
        <f t="shared" si="473"/>
        <v>192.42157276751763</v>
      </c>
      <c r="AH610">
        <f t="shared" si="474"/>
        <v>-1687.9884895624177</v>
      </c>
      <c r="AJ610">
        <f t="shared" si="497"/>
        <v>18000</v>
      </c>
      <c r="AK610">
        <f t="shared" si="498"/>
        <v>110846.69842554</v>
      </c>
      <c r="AL610">
        <v>1</v>
      </c>
      <c r="AM610">
        <f t="shared" si="499"/>
        <v>342.05723605053004</v>
      </c>
      <c r="AN610">
        <f t="shared" si="475"/>
        <v>324.2099908610553</v>
      </c>
      <c r="AO610">
        <f t="shared" si="476"/>
        <v>-51.674948360185567</v>
      </c>
      <c r="AQ610">
        <f t="shared" si="500"/>
        <v>6.3768999096457048E-4</v>
      </c>
      <c r="AR610">
        <f t="shared" si="501"/>
        <v>-2.5252523642196993</v>
      </c>
      <c r="AT610">
        <f t="shared" si="523"/>
        <v>-4262.4742187321353</v>
      </c>
      <c r="AU610">
        <f t="shared" si="524"/>
        <v>-486.98944492270419</v>
      </c>
      <c r="AV610">
        <f t="shared" si="511"/>
        <v>-3.027835491572116</v>
      </c>
      <c r="AW610">
        <f t="shared" si="512"/>
        <v>378.92800946376201</v>
      </c>
      <c r="AX610">
        <f t="shared" si="513"/>
        <v>-2724.7963713570252</v>
      </c>
      <c r="AY610">
        <f t="shared" si="521"/>
        <v>-1.4326160161820065</v>
      </c>
      <c r="BA610">
        <f t="shared" si="502"/>
        <v>1.5594964935286006</v>
      </c>
      <c r="BB610">
        <f t="shared" si="514"/>
        <v>3.8596880519768555</v>
      </c>
      <c r="BC610">
        <f t="shared" si="515"/>
        <v>-1.5952194753901094</v>
      </c>
      <c r="BD610">
        <f t="shared" si="503"/>
        <v>-271.39934344136555</v>
      </c>
      <c r="BF610">
        <f t="shared" si="504"/>
        <v>-72.762173312850322</v>
      </c>
      <c r="BG610">
        <f t="shared" si="505"/>
        <v>-212.1193579612185</v>
      </c>
      <c r="BH610">
        <f t="shared" si="516"/>
        <v>-32.119357961218498</v>
      </c>
      <c r="BI610">
        <f t="shared" si="517"/>
        <v>-32.119357961218498</v>
      </c>
      <c r="BJ610">
        <f t="shared" si="506"/>
        <v>0</v>
      </c>
      <c r="BK610">
        <f t="shared" si="518"/>
        <v>0</v>
      </c>
      <c r="BM610">
        <f t="shared" si="519"/>
        <v>-76.621861364827183</v>
      </c>
      <c r="BN610">
        <f t="shared" si="507"/>
        <v>-120.720014519853</v>
      </c>
      <c r="BQ610" s="56">
        <f t="shared" si="520"/>
        <v>20.761648852261992</v>
      </c>
    </row>
    <row r="611" spans="1:69" x14ac:dyDescent="0.25">
      <c r="A611">
        <f t="shared" si="525"/>
        <v>1985000</v>
      </c>
      <c r="B611">
        <f t="shared" si="508"/>
        <v>1985</v>
      </c>
      <c r="C611">
        <f t="shared" si="477"/>
        <v>1.9583076554552485</v>
      </c>
      <c r="D611">
        <f t="shared" si="478"/>
        <v>1.0348615293060295</v>
      </c>
      <c r="F611">
        <f t="shared" si="479"/>
        <v>5.0067196381148409E-6</v>
      </c>
      <c r="G611">
        <f t="shared" si="480"/>
        <v>8.7516444538891639E-4</v>
      </c>
      <c r="H611">
        <f t="shared" si="481"/>
        <v>-3.1407174855546112</v>
      </c>
      <c r="J611">
        <f t="shared" si="482"/>
        <v>15</v>
      </c>
      <c r="M611">
        <f t="shared" si="483"/>
        <v>1.3308570317095072E-3</v>
      </c>
      <c r="N611">
        <f t="shared" si="484"/>
        <v>-1.5707963250000001</v>
      </c>
      <c r="O611">
        <f t="shared" si="485"/>
        <v>617.37088950121608</v>
      </c>
      <c r="P611">
        <f t="shared" si="486"/>
        <v>1.5691765542168841</v>
      </c>
      <c r="Q611">
        <f t="shared" si="487"/>
        <v>342.92247500824504</v>
      </c>
      <c r="R611">
        <f t="shared" si="488"/>
        <v>1.5678802116663526</v>
      </c>
      <c r="S611">
        <f t="shared" si="489"/>
        <v>0.15989344358719132</v>
      </c>
      <c r="T611">
        <f t="shared" si="490"/>
        <v>-1.4102136199925084</v>
      </c>
      <c r="U611">
        <f t="shared" si="491"/>
        <v>0.11458878648731707</v>
      </c>
      <c r="V611">
        <f t="shared" si="492"/>
        <v>-1.4559552771537618</v>
      </c>
      <c r="X611">
        <f t="shared" si="509"/>
        <v>-62.392565391552125</v>
      </c>
      <c r="Y611">
        <f t="shared" si="493"/>
        <v>-195.13592707574313</v>
      </c>
      <c r="Z611">
        <f t="shared" si="510"/>
        <v>-15.135927075743126</v>
      </c>
      <c r="AC611">
        <v>1</v>
      </c>
      <c r="AD611">
        <f t="shared" si="494"/>
        <v>617.37007961475001</v>
      </c>
      <c r="AE611">
        <f t="shared" si="495"/>
        <v>-0.36189602655688025</v>
      </c>
      <c r="AF611">
        <f t="shared" si="496"/>
        <v>4.17441950802135E-2</v>
      </c>
      <c r="AG611">
        <f t="shared" si="473"/>
        <v>191.46612792334946</v>
      </c>
      <c r="AH611">
        <f t="shared" si="474"/>
        <v>-1683.8468385993372</v>
      </c>
      <c r="AJ611">
        <f t="shared" si="497"/>
        <v>18000</v>
      </c>
      <c r="AK611">
        <f t="shared" si="498"/>
        <v>111126.61433065499</v>
      </c>
      <c r="AL611">
        <v>1</v>
      </c>
      <c r="AM611">
        <f t="shared" si="499"/>
        <v>342.92101694964754</v>
      </c>
      <c r="AN611">
        <f t="shared" si="475"/>
        <v>324.20923076277523</v>
      </c>
      <c r="AO611">
        <f t="shared" si="476"/>
        <v>-51.544786978841344</v>
      </c>
      <c r="AQ611">
        <f t="shared" si="500"/>
        <v>6.344814931582909E-4</v>
      </c>
      <c r="AR611">
        <f t="shared" si="501"/>
        <v>-2.5188915278384147</v>
      </c>
      <c r="AT611">
        <f t="shared" si="523"/>
        <v>-4241.306054210635</v>
      </c>
      <c r="AU611">
        <f t="shared" si="524"/>
        <v>-483.35077715055547</v>
      </c>
      <c r="AV611">
        <f t="shared" si="511"/>
        <v>-3.0281194873632327</v>
      </c>
      <c r="AW611">
        <f t="shared" si="512"/>
        <v>378.66413522031257</v>
      </c>
      <c r="AX611">
        <f t="shared" si="513"/>
        <v>-2718.0366176625748</v>
      </c>
      <c r="AY611">
        <f t="shared" si="521"/>
        <v>-1.4323719687355658</v>
      </c>
      <c r="BA611">
        <f t="shared" si="502"/>
        <v>1.5555077259300047</v>
      </c>
      <c r="BB611">
        <f t="shared" si="514"/>
        <v>3.8374434502693839</v>
      </c>
      <c r="BC611">
        <f t="shared" si="515"/>
        <v>-1.5957475186276668</v>
      </c>
      <c r="BD611">
        <f t="shared" si="503"/>
        <v>-271.42959809031254</v>
      </c>
      <c r="BF611">
        <f t="shared" si="504"/>
        <v>-72.812047478420993</v>
      </c>
      <c r="BG611">
        <f t="shared" si="505"/>
        <v>-212.08625678371277</v>
      </c>
      <c r="BH611">
        <f t="shared" si="516"/>
        <v>-32.08625678371277</v>
      </c>
      <c r="BI611">
        <f t="shared" si="517"/>
        <v>-32.08625678371277</v>
      </c>
      <c r="BJ611">
        <f t="shared" si="506"/>
        <v>0</v>
      </c>
      <c r="BK611">
        <f t="shared" si="518"/>
        <v>0</v>
      </c>
      <c r="BM611">
        <f t="shared" si="519"/>
        <v>-76.649490928690383</v>
      </c>
      <c r="BN611">
        <f t="shared" si="507"/>
        <v>-120.6566586934002</v>
      </c>
      <c r="BQ611" s="56">
        <f t="shared" si="520"/>
        <v>20.739404250554522</v>
      </c>
    </row>
    <row r="612" spans="1:69" x14ac:dyDescent="0.25">
      <c r="A612">
        <f t="shared" si="525"/>
        <v>1990000</v>
      </c>
      <c r="B612">
        <f t="shared" si="508"/>
        <v>1990</v>
      </c>
      <c r="C612">
        <f t="shared" si="477"/>
        <v>1.9619553562272092</v>
      </c>
      <c r="D612">
        <f t="shared" si="478"/>
        <v>1.0359653885180788</v>
      </c>
      <c r="F612">
        <f t="shared" si="479"/>
        <v>4.9815917316815672E-6</v>
      </c>
      <c r="G612">
        <f t="shared" si="480"/>
        <v>8.7296551841394335E-4</v>
      </c>
      <c r="H612">
        <f t="shared" si="481"/>
        <v>-3.1407196844815863</v>
      </c>
      <c r="J612">
        <f t="shared" si="482"/>
        <v>15</v>
      </c>
      <c r="M612">
        <f t="shared" si="483"/>
        <v>1.3275131698207898E-3</v>
      </c>
      <c r="N612">
        <f t="shared" si="484"/>
        <v>-1.5707963250000001</v>
      </c>
      <c r="O612">
        <f t="shared" si="485"/>
        <v>618.92597582807809</v>
      </c>
      <c r="P612">
        <f t="shared" si="486"/>
        <v>1.5691806239901391</v>
      </c>
      <c r="Q612">
        <f t="shared" si="487"/>
        <v>343.78625224391425</v>
      </c>
      <c r="R612">
        <f t="shared" si="488"/>
        <v>1.5678875385474051</v>
      </c>
      <c r="S612">
        <f t="shared" si="489"/>
        <v>0.15950193448370334</v>
      </c>
      <c r="T612">
        <f t="shared" si="490"/>
        <v>-1.4106102190639904</v>
      </c>
      <c r="U612">
        <f t="shared" si="491"/>
        <v>0.11430464136181999</v>
      </c>
      <c r="V612">
        <f t="shared" si="492"/>
        <v>-1.4562413016360567</v>
      </c>
      <c r="X612">
        <f t="shared" si="509"/>
        <v>-62.441112284147408</v>
      </c>
      <c r="Y612">
        <f t="shared" si="493"/>
        <v>-195.11126505935829</v>
      </c>
      <c r="Z612">
        <f t="shared" si="510"/>
        <v>-15.111265059358288</v>
      </c>
      <c r="AC612">
        <v>1</v>
      </c>
      <c r="AD612">
        <f t="shared" si="494"/>
        <v>618.92516797650001</v>
      </c>
      <c r="AE612">
        <f t="shared" si="495"/>
        <v>-0.3637214765065197</v>
      </c>
      <c r="AF612">
        <f t="shared" si="496"/>
        <v>4.1849344186209003E-2</v>
      </c>
      <c r="AG612">
        <f t="shared" si="473"/>
        <v>190.51775041155418</v>
      </c>
      <c r="AH612">
        <f t="shared" si="474"/>
        <v>-1679.7251867941138</v>
      </c>
      <c r="AJ612">
        <f t="shared" si="497"/>
        <v>18000</v>
      </c>
      <c r="AK612">
        <f t="shared" si="498"/>
        <v>111406.53023577</v>
      </c>
      <c r="AL612">
        <v>1</v>
      </c>
      <c r="AM612">
        <f t="shared" si="499"/>
        <v>343.78479784876504</v>
      </c>
      <c r="AN612">
        <f t="shared" si="475"/>
        <v>324.20847638661388</v>
      </c>
      <c r="AO612">
        <f t="shared" si="476"/>
        <v>-51.415279658145828</v>
      </c>
      <c r="AQ612">
        <f t="shared" si="500"/>
        <v>6.3129714961130084E-4</v>
      </c>
      <c r="AR612">
        <f t="shared" si="501"/>
        <v>-2.5125626554529776</v>
      </c>
      <c r="AT612">
        <f t="shared" si="523"/>
        <v>-4220.2945024498831</v>
      </c>
      <c r="AU612">
        <f t="shared" si="524"/>
        <v>-479.74819060753561</v>
      </c>
      <c r="AV612">
        <f t="shared" si="511"/>
        <v>-3.0284020749595912</v>
      </c>
      <c r="AW612">
        <f t="shared" si="512"/>
        <v>378.40212711299324</v>
      </c>
      <c r="AX612">
        <f t="shared" si="513"/>
        <v>-2711.3100676218442</v>
      </c>
      <c r="AY612">
        <f t="shared" si="521"/>
        <v>-1.4321277224718605</v>
      </c>
      <c r="BA612">
        <f t="shared" si="502"/>
        <v>1.5515389231765278</v>
      </c>
      <c r="BB612">
        <f t="shared" si="514"/>
        <v>3.8152535024803531</v>
      </c>
      <c r="BC612">
        <f t="shared" si="515"/>
        <v>-1.5962743524877308</v>
      </c>
      <c r="BD612">
        <f t="shared" si="503"/>
        <v>-271.45978344703332</v>
      </c>
      <c r="BF612">
        <f t="shared" si="504"/>
        <v>-72.861776260727879</v>
      </c>
      <c r="BG612">
        <f t="shared" si="505"/>
        <v>-212.05332165556945</v>
      </c>
      <c r="BH612">
        <f t="shared" si="516"/>
        <v>-32.053321655569448</v>
      </c>
      <c r="BI612">
        <f t="shared" si="517"/>
        <v>-32.053321655569448</v>
      </c>
      <c r="BJ612">
        <f t="shared" si="506"/>
        <v>0</v>
      </c>
      <c r="BK612">
        <f t="shared" si="518"/>
        <v>0</v>
      </c>
      <c r="BM612">
        <f t="shared" si="519"/>
        <v>-76.677029763208225</v>
      </c>
      <c r="BN612">
        <f t="shared" si="507"/>
        <v>-120.59353820853616</v>
      </c>
      <c r="BQ612" s="56">
        <f t="shared" si="520"/>
        <v>20.717214302765488</v>
      </c>
    </row>
    <row r="613" spans="1:69" x14ac:dyDescent="0.25">
      <c r="A613">
        <f t="shared" si="525"/>
        <v>1995000</v>
      </c>
      <c r="B613">
        <f t="shared" si="508"/>
        <v>1995</v>
      </c>
      <c r="C613">
        <f t="shared" si="477"/>
        <v>1.965605438777223</v>
      </c>
      <c r="D613">
        <f t="shared" si="478"/>
        <v>1.0370651493854441</v>
      </c>
      <c r="F613">
        <f t="shared" si="479"/>
        <v>4.9566525212024209E-6</v>
      </c>
      <c r="G613">
        <f t="shared" si="480"/>
        <v>8.7077761378912021E-4</v>
      </c>
      <c r="H613">
        <f t="shared" si="481"/>
        <v>-3.1407218723862109</v>
      </c>
      <c r="J613">
        <f t="shared" si="482"/>
        <v>15</v>
      </c>
      <c r="M613">
        <f t="shared" si="483"/>
        <v>1.3241860691445473E-3</v>
      </c>
      <c r="N613">
        <f t="shared" si="484"/>
        <v>-1.5707963250000001</v>
      </c>
      <c r="O613">
        <f t="shared" si="485"/>
        <v>620.48106216514009</v>
      </c>
      <c r="P613">
        <f t="shared" si="486"/>
        <v>1.5691846733635813</v>
      </c>
      <c r="Q613">
        <f t="shared" si="487"/>
        <v>344.65002949794649</v>
      </c>
      <c r="R613">
        <f t="shared" si="488"/>
        <v>1.5678948287025469</v>
      </c>
      <c r="S613">
        <f t="shared" si="489"/>
        <v>0.15911231312240118</v>
      </c>
      <c r="T613">
        <f t="shared" si="490"/>
        <v>-1.4110048806224251</v>
      </c>
      <c r="U613">
        <f t="shared" si="491"/>
        <v>0.11402189267751389</v>
      </c>
      <c r="V613">
        <f t="shared" si="492"/>
        <v>-1.4565259110975819</v>
      </c>
      <c r="X613">
        <f t="shared" si="509"/>
        <v>-62.489520415760751</v>
      </c>
      <c r="Y613">
        <f t="shared" si="493"/>
        <v>-195.08664841631716</v>
      </c>
      <c r="Z613">
        <f t="shared" si="510"/>
        <v>-15.086648416317161</v>
      </c>
      <c r="AC613">
        <v>1</v>
      </c>
      <c r="AD613">
        <f t="shared" si="494"/>
        <v>620.48025633825</v>
      </c>
      <c r="AE613">
        <f t="shared" si="495"/>
        <v>-0.36555151878307646</v>
      </c>
      <c r="AF613">
        <f t="shared" si="496"/>
        <v>4.1954493292204499E-2</v>
      </c>
      <c r="AG613">
        <f t="shared" si="473"/>
        <v>189.57637101044099</v>
      </c>
      <c r="AH613">
        <f t="shared" si="474"/>
        <v>-1675.6233917217398</v>
      </c>
      <c r="AJ613">
        <f t="shared" si="497"/>
        <v>18000</v>
      </c>
      <c r="AK613">
        <f t="shared" si="498"/>
        <v>111686.44614088502</v>
      </c>
      <c r="AL613">
        <v>1</v>
      </c>
      <c r="AM613">
        <f t="shared" si="499"/>
        <v>344.64857874788254</v>
      </c>
      <c r="AN613">
        <f t="shared" si="475"/>
        <v>324.20772767527922</v>
      </c>
      <c r="AO613">
        <f t="shared" si="476"/>
        <v>-51.286421480516019</v>
      </c>
      <c r="AQ613">
        <f t="shared" si="500"/>
        <v>6.2813671847936146E-4</v>
      </c>
      <c r="AR613">
        <f t="shared" si="501"/>
        <v>-2.5062655067326518</v>
      </c>
      <c r="AT613">
        <f t="shared" si="523"/>
        <v>-4199.4380290669833</v>
      </c>
      <c r="AU613">
        <f t="shared" si="524"/>
        <v>-476.18124013370345</v>
      </c>
      <c r="AV613">
        <f t="shared" si="511"/>
        <v>-3.0286832647626252</v>
      </c>
      <c r="AW613">
        <f t="shared" si="512"/>
        <v>378.14196793447638</v>
      </c>
      <c r="AX613">
        <f t="shared" si="513"/>
        <v>-2704.616479053595</v>
      </c>
      <c r="AY613">
        <f t="shared" si="521"/>
        <v>-1.4318832788107474</v>
      </c>
      <c r="BA613">
        <f t="shared" si="502"/>
        <v>1.5475899347091788</v>
      </c>
      <c r="BB613">
        <f t="shared" si="514"/>
        <v>3.7931179294556188</v>
      </c>
      <c r="BC613">
        <f t="shared" si="515"/>
        <v>-1.5967999859518778</v>
      </c>
      <c r="BD613">
        <f t="shared" si="503"/>
        <v>-271.48990002613419</v>
      </c>
      <c r="BF613">
        <f t="shared" si="504"/>
        <v>-72.911360498341992</v>
      </c>
      <c r="BG613">
        <f t="shared" si="505"/>
        <v>-212.02055193612574</v>
      </c>
      <c r="BH613">
        <f t="shared" si="516"/>
        <v>-32.020551936125742</v>
      </c>
      <c r="BI613">
        <f t="shared" si="517"/>
        <v>-32.020551936125742</v>
      </c>
      <c r="BJ613">
        <f t="shared" si="506"/>
        <v>0</v>
      </c>
      <c r="BK613">
        <f t="shared" si="518"/>
        <v>0</v>
      </c>
      <c r="BM613">
        <f t="shared" si="519"/>
        <v>-76.704478427797611</v>
      </c>
      <c r="BN613">
        <f t="shared" si="507"/>
        <v>-120.53065190999158</v>
      </c>
      <c r="BQ613" s="56">
        <f t="shared" si="520"/>
        <v>20.695078729740754</v>
      </c>
    </row>
    <row r="614" spans="1:69" x14ac:dyDescent="0.25">
      <c r="A614">
        <f t="shared" si="525"/>
        <v>2000000</v>
      </c>
      <c r="B614">
        <f t="shared" si="508"/>
        <v>2000</v>
      </c>
      <c r="C614">
        <f t="shared" si="477"/>
        <v>1.9692578898611837</v>
      </c>
      <c r="D614">
        <f t="shared" si="478"/>
        <v>1.0381608320444728</v>
      </c>
      <c r="F614">
        <f t="shared" si="479"/>
        <v>4.9319001220638277E-6</v>
      </c>
      <c r="G614">
        <f t="shared" si="480"/>
        <v>8.6860064884522882E-4</v>
      </c>
      <c r="H614">
        <f t="shared" si="481"/>
        <v>-3.1407240493511548</v>
      </c>
      <c r="J614">
        <f t="shared" si="482"/>
        <v>15</v>
      </c>
      <c r="M614">
        <f t="shared" si="483"/>
        <v>1.320875603971686E-3</v>
      </c>
      <c r="N614">
        <f t="shared" si="484"/>
        <v>-1.5707963250000001</v>
      </c>
      <c r="O614">
        <f t="shared" si="485"/>
        <v>622.03614851232544</v>
      </c>
      <c r="P614">
        <f t="shared" si="486"/>
        <v>1.5691887024902089</v>
      </c>
      <c r="Q614">
        <f t="shared" si="487"/>
        <v>345.51380677020404</v>
      </c>
      <c r="R614">
        <f t="shared" si="488"/>
        <v>1.567902082407219</v>
      </c>
      <c r="S614">
        <f t="shared" si="489"/>
        <v>0.15872456606601557</v>
      </c>
      <c r="T614">
        <f t="shared" si="490"/>
        <v>-1.411397618709223</v>
      </c>
      <c r="U614">
        <f t="shared" si="491"/>
        <v>0.1137405302340006</v>
      </c>
      <c r="V614">
        <f t="shared" si="492"/>
        <v>-1.4568091159672487</v>
      </c>
      <c r="X614">
        <f t="shared" si="509"/>
        <v>-62.537790554295903</v>
      </c>
      <c r="Y614">
        <f t="shared" si="493"/>
        <v>-195.06207737512707</v>
      </c>
      <c r="Z614">
        <f t="shared" si="510"/>
        <v>-15.062077375127075</v>
      </c>
      <c r="AC614">
        <v>1</v>
      </c>
      <c r="AD614">
        <f t="shared" si="494"/>
        <v>622.0353447</v>
      </c>
      <c r="AE614">
        <f t="shared" si="495"/>
        <v>-0.36738615338655056</v>
      </c>
      <c r="AF614">
        <f t="shared" si="496"/>
        <v>4.2059642398200002E-2</v>
      </c>
      <c r="AG614">
        <f t="shared" si="473"/>
        <v>188.64192133994214</v>
      </c>
      <c r="AH614">
        <f t="shared" si="474"/>
        <v>-1671.5413122851078</v>
      </c>
      <c r="AJ614">
        <f t="shared" si="497"/>
        <v>18000</v>
      </c>
      <c r="AK614">
        <f t="shared" si="498"/>
        <v>111966.36204600001</v>
      </c>
      <c r="AL614">
        <v>1</v>
      </c>
      <c r="AM614">
        <f t="shared" si="499"/>
        <v>345.51235964700004</v>
      </c>
      <c r="AN614">
        <f t="shared" si="475"/>
        <v>324.20698457219481</v>
      </c>
      <c r="AO614">
        <f t="shared" si="476"/>
        <v>-51.158207577542669</v>
      </c>
      <c r="AQ614">
        <f t="shared" si="500"/>
        <v>6.2499996093750242E-4</v>
      </c>
      <c r="AR614">
        <f t="shared" si="501"/>
        <v>-2.4999998437500097</v>
      </c>
      <c r="AT614">
        <f t="shared" si="523"/>
        <v>-4178.7351183409874</v>
      </c>
      <c r="AU614">
        <f t="shared" si="524"/>
        <v>-472.64948712944062</v>
      </c>
      <c r="AV614">
        <f t="shared" si="511"/>
        <v>-3.0289630670720413</v>
      </c>
      <c r="AW614">
        <f t="shared" si="512"/>
        <v>377.88364067060934</v>
      </c>
      <c r="AX614">
        <f t="shared" si="513"/>
        <v>-2697.9556121078576</v>
      </c>
      <c r="AY614">
        <f t="shared" si="521"/>
        <v>-1.4316386391617417</v>
      </c>
      <c r="BA614">
        <f t="shared" si="502"/>
        <v>1.5436606114805191</v>
      </c>
      <c r="BB614">
        <f t="shared" si="514"/>
        <v>3.7710364541511465</v>
      </c>
      <c r="BC614">
        <f t="shared" si="515"/>
        <v>-1.5973244279102996</v>
      </c>
      <c r="BD614">
        <f t="shared" si="503"/>
        <v>-271.51994833698569</v>
      </c>
      <c r="BF614">
        <f t="shared" si="504"/>
        <v>-72.960801022957313</v>
      </c>
      <c r="BG614">
        <f t="shared" si="505"/>
        <v>-211.98794698576106</v>
      </c>
      <c r="BH614">
        <f t="shared" si="516"/>
        <v>-31.987946985761056</v>
      </c>
      <c r="BI614">
        <f t="shared" si="517"/>
        <v>-31.987946985761056</v>
      </c>
      <c r="BJ614">
        <f t="shared" si="506"/>
        <v>0</v>
      </c>
      <c r="BK614">
        <f t="shared" si="518"/>
        <v>0</v>
      </c>
      <c r="BM614">
        <f t="shared" si="519"/>
        <v>-76.731837477108471</v>
      </c>
      <c r="BN614">
        <f t="shared" si="507"/>
        <v>-120.46799864877541</v>
      </c>
      <c r="BQ614" s="56">
        <f t="shared" si="520"/>
        <v>20.672997254436286</v>
      </c>
    </row>
    <row r="615" spans="1:69" x14ac:dyDescent="0.25">
      <c r="A615">
        <f>A614+250000</f>
        <v>2250000</v>
      </c>
      <c r="B615">
        <f t="shared" si="508"/>
        <v>2250</v>
      </c>
      <c r="C615">
        <f t="shared" si="477"/>
        <v>2.1546320291236154</v>
      </c>
      <c r="D615">
        <f t="shared" ref="D615:D626" si="526">ATAN(A615/Fesr)</f>
        <v>1.0881595537753299</v>
      </c>
      <c r="F615">
        <f t="shared" si="479"/>
        <v>3.8968061530532473E-6</v>
      </c>
      <c r="G615">
        <f t="shared" ref="G615:G626" si="527">-ATAN(A615*Fo/(Q*(Fo^2-A615^2)))</f>
        <v>7.7208868840595961E-4</v>
      </c>
      <c r="H615">
        <f t="shared" si="481"/>
        <v>-3.1408205613115943</v>
      </c>
      <c r="J615">
        <f t="shared" si="482"/>
        <v>15</v>
      </c>
      <c r="M615">
        <f t="shared" ref="M615:M626" si="528">1/(2*Pi*_Rfb1*(Cc1ea_u+Cc2ea_u)*A615)</f>
        <v>1.1741116479748318E-3</v>
      </c>
      <c r="N615">
        <f t="shared" si="484"/>
        <v>-1.5707963250000001</v>
      </c>
      <c r="O615">
        <f t="shared" ref="O615:O626" si="529">SQRT(1+(A615/Fz1_u)^2)</f>
        <v>699.79047728744172</v>
      </c>
      <c r="P615">
        <f t="shared" si="486"/>
        <v>1.5693673271545809</v>
      </c>
      <c r="Q615">
        <f t="shared" ref="Q615:Q626" si="530">SQRT(1+(A615/Fz2_u)^2)</f>
        <v>388.70269093517726</v>
      </c>
      <c r="R615">
        <f t="shared" si="488"/>
        <v>1.5682236636093285</v>
      </c>
      <c r="S615">
        <f t="shared" ref="S615:S626" si="531">1/SQRT(1+(A615/Fp1_u)^2)</f>
        <v>0.14146299321173092</v>
      </c>
      <c r="T615">
        <f t="shared" si="490"/>
        <v>-1.4288572123687018</v>
      </c>
      <c r="U615">
        <f t="shared" si="491"/>
        <v>0.10124022834586328</v>
      </c>
      <c r="V615">
        <f t="shared" si="492"/>
        <v>-1.4693823508370054</v>
      </c>
      <c r="X615">
        <f t="shared" ref="X615:X626" si="532">20*LOG(C615*J615*O615*Q615*F615*M615*S615*U615)</f>
        <v>-64.790717919599359</v>
      </c>
      <c r="Y615">
        <f t="shared" ref="Y615:Y626" si="533">(180/Pi)*(D615+H615+N615+P615+R615+T615+V615)</f>
        <v>-193.89498600210027</v>
      </c>
      <c r="Z615">
        <f t="shared" si="510"/>
        <v>-13.894986002100268</v>
      </c>
      <c r="AC615">
        <v>1</v>
      </c>
      <c r="AD615">
        <f t="shared" si="494"/>
        <v>699.78976278750008</v>
      </c>
      <c r="AE615">
        <f t="shared" si="495"/>
        <v>-0.4649731003798529</v>
      </c>
      <c r="AF615">
        <f t="shared" si="496"/>
        <v>4.7317097697975E-2</v>
      </c>
      <c r="AG615">
        <f t="shared" si="473"/>
        <v>149.4562035302057</v>
      </c>
      <c r="AH615">
        <f t="shared" si="474"/>
        <v>-1489.802159388548</v>
      </c>
      <c r="AJ615">
        <f t="shared" si="497"/>
        <v>18000</v>
      </c>
      <c r="AK615">
        <f t="shared" si="498"/>
        <v>125962.15730175</v>
      </c>
      <c r="AL615">
        <v>1</v>
      </c>
      <c r="AM615">
        <f t="shared" si="499"/>
        <v>388.70140460287507</v>
      </c>
      <c r="AN615">
        <f t="shared" si="475"/>
        <v>324.1759094560656</v>
      </c>
      <c r="AO615">
        <f t="shared" si="476"/>
        <v>-45.474042237132664</v>
      </c>
      <c r="AQ615">
        <f t="shared" si="500"/>
        <v>4.9382713610730193E-4</v>
      </c>
      <c r="AR615">
        <f t="shared" si="501"/>
        <v>-2.2222221124828585</v>
      </c>
      <c r="AT615">
        <f t="shared" si="523"/>
        <v>-3310.5974962889809</v>
      </c>
      <c r="AU615">
        <f t="shared" si="524"/>
        <v>-332.86058506629905</v>
      </c>
      <c r="AV615">
        <f t="shared" si="511"/>
        <v>-3.0413854550536534</v>
      </c>
      <c r="AW615">
        <f t="shared" si="512"/>
        <v>366.97641166081883</v>
      </c>
      <c r="AX615">
        <f t="shared" si="513"/>
        <v>-2401.9356221899102</v>
      </c>
      <c r="AY615">
        <f t="shared" si="521"/>
        <v>-1.4191851335270822</v>
      </c>
      <c r="BA615">
        <f t="shared" si="502"/>
        <v>1.3693629781904064</v>
      </c>
      <c r="BB615">
        <f t="shared" si="514"/>
        <v>2.7303716439141508</v>
      </c>
      <c r="BC615">
        <f t="shared" si="515"/>
        <v>-1.6222003215265712</v>
      </c>
      <c r="BD615">
        <f t="shared" si="503"/>
        <v>-272.94523205444307</v>
      </c>
      <c r="BF615">
        <f t="shared" si="504"/>
        <v>-75.266164899681854</v>
      </c>
      <c r="BG615">
        <f t="shared" si="505"/>
        <v>-210.55404469172996</v>
      </c>
      <c r="BH615">
        <f t="shared" si="516"/>
        <v>-30.554044691729956</v>
      </c>
      <c r="BI615">
        <f t="shared" si="517"/>
        <v>-30.554044691729956</v>
      </c>
      <c r="BJ615">
        <f t="shared" si="506"/>
        <v>0</v>
      </c>
      <c r="BK615">
        <f t="shared" si="518"/>
        <v>0</v>
      </c>
      <c r="BM615">
        <f t="shared" si="519"/>
        <v>-77.996536543595994</v>
      </c>
      <c r="BN615">
        <f t="shared" si="507"/>
        <v>-117.60881263728689</v>
      </c>
      <c r="BQ615" s="56">
        <f t="shared" si="520"/>
        <v>19.632332444199289</v>
      </c>
    </row>
    <row r="616" spans="1:69" x14ac:dyDescent="0.25">
      <c r="A616">
        <f t="shared" ref="A616:A626" si="534">A615+250000</f>
        <v>2500000</v>
      </c>
      <c r="B616">
        <f t="shared" si="508"/>
        <v>2500</v>
      </c>
      <c r="C616">
        <f t="shared" si="477"/>
        <v>2.3445337478845478</v>
      </c>
      <c r="D616">
        <f t="shared" si="526"/>
        <v>1.1301501148607369</v>
      </c>
      <c r="F616">
        <f t="shared" si="479"/>
        <v>3.1564107707508764E-6</v>
      </c>
      <c r="G616">
        <f t="shared" si="527"/>
        <v>6.9487931921020766E-4</v>
      </c>
      <c r="H616">
        <f t="shared" si="481"/>
        <v>-3.1408977706807901</v>
      </c>
      <c r="J616">
        <f t="shared" si="482"/>
        <v>15</v>
      </c>
      <c r="M616">
        <f t="shared" si="528"/>
        <v>1.0567004831773487E-3</v>
      </c>
      <c r="N616">
        <f t="shared" si="484"/>
        <v>-1.5707963250000001</v>
      </c>
      <c r="O616">
        <f t="shared" si="529"/>
        <v>777.54482392500984</v>
      </c>
      <c r="P616">
        <f t="shared" si="486"/>
        <v>1.5695102269522823</v>
      </c>
      <c r="Q616">
        <f t="shared" si="530"/>
        <v>431.89160725818601</v>
      </c>
      <c r="R616">
        <f t="shared" si="488"/>
        <v>1.5684809289573232</v>
      </c>
      <c r="S616">
        <f t="shared" si="531"/>
        <v>0.12755943049678531</v>
      </c>
      <c r="T616">
        <f t="shared" si="490"/>
        <v>-1.4428884099591048</v>
      </c>
      <c r="U616">
        <f t="shared" si="491"/>
        <v>9.120505610727063E-2</v>
      </c>
      <c r="V616">
        <f t="shared" si="492"/>
        <v>-1.4794643488935018</v>
      </c>
      <c r="X616">
        <f t="shared" si="532"/>
        <v>-66.77750287971233</v>
      </c>
      <c r="Y616">
        <f t="shared" si="533"/>
        <v>-192.85218440950638</v>
      </c>
      <c r="Z616">
        <f t="shared" si="510"/>
        <v>-12.852184409506378</v>
      </c>
      <c r="AC616">
        <v>1</v>
      </c>
      <c r="AD616">
        <f t="shared" si="494"/>
        <v>777.54418087499994</v>
      </c>
      <c r="AE616">
        <f t="shared" si="495"/>
        <v>-0.57404086466648518</v>
      </c>
      <c r="AF616">
        <f t="shared" si="496"/>
        <v>5.2574552997750004E-2</v>
      </c>
      <c r="AG616">
        <f t="shared" ref="AG616:AG626" si="535">AC616*AE616/(AE616^2+AF616^2)+AD616*AF616/(AE616^2+AF616^2)</f>
        <v>121.29573871961719</v>
      </c>
      <c r="AH616">
        <f t="shared" ref="AH616:AH626" si="536">AD616*AE616/(AE616^2+AF616^2)-AC616*AF616/(AE616^2+AF616^2)</f>
        <v>-1343.4010696770313</v>
      </c>
      <c r="AJ616">
        <f t="shared" si="497"/>
        <v>18000</v>
      </c>
      <c r="AK616">
        <f t="shared" si="498"/>
        <v>139957.95255750002</v>
      </c>
      <c r="AL616">
        <v>1</v>
      </c>
      <c r="AM616">
        <f t="shared" si="499"/>
        <v>431.89044955874999</v>
      </c>
      <c r="AN616">
        <f t="shared" ref="AN616:AN626" si="537">AJ616*AL616/(AL616^2+AM616^2)+AK616*AM616/(AL616^2+AM616^2)</f>
        <v>324.15368154126304</v>
      </c>
      <c r="AO616">
        <f t="shared" ref="AO616:AO626" si="538">AK616*AL616/(AL616^2+AM616^2)-AJ616*AM616/(AL616^2+AM616^2)</f>
        <v>-40.926689479977242</v>
      </c>
      <c r="AQ616">
        <f t="shared" si="500"/>
        <v>3.9999998400000063E-4</v>
      </c>
      <c r="AR616">
        <f t="shared" si="501"/>
        <v>-1.9999999200000032</v>
      </c>
      <c r="AT616">
        <f t="shared" si="523"/>
        <v>-2686.7535135884341</v>
      </c>
      <c r="AU616">
        <f t="shared" si="524"/>
        <v>-243.12882814195206</v>
      </c>
      <c r="AV616">
        <f t="shared" si="511"/>
        <v>-3.0513467755336792</v>
      </c>
      <c r="AW616">
        <f t="shared" si="512"/>
        <v>359.0487100628107</v>
      </c>
      <c r="AX616">
        <f t="shared" si="513"/>
        <v>-2164.1695456553812</v>
      </c>
      <c r="AY616">
        <f t="shared" si="521"/>
        <v>-1.4063878498174118</v>
      </c>
      <c r="BA616">
        <f t="shared" si="502"/>
        <v>1.2297343656711177</v>
      </c>
      <c r="BB616">
        <f t="shared" si="514"/>
        <v>1.7962261965578743</v>
      </c>
      <c r="BC616">
        <f t="shared" si="515"/>
        <v>-1.6449589257162673</v>
      </c>
      <c r="BD616">
        <f t="shared" si="503"/>
        <v>-274.24920402361147</v>
      </c>
      <c r="BF616">
        <f t="shared" si="504"/>
        <v>-77.29694851929753</v>
      </c>
      <c r="BG616">
        <f t="shared" si="505"/>
        <v>-209.45655849956793</v>
      </c>
      <c r="BH616">
        <f t="shared" si="516"/>
        <v>-29.456558499567933</v>
      </c>
      <c r="BI616">
        <f t="shared" si="517"/>
        <v>-29.456558499567933</v>
      </c>
      <c r="BJ616">
        <f t="shared" si="506"/>
        <v>0</v>
      </c>
      <c r="BK616">
        <f t="shared" si="518"/>
        <v>0</v>
      </c>
      <c r="BM616">
        <f t="shared" si="519"/>
        <v>-79.093174715855412</v>
      </c>
      <c r="BN616">
        <f t="shared" si="507"/>
        <v>-115.20735447595651</v>
      </c>
      <c r="BQ616" s="56">
        <f t="shared" si="520"/>
        <v>18.698186996843013</v>
      </c>
    </row>
    <row r="617" spans="1:69" x14ac:dyDescent="0.25">
      <c r="A617">
        <f t="shared" si="534"/>
        <v>2750000</v>
      </c>
      <c r="B617">
        <f t="shared" si="508"/>
        <v>2750</v>
      </c>
      <c r="C617">
        <f t="shared" si="477"/>
        <v>2.5379469220047084</v>
      </c>
      <c r="D617">
        <f t="shared" si="526"/>
        <v>1.1657957695255077</v>
      </c>
      <c r="F617">
        <f t="shared" si="479"/>
        <v>2.608602589436808E-6</v>
      </c>
      <c r="G617">
        <f t="shared" si="527"/>
        <v>6.3170813545856161E-4</v>
      </c>
      <c r="H617">
        <f t="shared" si="481"/>
        <v>-3.1409609418645417</v>
      </c>
      <c r="J617">
        <f t="shared" si="482"/>
        <v>15</v>
      </c>
      <c r="M617">
        <f t="shared" si="528"/>
        <v>9.606368028884987E-4</v>
      </c>
      <c r="N617">
        <f t="shared" si="484"/>
        <v>-1.5707963250000001</v>
      </c>
      <c r="O617">
        <f t="shared" si="529"/>
        <v>855.29918355346001</v>
      </c>
      <c r="P617">
        <f t="shared" si="486"/>
        <v>1.5696271450079149</v>
      </c>
      <c r="Q617">
        <f t="shared" si="530"/>
        <v>475.08054696890252</v>
      </c>
      <c r="R617">
        <f t="shared" si="488"/>
        <v>1.5686914190170049</v>
      </c>
      <c r="S617">
        <f t="shared" si="531"/>
        <v>0.11612720404660708</v>
      </c>
      <c r="T617">
        <f t="shared" si="490"/>
        <v>-1.4544065199029872</v>
      </c>
      <c r="U617">
        <f t="shared" si="491"/>
        <v>8.2973602780469488E-2</v>
      </c>
      <c r="V617">
        <f t="shared" si="492"/>
        <v>-1.4877272209044141</v>
      </c>
      <c r="X617">
        <f t="shared" si="532"/>
        <v>-68.553996818470594</v>
      </c>
      <c r="Y617">
        <f t="shared" si="533"/>
        <v>-191.92806595784234</v>
      </c>
      <c r="Z617">
        <f t="shared" si="510"/>
        <v>-11.928065957842335</v>
      </c>
      <c r="AC617">
        <v>1</v>
      </c>
      <c r="AD617">
        <f t="shared" si="494"/>
        <v>855.29859896250002</v>
      </c>
      <c r="AE617">
        <f t="shared" si="495"/>
        <v>-0.69458944624644725</v>
      </c>
      <c r="AF617">
        <f t="shared" si="496"/>
        <v>5.7832008297524995E-2</v>
      </c>
      <c r="AG617">
        <f t="shared" si="535"/>
        <v>100.38934252265953</v>
      </c>
      <c r="AH617">
        <f t="shared" si="536"/>
        <v>-1223.0143810324148</v>
      </c>
      <c r="AJ617">
        <f t="shared" si="497"/>
        <v>18000</v>
      </c>
      <c r="AK617">
        <f t="shared" si="498"/>
        <v>153953.74781325</v>
      </c>
      <c r="AL617">
        <v>1</v>
      </c>
      <c r="AM617">
        <f t="shared" si="499"/>
        <v>475.07949451462503</v>
      </c>
      <c r="AN617">
        <f t="shared" si="537"/>
        <v>324.13723536213928</v>
      </c>
      <c r="AO617">
        <f t="shared" si="538"/>
        <v>-37.206115963175343</v>
      </c>
      <c r="AQ617">
        <f t="shared" si="500"/>
        <v>3.3057850146847931E-4</v>
      </c>
      <c r="AR617">
        <f t="shared" si="501"/>
        <v>-1.8181817580766362</v>
      </c>
      <c r="AT617">
        <f t="shared" si="523"/>
        <v>-2223.6292509001105</v>
      </c>
      <c r="AU617">
        <f t="shared" si="524"/>
        <v>-182.93037354136283</v>
      </c>
      <c r="AV617">
        <f t="shared" si="511"/>
        <v>-3.0595109113064778</v>
      </c>
      <c r="AW617">
        <f t="shared" si="512"/>
        <v>353.1151471974498</v>
      </c>
      <c r="AX617">
        <f t="shared" si="513"/>
        <v>-1969.0653071059301</v>
      </c>
      <c r="AY617">
        <f t="shared" si="521"/>
        <v>-1.39335112596139</v>
      </c>
      <c r="BA617">
        <f t="shared" si="502"/>
        <v>1.1153045085723061</v>
      </c>
      <c r="BB617">
        <f t="shared" si="514"/>
        <v>0.94786915642913483</v>
      </c>
      <c r="BC617">
        <f t="shared" si="515"/>
        <v>-1.6661597853450878</v>
      </c>
      <c r="BD617">
        <f t="shared" si="503"/>
        <v>-275.46392380378018</v>
      </c>
      <c r="BF617">
        <f t="shared" si="504"/>
        <v>-79.112496538995913</v>
      </c>
      <c r="BG617">
        <f t="shared" si="505"/>
        <v>-208.63255214935069</v>
      </c>
      <c r="BH617">
        <f t="shared" si="516"/>
        <v>-28.632552149350687</v>
      </c>
      <c r="BI617">
        <f t="shared" si="517"/>
        <v>-28.632552149350687</v>
      </c>
      <c r="BJ617">
        <f t="shared" si="506"/>
        <v>0</v>
      </c>
      <c r="BK617">
        <f t="shared" si="518"/>
        <v>0</v>
      </c>
      <c r="BM617">
        <f t="shared" si="519"/>
        <v>-80.060365695425034</v>
      </c>
      <c r="BN617">
        <f t="shared" si="507"/>
        <v>-113.16862834557055</v>
      </c>
      <c r="BQ617" s="56">
        <f t="shared" si="520"/>
        <v>17.84982995671427</v>
      </c>
    </row>
    <row r="618" spans="1:69" x14ac:dyDescent="0.25">
      <c r="A618">
        <f t="shared" si="534"/>
        <v>3000000</v>
      </c>
      <c r="B618">
        <f t="shared" si="508"/>
        <v>3000</v>
      </c>
      <c r="C618">
        <f t="shared" si="477"/>
        <v>2.7341264478359766</v>
      </c>
      <c r="D618">
        <f t="shared" si="526"/>
        <v>1.1963604694088452</v>
      </c>
      <c r="F618">
        <f t="shared" si="479"/>
        <v>2.1919499220430146E-6</v>
      </c>
      <c r="G618">
        <f t="shared" si="527"/>
        <v>5.7906555619400321E-4</v>
      </c>
      <c r="H618">
        <f t="shared" si="481"/>
        <v>-3.1410135844438063</v>
      </c>
      <c r="J618">
        <f t="shared" si="482"/>
        <v>15</v>
      </c>
      <c r="M618">
        <f t="shared" si="528"/>
        <v>8.8058373598112391E-4</v>
      </c>
      <c r="N618">
        <f t="shared" si="484"/>
        <v>-1.5707963250000001</v>
      </c>
      <c r="O618">
        <f t="shared" si="529"/>
        <v>933.05355292507602</v>
      </c>
      <c r="P618">
        <f t="shared" si="486"/>
        <v>1.5697245767454955</v>
      </c>
      <c r="Q618">
        <f t="shared" si="530"/>
        <v>518.26950422042512</v>
      </c>
      <c r="R618">
        <f t="shared" si="488"/>
        <v>1.5688668275433459</v>
      </c>
      <c r="S618">
        <f t="shared" si="531"/>
        <v>0.10656476588151761</v>
      </c>
      <c r="T618">
        <f t="shared" si="490"/>
        <v>-1.4640288307424687</v>
      </c>
      <c r="U618">
        <f t="shared" si="491"/>
        <v>7.6100988726907862E-2</v>
      </c>
      <c r="V618">
        <f t="shared" si="492"/>
        <v>-1.4946216912644177</v>
      </c>
      <c r="X618">
        <f t="shared" si="532"/>
        <v>-70.160453934539461</v>
      </c>
      <c r="Y618">
        <f t="shared" si="533"/>
        <v>-191.1105631073911</v>
      </c>
      <c r="Z618">
        <f t="shared" si="510"/>
        <v>-11.110563107391101</v>
      </c>
      <c r="AC618">
        <v>1</v>
      </c>
      <c r="AD618">
        <f t="shared" si="494"/>
        <v>933.05301705000011</v>
      </c>
      <c r="AE618">
        <f t="shared" si="495"/>
        <v>-0.8266188451197386</v>
      </c>
      <c r="AF618">
        <f t="shared" si="496"/>
        <v>6.30894635973E-2</v>
      </c>
      <c r="AG618">
        <f t="shared" si="535"/>
        <v>84.44779468947587</v>
      </c>
      <c r="AH618">
        <f t="shared" si="536"/>
        <v>-1122.3132117761988</v>
      </c>
      <c r="AJ618">
        <f t="shared" si="497"/>
        <v>18000</v>
      </c>
      <c r="AK618">
        <f t="shared" si="498"/>
        <v>167949.54306900001</v>
      </c>
      <c r="AL618">
        <v>1</v>
      </c>
      <c r="AM618">
        <f t="shared" si="499"/>
        <v>518.26853947050006</v>
      </c>
      <c r="AN618">
        <f t="shared" si="537"/>
        <v>324.1247266736645</v>
      </c>
      <c r="AO618">
        <f t="shared" si="538"/>
        <v>-34.105630435112396</v>
      </c>
      <c r="AQ618">
        <f t="shared" si="500"/>
        <v>2.7777777006172862E-4</v>
      </c>
      <c r="AR618">
        <f t="shared" si="501"/>
        <v>-1.6666666203703717</v>
      </c>
      <c r="AT618">
        <f t="shared" si="523"/>
        <v>-1870.4985099479593</v>
      </c>
      <c r="AU618">
        <f t="shared" si="524"/>
        <v>-141.05807423411778</v>
      </c>
      <c r="AV618">
        <f t="shared" si="511"/>
        <v>-3.0663231014435919</v>
      </c>
      <c r="AW618">
        <f t="shared" si="512"/>
        <v>348.56331245627985</v>
      </c>
      <c r="AX618">
        <f t="shared" si="513"/>
        <v>-1806.1218256996658</v>
      </c>
      <c r="AY618">
        <f t="shared" si="521"/>
        <v>-1.3801502219231006</v>
      </c>
      <c r="BA618">
        <f t="shared" si="502"/>
        <v>1.0197672019541035</v>
      </c>
      <c r="BB618">
        <f t="shared" si="514"/>
        <v>0.17002079904196929</v>
      </c>
      <c r="BC618">
        <f t="shared" si="515"/>
        <v>-1.6861728795204913</v>
      </c>
      <c r="BD618">
        <f t="shared" si="503"/>
        <v>-276.61058963633889</v>
      </c>
      <c r="BF618">
        <f t="shared" si="504"/>
        <v>-80.755169543007298</v>
      </c>
      <c r="BG618">
        <f t="shared" si="505"/>
        <v>-208.03100587212711</v>
      </c>
      <c r="BH618">
        <f t="shared" si="516"/>
        <v>-28.03100587212711</v>
      </c>
      <c r="BI618">
        <f t="shared" si="517"/>
        <v>-28.03100587212711</v>
      </c>
      <c r="BJ618">
        <f t="shared" si="506"/>
        <v>0</v>
      </c>
      <c r="BK618">
        <f t="shared" si="518"/>
        <v>0</v>
      </c>
      <c r="BM618">
        <f t="shared" si="519"/>
        <v>-80.925190342049262</v>
      </c>
      <c r="BN618">
        <f t="shared" si="507"/>
        <v>-111.42041623578822</v>
      </c>
      <c r="BQ618" s="56">
        <f t="shared" si="520"/>
        <v>17.071981599327106</v>
      </c>
    </row>
    <row r="619" spans="1:69" x14ac:dyDescent="0.25">
      <c r="A619">
        <f t="shared" si="534"/>
        <v>3250000</v>
      </c>
      <c r="B619">
        <f t="shared" si="508"/>
        <v>3250</v>
      </c>
      <c r="C619">
        <f t="shared" si="477"/>
        <v>2.9325171877584224</v>
      </c>
      <c r="D619">
        <f t="shared" si="526"/>
        <v>1.2228116540740253</v>
      </c>
      <c r="F619">
        <f t="shared" si="479"/>
        <v>1.8676964014608917E-6</v>
      </c>
      <c r="G619">
        <f t="shared" si="527"/>
        <v>5.3452188331079098E-4</v>
      </c>
      <c r="H619">
        <f t="shared" si="481"/>
        <v>-3.1410581281166894</v>
      </c>
      <c r="J619">
        <f t="shared" si="482"/>
        <v>15</v>
      </c>
      <c r="M619">
        <f t="shared" si="528"/>
        <v>8.1284652552103748E-4</v>
      </c>
      <c r="N619">
        <f t="shared" si="484"/>
        <v>-1.5707963250000001</v>
      </c>
      <c r="O619">
        <f t="shared" si="529"/>
        <v>1010.8079297914373</v>
      </c>
      <c r="P619">
        <f t="shared" si="486"/>
        <v>1.5698070190009541</v>
      </c>
      <c r="Q619">
        <f t="shared" si="530"/>
        <v>561.45847496489</v>
      </c>
      <c r="R619">
        <f t="shared" si="488"/>
        <v>1.5690152502357293</v>
      </c>
      <c r="S619">
        <f t="shared" si="531"/>
        <v>9.8450203660977592E-2</v>
      </c>
      <c r="T619">
        <f t="shared" si="490"/>
        <v>-1.4721863882910711</v>
      </c>
      <c r="U619">
        <f t="shared" si="491"/>
        <v>7.0277176551983761E-2</v>
      </c>
      <c r="V619">
        <f t="shared" si="492"/>
        <v>-1.5004611728539943</v>
      </c>
      <c r="X619">
        <f t="shared" si="532"/>
        <v>-71.626722661868158</v>
      </c>
      <c r="Y619">
        <f t="shared" si="533"/>
        <v>-190.386317707736</v>
      </c>
      <c r="Z619">
        <f t="shared" si="510"/>
        <v>-10.386317707735998</v>
      </c>
      <c r="AC619">
        <v>1</v>
      </c>
      <c r="AD619">
        <f t="shared" si="494"/>
        <v>1010.8074351375001</v>
      </c>
      <c r="AE619">
        <f t="shared" si="495"/>
        <v>-0.97012906128635989</v>
      </c>
      <c r="AF619">
        <f t="shared" si="496"/>
        <v>6.834691889707499E-2</v>
      </c>
      <c r="AG619">
        <f t="shared" si="535"/>
        <v>72.017215246451826</v>
      </c>
      <c r="AH619">
        <f t="shared" si="536"/>
        <v>-1036.8571775739676</v>
      </c>
      <c r="AJ619">
        <f t="shared" si="497"/>
        <v>18000</v>
      </c>
      <c r="AK619">
        <f t="shared" si="498"/>
        <v>181945.33832475002</v>
      </c>
      <c r="AL619">
        <v>1</v>
      </c>
      <c r="AM619">
        <f t="shared" si="499"/>
        <v>561.45758442637509</v>
      </c>
      <c r="AN619">
        <f t="shared" si="537"/>
        <v>324.11499196045304</v>
      </c>
      <c r="AO619">
        <f t="shared" si="538"/>
        <v>-31.482137739930053</v>
      </c>
      <c r="AQ619">
        <f t="shared" si="500"/>
        <v>2.3668638493049978E-4</v>
      </c>
      <c r="AR619">
        <f t="shared" si="501"/>
        <v>-1.5384615020482484</v>
      </c>
      <c r="AT619">
        <f t="shared" si="523"/>
        <v>-1595.1478053256242</v>
      </c>
      <c r="AU619">
        <f t="shared" si="524"/>
        <v>-111.04112311843751</v>
      </c>
      <c r="AV619">
        <f t="shared" si="511"/>
        <v>-3.0720929612902008</v>
      </c>
      <c r="AW619">
        <f t="shared" si="512"/>
        <v>344.99759502511034</v>
      </c>
      <c r="AX619">
        <f t="shared" si="513"/>
        <v>-1668.0137672801945</v>
      </c>
      <c r="AY619">
        <f t="shared" si="521"/>
        <v>-1.3668408412331128</v>
      </c>
      <c r="BA619">
        <f t="shared" si="502"/>
        <v>0.93876054224378991</v>
      </c>
      <c r="BB619">
        <f t="shared" si="514"/>
        <v>-0.5489034570104302</v>
      </c>
      <c r="BC619">
        <f t="shared" si="515"/>
        <v>-1.705252120057088</v>
      </c>
      <c r="BD619">
        <f t="shared" si="503"/>
        <v>-277.70374959664991</v>
      </c>
      <c r="BF619">
        <f t="shared" si="504"/>
        <v>-82.256141310795513</v>
      </c>
      <c r="BG619">
        <f t="shared" si="505"/>
        <v>-207.61117675073353</v>
      </c>
      <c r="BH619">
        <f t="shared" si="516"/>
        <v>-27.611176750733534</v>
      </c>
      <c r="BI619">
        <f t="shared" si="517"/>
        <v>-27.611176750733534</v>
      </c>
      <c r="BJ619">
        <f t="shared" si="506"/>
        <v>0</v>
      </c>
      <c r="BK619">
        <f t="shared" si="518"/>
        <v>0</v>
      </c>
      <c r="BM619">
        <f t="shared" si="519"/>
        <v>-81.707237853785074</v>
      </c>
      <c r="BN619">
        <f t="shared" si="507"/>
        <v>-109.90742715408362</v>
      </c>
      <c r="BQ619" s="56">
        <f t="shared" si="520"/>
        <v>16.353057343274706</v>
      </c>
    </row>
    <row r="620" spans="1:69" x14ac:dyDescent="0.25">
      <c r="A620">
        <f t="shared" si="534"/>
        <v>3500000</v>
      </c>
      <c r="B620">
        <f t="shared" si="508"/>
        <v>3500</v>
      </c>
      <c r="C620">
        <f t="shared" si="477"/>
        <v>3.1326990679189639</v>
      </c>
      <c r="D620">
        <f t="shared" si="526"/>
        <v>1.2458968187022212</v>
      </c>
      <c r="F620">
        <f t="shared" si="479"/>
        <v>1.6104113007044972E-6</v>
      </c>
      <c r="G620">
        <f t="shared" si="527"/>
        <v>4.9634162459439007E-4</v>
      </c>
      <c r="H620">
        <f t="shared" si="481"/>
        <v>-3.1410963083754058</v>
      </c>
      <c r="J620">
        <f t="shared" si="482"/>
        <v>15</v>
      </c>
      <c r="M620">
        <f t="shared" si="528"/>
        <v>7.5478605941239191E-4</v>
      </c>
      <c r="N620">
        <f t="shared" si="484"/>
        <v>-1.5707963250000001</v>
      </c>
      <c r="O620">
        <f t="shared" si="529"/>
        <v>1088.5623125465286</v>
      </c>
      <c r="P620">
        <f t="shared" si="486"/>
        <v>1.5698776838020931</v>
      </c>
      <c r="Q620">
        <f t="shared" si="530"/>
        <v>604.64745631096139</v>
      </c>
      <c r="R620">
        <f t="shared" si="488"/>
        <v>1.5691424697490486</v>
      </c>
      <c r="S620">
        <f t="shared" si="531"/>
        <v>9.1479137369116628E-2</v>
      </c>
      <c r="T620">
        <f t="shared" si="490"/>
        <v>-1.4791891170440303</v>
      </c>
      <c r="U620">
        <f t="shared" si="491"/>
        <v>6.5279588689440476E-2</v>
      </c>
      <c r="V620">
        <f t="shared" si="492"/>
        <v>-1.5054702849611443</v>
      </c>
      <c r="X620">
        <f t="shared" si="532"/>
        <v>-72.975487774158253</v>
      </c>
      <c r="Y620">
        <f t="shared" si="533"/>
        <v>-189.74271262154213</v>
      </c>
      <c r="Z620">
        <f t="shared" si="510"/>
        <v>-9.7427126215421254</v>
      </c>
      <c r="AC620">
        <v>1</v>
      </c>
      <c r="AD620">
        <f t="shared" si="494"/>
        <v>1088.561853225</v>
      </c>
      <c r="AE620">
        <f t="shared" si="495"/>
        <v>-1.1251200947463107</v>
      </c>
      <c r="AF620">
        <f t="shared" si="496"/>
        <v>7.3604374196849995E-2</v>
      </c>
      <c r="AG620">
        <f t="shared" si="535"/>
        <v>62.1387528929897</v>
      </c>
      <c r="AH620">
        <f t="shared" si="536"/>
        <v>-963.4421909861577</v>
      </c>
      <c r="AJ620">
        <f t="shared" si="497"/>
        <v>18000</v>
      </c>
      <c r="AK620">
        <f t="shared" si="498"/>
        <v>195941.13358050003</v>
      </c>
      <c r="AL620">
        <v>1</v>
      </c>
      <c r="AM620">
        <f t="shared" si="499"/>
        <v>604.64662938225001</v>
      </c>
      <c r="AN620">
        <f t="shared" si="537"/>
        <v>324.10726775589188</v>
      </c>
      <c r="AO620">
        <f t="shared" si="538"/>
        <v>-29.233426390391124</v>
      </c>
      <c r="AQ620">
        <f t="shared" si="500"/>
        <v>2.0408162848813003E-4</v>
      </c>
      <c r="AR620">
        <f t="shared" si="501"/>
        <v>-1.4285713994169102</v>
      </c>
      <c r="AT620">
        <f t="shared" si="523"/>
        <v>-1376.3332776565067</v>
      </c>
      <c r="AU620">
        <f t="shared" si="524"/>
        <v>-88.966266029650512</v>
      </c>
      <c r="AV620">
        <f t="shared" si="511"/>
        <v>-3.077042397606959</v>
      </c>
      <c r="AW620">
        <f t="shared" si="512"/>
        <v>342.15374561992002</v>
      </c>
      <c r="AX620">
        <f t="shared" si="513"/>
        <v>-1549.4782844081105</v>
      </c>
      <c r="AY620">
        <f t="shared" si="521"/>
        <v>-1.3534652733059775</v>
      </c>
      <c r="BA620">
        <f t="shared" si="502"/>
        <v>0.86917114349718205</v>
      </c>
      <c r="BB620">
        <f t="shared" si="514"/>
        <v>-1.2178940139877754</v>
      </c>
      <c r="BC620">
        <f t="shared" si="515"/>
        <v>-1.7235771243009814</v>
      </c>
      <c r="BD620">
        <f t="shared" si="503"/>
        <v>-278.75369500058406</v>
      </c>
      <c r="BF620">
        <f t="shared" si="504"/>
        <v>-83.63895908648044</v>
      </c>
      <c r="BG620">
        <f t="shared" si="505"/>
        <v>-207.34062721828363</v>
      </c>
      <c r="BH620">
        <f t="shared" si="516"/>
        <v>-27.340627218283629</v>
      </c>
      <c r="BI620">
        <f t="shared" si="517"/>
        <v>-27.340627218283629</v>
      </c>
      <c r="BJ620">
        <f t="shared" si="506"/>
        <v>0</v>
      </c>
      <c r="BK620">
        <f t="shared" si="518"/>
        <v>0</v>
      </c>
      <c r="BM620">
        <f t="shared" si="519"/>
        <v>-82.421065072492638</v>
      </c>
      <c r="BN620">
        <f t="shared" si="507"/>
        <v>-108.58693221769958</v>
      </c>
      <c r="BQ620" s="56">
        <f t="shared" si="520"/>
        <v>15.684066786297361</v>
      </c>
    </row>
    <row r="621" spans="1:69" x14ac:dyDescent="0.25">
      <c r="A621">
        <f t="shared" si="534"/>
        <v>3750000</v>
      </c>
      <c r="B621">
        <f t="shared" si="508"/>
        <v>3750</v>
      </c>
      <c r="C621">
        <f t="shared" si="477"/>
        <v>3.3343495038285234</v>
      </c>
      <c r="D621">
        <f t="shared" si="526"/>
        <v>1.2661995133686985</v>
      </c>
      <c r="F621">
        <f t="shared" si="479"/>
        <v>1.4028469017422386E-6</v>
      </c>
      <c r="G621">
        <f t="shared" si="527"/>
        <v>4.6325208944082935E-4</v>
      </c>
      <c r="H621">
        <f t="shared" si="481"/>
        <v>-3.1411293979105595</v>
      </c>
      <c r="J621">
        <f t="shared" si="482"/>
        <v>15</v>
      </c>
      <c r="M621">
        <f t="shared" si="528"/>
        <v>7.0446698878489917E-4</v>
      </c>
      <c r="N621">
        <f t="shared" si="484"/>
        <v>-1.5707963250000001</v>
      </c>
      <c r="O621">
        <f t="shared" si="529"/>
        <v>1166.3167000126052</v>
      </c>
      <c r="P621">
        <f t="shared" si="486"/>
        <v>1.5699389266371935</v>
      </c>
      <c r="Q621">
        <f t="shared" si="530"/>
        <v>647.83644613832371</v>
      </c>
      <c r="R621">
        <f t="shared" si="488"/>
        <v>1.5692527267040437</v>
      </c>
      <c r="S621">
        <f t="shared" si="531"/>
        <v>8.5426611125698632E-2</v>
      </c>
      <c r="T621">
        <f t="shared" si="490"/>
        <v>-1.4852654699181869</v>
      </c>
      <c r="U621">
        <f t="shared" si="491"/>
        <v>6.0944355261496809E-2</v>
      </c>
      <c r="V621">
        <f t="shared" si="492"/>
        <v>-1.5098141816032675</v>
      </c>
      <c r="X621">
        <f t="shared" si="532"/>
        <v>-74.224363200822694</v>
      </c>
      <c r="Y621">
        <f t="shared" si="533"/>
        <v>-189.16855989906074</v>
      </c>
      <c r="Z621">
        <f t="shared" si="510"/>
        <v>-9.1685598990607389</v>
      </c>
      <c r="AC621">
        <v>1</v>
      </c>
      <c r="AD621">
        <f t="shared" si="494"/>
        <v>1166.3162713125</v>
      </c>
      <c r="AE621">
        <f t="shared" si="495"/>
        <v>-1.2915919454995912</v>
      </c>
      <c r="AF621">
        <f t="shared" si="496"/>
        <v>7.8861829496624999E-2</v>
      </c>
      <c r="AG621">
        <f t="shared" si="535"/>
        <v>54.159505199857321</v>
      </c>
      <c r="AH621">
        <f t="shared" si="536"/>
        <v>-899.69990730959933</v>
      </c>
      <c r="AJ621">
        <f t="shared" si="497"/>
        <v>18000</v>
      </c>
      <c r="AK621">
        <f t="shared" si="498"/>
        <v>209936.92883625001</v>
      </c>
      <c r="AL621">
        <v>1</v>
      </c>
      <c r="AM621">
        <f t="shared" si="499"/>
        <v>647.83567433812505</v>
      </c>
      <c r="AN621">
        <f t="shared" si="537"/>
        <v>324.10103625688879</v>
      </c>
      <c r="AO621">
        <f t="shared" si="538"/>
        <v>-27.284540916648442</v>
      </c>
      <c r="AQ621">
        <f t="shared" si="500"/>
        <v>1.77777774617284E-4</v>
      </c>
      <c r="AR621">
        <f t="shared" si="501"/>
        <v>-1.33333330962963</v>
      </c>
      <c r="AT621">
        <f t="shared" si="523"/>
        <v>-1199.5902267302706</v>
      </c>
      <c r="AU621">
        <f t="shared" si="524"/>
        <v>-72.372618963373796</v>
      </c>
      <c r="AV621">
        <f t="shared" si="511"/>
        <v>-3.0813345752233237</v>
      </c>
      <c r="AW621">
        <f t="shared" si="512"/>
        <v>339.85006294965757</v>
      </c>
      <c r="AX621">
        <f t="shared" si="513"/>
        <v>-1446.6383793959308</v>
      </c>
      <c r="AY621">
        <f t="shared" si="521"/>
        <v>-1.340056397824732</v>
      </c>
      <c r="BA621">
        <f t="shared" si="502"/>
        <v>0.80871723281009622</v>
      </c>
      <c r="BB621">
        <f t="shared" si="514"/>
        <v>-1.8440660497552024</v>
      </c>
      <c r="BC621">
        <f t="shared" si="515"/>
        <v>-1.7412781773985917</v>
      </c>
      <c r="BD621">
        <f t="shared" si="503"/>
        <v>-279.76789063717297</v>
      </c>
      <c r="BF621">
        <f t="shared" si="504"/>
        <v>-84.921812916496506</v>
      </c>
      <c r="BG621">
        <f t="shared" si="505"/>
        <v>-207.19346002712393</v>
      </c>
      <c r="BH621">
        <f t="shared" si="516"/>
        <v>-27.193460027123933</v>
      </c>
      <c r="BI621">
        <f t="shared" si="517"/>
        <v>-27.193460027123933</v>
      </c>
      <c r="BJ621">
        <f t="shared" si="506"/>
        <v>0</v>
      </c>
      <c r="BK621">
        <f t="shared" si="518"/>
        <v>0</v>
      </c>
      <c r="BM621">
        <f t="shared" si="519"/>
        <v>-83.077746866741307</v>
      </c>
      <c r="BN621">
        <f t="shared" si="507"/>
        <v>-107.42556938995097</v>
      </c>
      <c r="BQ621" s="56">
        <f t="shared" si="520"/>
        <v>15.057894750529934</v>
      </c>
    </row>
    <row r="622" spans="1:69" x14ac:dyDescent="0.25">
      <c r="A622">
        <f t="shared" si="534"/>
        <v>4000000</v>
      </c>
      <c r="B622">
        <f t="shared" si="508"/>
        <v>4000</v>
      </c>
      <c r="C622">
        <f t="shared" si="477"/>
        <v>3.5372173451912854</v>
      </c>
      <c r="D622">
        <f t="shared" si="526"/>
        <v>1.2841801133966793</v>
      </c>
      <c r="F622">
        <f t="shared" si="479"/>
        <v>1.2329707113744223E-6</v>
      </c>
      <c r="G622">
        <f t="shared" si="527"/>
        <v>4.3429876209989318E-4</v>
      </c>
      <c r="H622">
        <f t="shared" si="481"/>
        <v>-3.1411583512379004</v>
      </c>
      <c r="J622">
        <f t="shared" si="482"/>
        <v>15</v>
      </c>
      <c r="M622">
        <f t="shared" si="528"/>
        <v>6.6043780198584302E-4</v>
      </c>
      <c r="N622">
        <f t="shared" si="484"/>
        <v>-1.5707963250000001</v>
      </c>
      <c r="O622">
        <f t="shared" si="529"/>
        <v>1244.0710913063576</v>
      </c>
      <c r="P622">
        <f t="shared" si="486"/>
        <v>1.5699925141231981</v>
      </c>
      <c r="Q622">
        <f t="shared" si="530"/>
        <v>691.02544285673855</v>
      </c>
      <c r="R622">
        <f t="shared" si="488"/>
        <v>1.5693492015705421</v>
      </c>
      <c r="S622">
        <f t="shared" si="531"/>
        <v>8.0122858303408553E-2</v>
      </c>
      <c r="T622">
        <f t="shared" si="490"/>
        <v>-1.4905874928041059</v>
      </c>
      <c r="U622">
        <f t="shared" si="491"/>
        <v>5.7148186220179968E-2</v>
      </c>
      <c r="V622">
        <f t="shared" si="492"/>
        <v>-1.5136169879141954</v>
      </c>
      <c r="X622">
        <f t="shared" si="532"/>
        <v>-75.387283796749486</v>
      </c>
      <c r="Y622">
        <f t="shared" si="533"/>
        <v>-188.65422256951126</v>
      </c>
      <c r="Z622">
        <f t="shared" si="510"/>
        <v>-8.654222569511262</v>
      </c>
      <c r="AC622">
        <v>1</v>
      </c>
      <c r="AD622">
        <f t="shared" si="494"/>
        <v>1244.0706894</v>
      </c>
      <c r="AE622">
        <f t="shared" si="495"/>
        <v>-1.4695446135462022</v>
      </c>
      <c r="AF622">
        <f t="shared" si="496"/>
        <v>8.4119284796400004E-2</v>
      </c>
      <c r="AG622">
        <f t="shared" si="535"/>
        <v>47.622546722020019</v>
      </c>
      <c r="AH622">
        <f t="shared" si="536"/>
        <v>-843.84284995412497</v>
      </c>
      <c r="AJ622">
        <f t="shared" si="497"/>
        <v>18000</v>
      </c>
      <c r="AK622">
        <f t="shared" si="498"/>
        <v>223932.72409200002</v>
      </c>
      <c r="AL622">
        <v>1</v>
      </c>
      <c r="AM622">
        <f t="shared" si="499"/>
        <v>691.02471929400008</v>
      </c>
      <c r="AN622">
        <f t="shared" si="537"/>
        <v>324.0959362283038</v>
      </c>
      <c r="AO622">
        <f t="shared" si="538"/>
        <v>-25.579264489743082</v>
      </c>
      <c r="AQ622">
        <f t="shared" si="500"/>
        <v>1.562499975585938E-4</v>
      </c>
      <c r="AR622">
        <f t="shared" si="501"/>
        <v>-1.2499999804687503</v>
      </c>
      <c r="AT622">
        <f t="shared" si="523"/>
        <v>-1054.7961049385419</v>
      </c>
      <c r="AU622">
        <f t="shared" si="524"/>
        <v>-59.66003291564234</v>
      </c>
      <c r="AV622">
        <f t="shared" si="511"/>
        <v>-3.0850921273814413</v>
      </c>
      <c r="AW622">
        <f t="shared" si="512"/>
        <v>337.9584036603444</v>
      </c>
      <c r="AX622">
        <f t="shared" si="513"/>
        <v>-1356.5757480256518</v>
      </c>
      <c r="AY622">
        <f t="shared" si="521"/>
        <v>-1.3266403418897272</v>
      </c>
      <c r="BA622">
        <f t="shared" si="502"/>
        <v>0.75568836324572586</v>
      </c>
      <c r="BB622">
        <f t="shared" si="514"/>
        <v>-2.433145307585197</v>
      </c>
      <c r="BC622">
        <f t="shared" si="515"/>
        <v>-1.7584517854917141</v>
      </c>
      <c r="BD622">
        <f t="shared" si="503"/>
        <v>-280.75186590104499</v>
      </c>
      <c r="BF622">
        <f t="shared" si="504"/>
        <v>-86.119030001911042</v>
      </c>
      <c r="BG622">
        <f t="shared" si="505"/>
        <v>-207.14888169856405</v>
      </c>
      <c r="BH622">
        <f t="shared" si="516"/>
        <v>-27.148881698564054</v>
      </c>
      <c r="BI622">
        <f t="shared" si="517"/>
        <v>-27.148881698564054</v>
      </c>
      <c r="BJ622">
        <f t="shared" si="506"/>
        <v>0</v>
      </c>
      <c r="BK622">
        <f t="shared" si="518"/>
        <v>0</v>
      </c>
      <c r="BM622">
        <f t="shared" si="519"/>
        <v>-83.685884694325836</v>
      </c>
      <c r="BN622">
        <f t="shared" si="507"/>
        <v>-106.39701579751906</v>
      </c>
      <c r="BQ622" s="56">
        <f t="shared" si="520"/>
        <v>14.468815492699941</v>
      </c>
    </row>
    <row r="623" spans="1:69" x14ac:dyDescent="0.25">
      <c r="A623">
        <f>A622+250000</f>
        <v>4250000</v>
      </c>
      <c r="B623">
        <f t="shared" si="508"/>
        <v>4250</v>
      </c>
      <c r="C623">
        <f t="shared" si="477"/>
        <v>3.7411045495230475</v>
      </c>
      <c r="D623">
        <f t="shared" si="526"/>
        <v>1.3002055785042954</v>
      </c>
      <c r="F623">
        <f t="shared" si="479"/>
        <v>1.0921815225831013E-6</v>
      </c>
      <c r="G623">
        <f t="shared" si="527"/>
        <v>4.0875172012661915E-4</v>
      </c>
      <c r="H623">
        <f t="shared" si="481"/>
        <v>-3.1411838982798734</v>
      </c>
      <c r="J623">
        <f t="shared" si="482"/>
        <v>15</v>
      </c>
      <c r="M623">
        <f t="shared" si="528"/>
        <v>6.2158851951608755E-4</v>
      </c>
      <c r="N623">
        <f t="shared" si="484"/>
        <v>-1.5707963250000001</v>
      </c>
      <c r="O623">
        <f t="shared" si="529"/>
        <v>1321.8254857523141</v>
      </c>
      <c r="P623">
        <f t="shared" si="486"/>
        <v>1.5700397972029283</v>
      </c>
      <c r="Q623">
        <f t="shared" si="530"/>
        <v>734.2144452501401</v>
      </c>
      <c r="R623">
        <f t="shared" si="488"/>
        <v>1.569434326475176</v>
      </c>
      <c r="S623">
        <f t="shared" si="531"/>
        <v>7.5437403459678948E-2</v>
      </c>
      <c r="T623">
        <f t="shared" si="490"/>
        <v>-1.4952871895970916</v>
      </c>
      <c r="U623">
        <f t="shared" si="491"/>
        <v>5.3796560172186737E-2</v>
      </c>
      <c r="V623">
        <f t="shared" si="492"/>
        <v>-1.5169737842700342</v>
      </c>
      <c r="X623">
        <f t="shared" si="532"/>
        <v>-76.475456029745544</v>
      </c>
      <c r="Y623">
        <f t="shared" si="533"/>
        <v>-188.19151142769189</v>
      </c>
      <c r="Z623">
        <f t="shared" si="510"/>
        <v>-8.1915114276918928</v>
      </c>
      <c r="AC623">
        <v>1</v>
      </c>
      <c r="AD623">
        <f t="shared" si="494"/>
        <v>1321.8251074875002</v>
      </c>
      <c r="AE623">
        <f t="shared" si="495"/>
        <v>-1.658978098886142</v>
      </c>
      <c r="AF623">
        <f t="shared" si="496"/>
        <v>8.9376740096175009E-2</v>
      </c>
      <c r="AG623">
        <f t="shared" si="535"/>
        <v>42.200415637106133</v>
      </c>
      <c r="AH623">
        <f t="shared" si="536"/>
        <v>-794.49715025901128</v>
      </c>
      <c r="AJ623">
        <f t="shared" si="497"/>
        <v>18000</v>
      </c>
      <c r="AK623">
        <f t="shared" si="498"/>
        <v>237928.51934775003</v>
      </c>
      <c r="AL623">
        <v>1</v>
      </c>
      <c r="AM623">
        <f t="shared" si="499"/>
        <v>734.21376424987511</v>
      </c>
      <c r="AN623">
        <f t="shared" si="537"/>
        <v>324.09170944716476</v>
      </c>
      <c r="AO623">
        <f t="shared" si="538"/>
        <v>-24.074607629580193</v>
      </c>
      <c r="AQ623">
        <f t="shared" si="500"/>
        <v>1.3840830258258404E-4</v>
      </c>
      <c r="AR623">
        <f t="shared" si="501"/>
        <v>-1.1764705719519644</v>
      </c>
      <c r="AT623">
        <f t="shared" si="523"/>
        <v>-934.69667589152812</v>
      </c>
      <c r="AU623">
        <f t="shared" si="524"/>
        <v>-49.757512123170919</v>
      </c>
      <c r="AV623">
        <f t="shared" si="511"/>
        <v>-3.0884089935986183</v>
      </c>
      <c r="AW623">
        <f t="shared" si="512"/>
        <v>336.38636396974806</v>
      </c>
      <c r="AX623">
        <f t="shared" si="513"/>
        <v>-1277.0521822308669</v>
      </c>
      <c r="AY623">
        <f t="shared" si="521"/>
        <v>-1.3132382781254672</v>
      </c>
      <c r="BA623">
        <f t="shared" si="502"/>
        <v>0.70877713700433687</v>
      </c>
      <c r="BB623">
        <f t="shared" si="514"/>
        <v>-2.9898059982947922</v>
      </c>
      <c r="BC623">
        <f t="shared" si="515"/>
        <v>-1.7751707154731511</v>
      </c>
      <c r="BD623">
        <f t="shared" si="503"/>
        <v>-281.70979002805063</v>
      </c>
      <c r="BF623">
        <f t="shared" si="504"/>
        <v>-87.242087414296606</v>
      </c>
      <c r="BG623">
        <f t="shared" si="505"/>
        <v>-207.19007804680572</v>
      </c>
      <c r="BH623">
        <f t="shared" si="516"/>
        <v>-27.190078046805723</v>
      </c>
      <c r="BI623">
        <f t="shared" si="517"/>
        <v>-27.190078046805723</v>
      </c>
      <c r="BJ623">
        <f t="shared" si="506"/>
        <v>0</v>
      </c>
      <c r="BK623">
        <f t="shared" si="518"/>
        <v>0</v>
      </c>
      <c r="BM623">
        <f t="shared" si="519"/>
        <v>-84.252281416001807</v>
      </c>
      <c r="BN623">
        <f t="shared" si="507"/>
        <v>-105.48028801875508</v>
      </c>
      <c r="BQ623" s="56">
        <f t="shared" si="520"/>
        <v>13.912154801990344</v>
      </c>
    </row>
    <row r="624" spans="1:69" x14ac:dyDescent="0.25">
      <c r="A624">
        <f t="shared" si="534"/>
        <v>4500000</v>
      </c>
      <c r="B624">
        <f t="shared" si="508"/>
        <v>4500</v>
      </c>
      <c r="C624">
        <f t="shared" si="477"/>
        <v>3.9458531046785552</v>
      </c>
      <c r="D624">
        <f t="shared" si="526"/>
        <v>1.3145713126272465</v>
      </c>
      <c r="F624">
        <f t="shared" si="479"/>
        <v>9.7419884184754144E-7</v>
      </c>
      <c r="G624">
        <f t="shared" si="527"/>
        <v>3.8604324693510597E-4</v>
      </c>
      <c r="H624">
        <f t="shared" si="481"/>
        <v>-3.1412066067530651</v>
      </c>
      <c r="J624">
        <f t="shared" si="482"/>
        <v>15</v>
      </c>
      <c r="M624">
        <f t="shared" si="528"/>
        <v>5.8705582398741591E-4</v>
      </c>
      <c r="N624">
        <f t="shared" si="484"/>
        <v>-1.5707963250000001</v>
      </c>
      <c r="O624">
        <f t="shared" si="529"/>
        <v>1399.5798828251077</v>
      </c>
      <c r="P624">
        <f t="shared" si="486"/>
        <v>1.5700818266099794</v>
      </c>
      <c r="Q624">
        <f t="shared" si="530"/>
        <v>777.40345237269935</v>
      </c>
      <c r="R624">
        <f t="shared" si="488"/>
        <v>1.5695099930736818</v>
      </c>
      <c r="S624">
        <f t="shared" si="531"/>
        <v>7.1268345973453703E-2</v>
      </c>
      <c r="T624">
        <f t="shared" si="490"/>
        <v>-1.4994675117504048</v>
      </c>
      <c r="U624">
        <f t="shared" si="491"/>
        <v>5.0815806304099362E-2</v>
      </c>
      <c r="V624">
        <f t="shared" si="492"/>
        <v>-1.5199586252184971</v>
      </c>
      <c r="X624">
        <f t="shared" si="532"/>
        <v>-77.498023213949836</v>
      </c>
      <c r="Y624">
        <f t="shared" si="533"/>
        <v>-187.77350671290586</v>
      </c>
      <c r="Z624">
        <f t="shared" si="510"/>
        <v>-7.7735067129058564</v>
      </c>
      <c r="AC624">
        <v>1</v>
      </c>
      <c r="AD624">
        <f t="shared" si="494"/>
        <v>1399.5795255750002</v>
      </c>
      <c r="AE624">
        <f t="shared" si="495"/>
        <v>-1.8598924015194116</v>
      </c>
      <c r="AF624">
        <f t="shared" si="496"/>
        <v>9.4634195395949999E-2</v>
      </c>
      <c r="AG624">
        <f t="shared" si="535"/>
        <v>37.653500414450512</v>
      </c>
      <c r="AH624">
        <f t="shared" si="536"/>
        <v>-750.58977375195616</v>
      </c>
      <c r="AJ624">
        <f t="shared" si="497"/>
        <v>18000</v>
      </c>
      <c r="AK624">
        <f t="shared" si="498"/>
        <v>251924.31460350001</v>
      </c>
      <c r="AL624">
        <v>1</v>
      </c>
      <c r="AM624">
        <f t="shared" si="499"/>
        <v>777.40280920575015</v>
      </c>
      <c r="AN624">
        <f t="shared" si="537"/>
        <v>324.08816736189988</v>
      </c>
      <c r="AO624">
        <f t="shared" si="538"/>
        <v>-22.737133984243076</v>
      </c>
      <c r="AQ624">
        <f t="shared" si="500"/>
        <v>1.234567885992989E-4</v>
      </c>
      <c r="AR624">
        <f t="shared" si="501"/>
        <v>-1.1111110973936902</v>
      </c>
      <c r="AT624">
        <f t="shared" si="523"/>
        <v>-833.98397862577701</v>
      </c>
      <c r="AU624">
        <f t="shared" si="524"/>
        <v>-41.929887569236769</v>
      </c>
      <c r="AV624">
        <f t="shared" si="511"/>
        <v>-3.0913583410876573</v>
      </c>
      <c r="AW624">
        <f t="shared" si="512"/>
        <v>335.06598932842672</v>
      </c>
      <c r="AX624">
        <f t="shared" si="513"/>
        <v>-1206.3226467648765</v>
      </c>
      <c r="AY624">
        <f t="shared" si="521"/>
        <v>-1.2998676654944876</v>
      </c>
      <c r="BA624">
        <f t="shared" si="502"/>
        <v>0.6669670990681863</v>
      </c>
      <c r="BB624">
        <f t="shared" si="514"/>
        <v>-3.517911778807103</v>
      </c>
      <c r="BC624">
        <f t="shared" si="515"/>
        <v>-1.7914906755931697</v>
      </c>
      <c r="BD624">
        <f t="shared" si="503"/>
        <v>-282.64485486581799</v>
      </c>
      <c r="BF624">
        <f t="shared" si="504"/>
        <v>-88.300316150960327</v>
      </c>
      <c r="BG624">
        <f t="shared" si="505"/>
        <v>-207.30334804845492</v>
      </c>
      <c r="BH624">
        <f t="shared" si="516"/>
        <v>-27.303348048454922</v>
      </c>
      <c r="BI624">
        <f t="shared" si="517"/>
        <v>-27.303348048454922</v>
      </c>
      <c r="BJ624">
        <f t="shared" si="506"/>
        <v>0</v>
      </c>
      <c r="BK624">
        <f t="shared" si="518"/>
        <v>0</v>
      </c>
      <c r="BM624">
        <f t="shared" si="519"/>
        <v>-84.782404372153223</v>
      </c>
      <c r="BN624">
        <f t="shared" si="507"/>
        <v>-104.65849318263693</v>
      </c>
      <c r="BQ624" s="56">
        <f t="shared" si="520"/>
        <v>13.384049021478035</v>
      </c>
    </row>
    <row r="625" spans="1:69" x14ac:dyDescent="0.25">
      <c r="A625">
        <f t="shared" si="534"/>
        <v>4750000</v>
      </c>
      <c r="B625">
        <f t="shared" si="508"/>
        <v>4750</v>
      </c>
      <c r="C625">
        <f t="shared" si="477"/>
        <v>4.1513355642299175</v>
      </c>
      <c r="D625">
        <f t="shared" si="526"/>
        <v>1.3275173549640706</v>
      </c>
      <c r="F625">
        <f t="shared" si="479"/>
        <v>8.7435012440824338E-7</v>
      </c>
      <c r="G625">
        <f t="shared" si="527"/>
        <v>3.6572514579261248E-4</v>
      </c>
      <c r="H625">
        <f t="shared" si="481"/>
        <v>-3.1412269248542075</v>
      </c>
      <c r="J625">
        <f t="shared" si="482"/>
        <v>15</v>
      </c>
      <c r="M625">
        <f t="shared" si="528"/>
        <v>5.5615814904070985E-4</v>
      </c>
      <c r="N625">
        <f t="shared" si="484"/>
        <v>-1.5707963250000001</v>
      </c>
      <c r="O625">
        <f t="shared" si="529"/>
        <v>1477.3342821099748</v>
      </c>
      <c r="P625">
        <f t="shared" si="486"/>
        <v>1.5701194318710638</v>
      </c>
      <c r="Q625">
        <f t="shared" si="530"/>
        <v>820.59246347770807</v>
      </c>
      <c r="R625">
        <f t="shared" si="488"/>
        <v>1.5695776947795932</v>
      </c>
      <c r="S625">
        <f t="shared" si="531"/>
        <v>6.7534961375661492E-2</v>
      </c>
      <c r="T625">
        <f t="shared" si="490"/>
        <v>-1.5032099222651611</v>
      </c>
      <c r="U625">
        <f t="shared" si="491"/>
        <v>4.8147662041144859E-2</v>
      </c>
      <c r="V625">
        <f t="shared" si="492"/>
        <v>-1.5226300426903696</v>
      </c>
      <c r="X625">
        <f t="shared" si="532"/>
        <v>-78.462541209898134</v>
      </c>
      <c r="Y625">
        <f t="shared" si="533"/>
        <v>-187.39436889601262</v>
      </c>
      <c r="Z625">
        <f t="shared" si="510"/>
        <v>-7.3943688960126224</v>
      </c>
      <c r="AC625">
        <v>1</v>
      </c>
      <c r="AD625">
        <f t="shared" si="494"/>
        <v>1477.3339436625001</v>
      </c>
      <c r="AE625">
        <f t="shared" si="495"/>
        <v>-2.072287521446011</v>
      </c>
      <c r="AF625">
        <f t="shared" si="496"/>
        <v>9.9891650695725004E-2</v>
      </c>
      <c r="AG625">
        <f t="shared" si="535"/>
        <v>33.803223820932025</v>
      </c>
      <c r="AH625">
        <f t="shared" si="536"/>
        <v>-711.2706458839674</v>
      </c>
      <c r="AJ625">
        <f t="shared" si="497"/>
        <v>18000</v>
      </c>
      <c r="AK625">
        <f t="shared" si="498"/>
        <v>265920.10985925002</v>
      </c>
      <c r="AL625">
        <v>1</v>
      </c>
      <c r="AM625">
        <f t="shared" si="499"/>
        <v>820.59185416162506</v>
      </c>
      <c r="AN625">
        <f t="shared" si="537"/>
        <v>324.08516969417138</v>
      </c>
      <c r="AO625">
        <f t="shared" si="538"/>
        <v>-21.540446374970173</v>
      </c>
      <c r="AQ625">
        <f t="shared" si="500"/>
        <v>1.1080332287198534E-4</v>
      </c>
      <c r="AR625">
        <f t="shared" si="501"/>
        <v>-1.0526315672838606</v>
      </c>
      <c r="AT625">
        <f t="shared" si="523"/>
        <v>-748.70218923032132</v>
      </c>
      <c r="AU625">
        <f t="shared" si="524"/>
        <v>-35.661151620900057</v>
      </c>
      <c r="AV625">
        <f t="shared" si="511"/>
        <v>-3.0939980012515931</v>
      </c>
      <c r="AW625">
        <f t="shared" si="512"/>
        <v>333.94642413630015</v>
      </c>
      <c r="AX625">
        <f t="shared" si="513"/>
        <v>-1143.0067132420729</v>
      </c>
      <c r="AY625">
        <f t="shared" si="521"/>
        <v>-1.2865431217241849</v>
      </c>
      <c r="BA625">
        <f t="shared" si="502"/>
        <v>0.62945607699887662</v>
      </c>
      <c r="BB625">
        <f t="shared" si="514"/>
        <v>-4.0206913852300481</v>
      </c>
      <c r="BC625">
        <f t="shared" si="515"/>
        <v>-1.8074548795274081</v>
      </c>
      <c r="BD625">
        <f t="shared" si="503"/>
        <v>-283.55953637558116</v>
      </c>
      <c r="BF625">
        <f t="shared" si="504"/>
        <v>-89.301401879681194</v>
      </c>
      <c r="BG625">
        <f t="shared" si="505"/>
        <v>-207.47744011151735</v>
      </c>
      <c r="BH625">
        <f t="shared" si="516"/>
        <v>-27.477440111517353</v>
      </c>
      <c r="BI625">
        <f t="shared" si="517"/>
        <v>-27.477440111517353</v>
      </c>
      <c r="BJ625">
        <f t="shared" si="506"/>
        <v>0</v>
      </c>
      <c r="BK625">
        <f t="shared" si="518"/>
        <v>0</v>
      </c>
      <c r="BM625">
        <f t="shared" si="519"/>
        <v>-85.280710494451142</v>
      </c>
      <c r="BN625">
        <f t="shared" si="507"/>
        <v>-103.91790373593616</v>
      </c>
      <c r="BQ625" s="56">
        <f t="shared" si="520"/>
        <v>12.881269415055087</v>
      </c>
    </row>
    <row r="626" spans="1:69" x14ac:dyDescent="0.25">
      <c r="A626">
        <f t="shared" si="534"/>
        <v>5000000</v>
      </c>
      <c r="B626">
        <f t="shared" si="508"/>
        <v>5000</v>
      </c>
      <c r="C626">
        <f t="shared" si="477"/>
        <v>4.3574481040946731</v>
      </c>
      <c r="D626">
        <f t="shared" si="526"/>
        <v>1.3392404835653204</v>
      </c>
      <c r="F626">
        <f t="shared" si="479"/>
        <v>7.8910092357075246E-7</v>
      </c>
      <c r="G626">
        <f t="shared" si="527"/>
        <v>3.4743885969750561E-4</v>
      </c>
      <c r="H626">
        <f t="shared" si="481"/>
        <v>-3.1412452111403026</v>
      </c>
      <c r="J626">
        <f t="shared" si="482"/>
        <v>15</v>
      </c>
      <c r="M626">
        <f t="shared" si="528"/>
        <v>5.2835024158867433E-4</v>
      </c>
      <c r="N626">
        <f t="shared" si="484"/>
        <v>-1.5707963250000001</v>
      </c>
      <c r="O626">
        <f t="shared" si="529"/>
        <v>1555.0886832751046</v>
      </c>
      <c r="P626">
        <f t="shared" si="486"/>
        <v>1.5701532766076798</v>
      </c>
      <c r="Q626">
        <f t="shared" si="530"/>
        <v>863.7814779677999</v>
      </c>
      <c r="R626">
        <f t="shared" si="488"/>
        <v>1.5696386263244824</v>
      </c>
      <c r="S626">
        <f t="shared" si="531"/>
        <v>6.4172483474307832E-2</v>
      </c>
      <c r="T626">
        <f t="shared" si="490"/>
        <v>-1.5065797166325821</v>
      </c>
      <c r="U626">
        <f t="shared" si="491"/>
        <v>4.5745449021478909E-2</v>
      </c>
      <c r="V626">
        <f t="shared" si="492"/>
        <v>-1.5250349078908565</v>
      </c>
      <c r="X626">
        <f t="shared" si="532"/>
        <v>-79.37532531206989</v>
      </c>
      <c r="Y626">
        <f t="shared" si="533"/>
        <v>-187.04916417153146</v>
      </c>
      <c r="Z626">
        <f t="shared" si="510"/>
        <v>-7.0491641715314586</v>
      </c>
      <c r="AC626">
        <v>1</v>
      </c>
      <c r="AD626">
        <f t="shared" si="494"/>
        <v>1555.0883617499999</v>
      </c>
      <c r="AE626">
        <f t="shared" si="495"/>
        <v>-2.2961634586659407</v>
      </c>
      <c r="AF626">
        <f t="shared" si="496"/>
        <v>0.10514910599550001</v>
      </c>
      <c r="AG626">
        <f t="shared" si="535"/>
        <v>30.514306471399877</v>
      </c>
      <c r="AH626">
        <f t="shared" si="536"/>
        <v>-675.85772426066478</v>
      </c>
      <c r="AJ626">
        <f t="shared" si="497"/>
        <v>18000</v>
      </c>
      <c r="AK626">
        <f t="shared" si="498"/>
        <v>279915.90511500003</v>
      </c>
      <c r="AL626">
        <v>1</v>
      </c>
      <c r="AM626">
        <f t="shared" si="499"/>
        <v>863.78089911749998</v>
      </c>
      <c r="AN626">
        <f t="shared" si="537"/>
        <v>324.08261033327096</v>
      </c>
      <c r="AO626">
        <f t="shared" si="538"/>
        <v>-20.463427019196306</v>
      </c>
      <c r="AQ626">
        <f t="shared" si="500"/>
        <v>9.9999999000000009E-5</v>
      </c>
      <c r="AR626">
        <f t="shared" si="501"/>
        <v>-0.99999999000000006</v>
      </c>
      <c r="AT626">
        <f t="shared" si="523"/>
        <v>-675.85466607147089</v>
      </c>
      <c r="AU626">
        <f t="shared" si="524"/>
        <v>-30.581891938007022</v>
      </c>
      <c r="AV626">
        <f t="shared" si="511"/>
        <v>-3.0963742848733031</v>
      </c>
      <c r="AW626">
        <f t="shared" si="512"/>
        <v>332.98900941577415</v>
      </c>
      <c r="AX626">
        <f t="shared" si="513"/>
        <v>-1085.9981727661</v>
      </c>
      <c r="AY626">
        <f t="shared" si="521"/>
        <v>-1.2732770476459916</v>
      </c>
      <c r="BA626">
        <f t="shared" si="502"/>
        <v>0.5956025446517329</v>
      </c>
      <c r="BB626">
        <f t="shared" si="514"/>
        <v>-4.500869108731508</v>
      </c>
      <c r="BC626">
        <f t="shared" si="515"/>
        <v>-1.8230972372273115</v>
      </c>
      <c r="BD626">
        <f t="shared" si="503"/>
        <v>-284.45577745444371</v>
      </c>
      <c r="BF626">
        <f t="shared" si="504"/>
        <v>-90.251748424021869</v>
      </c>
      <c r="BG626">
        <f t="shared" si="505"/>
        <v>-207.70304312508907</v>
      </c>
      <c r="BH626">
        <f t="shared" si="516"/>
        <v>-27.703043125089067</v>
      </c>
      <c r="BI626">
        <f t="shared" si="517"/>
        <v>-27.703043125089067</v>
      </c>
      <c r="BJ626">
        <f t="shared" si="506"/>
        <v>0</v>
      </c>
      <c r="BK626">
        <f t="shared" si="518"/>
        <v>0</v>
      </c>
      <c r="BM626">
        <f t="shared" si="519"/>
        <v>-85.750879315290348</v>
      </c>
      <c r="BN626">
        <f t="shared" si="507"/>
        <v>-103.24726567064535</v>
      </c>
      <c r="BQ626" s="56">
        <f t="shared" si="520"/>
        <v>12.40109169155363</v>
      </c>
    </row>
    <row r="627" spans="1:69" x14ac:dyDescent="0.25">
      <c r="A627">
        <f>A626+100000</f>
        <v>5100000</v>
      </c>
      <c r="B627">
        <f t="shared" si="508"/>
        <v>5100</v>
      </c>
      <c r="C627">
        <f t="shared" ref="C627:C676" si="539">SQRT((A627/Fesr)^2+1)</f>
        <v>4.4400498961909589</v>
      </c>
      <c r="D627">
        <f t="shared" ref="D627:D676" si="540">ATAN(A627/Fesr)</f>
        <v>1.3436247299601756</v>
      </c>
      <c r="F627">
        <f t="shared" ref="F627:F676" si="541">(Ro/(Ro+Rdcr))/SQRT((A627/(Q*Fo))^2+(1-(A627^2/Fo^2))^2)</f>
        <v>7.5845915097252095E-7</v>
      </c>
      <c r="G627">
        <f t="shared" ref="G627:G676" si="542">-ATAN(A627*Fo/(Q*(Fo^2-A627^2)))</f>
        <v>3.4062632288601259E-4</v>
      </c>
      <c r="H627">
        <f t="shared" si="481"/>
        <v>-3.1412520236771142</v>
      </c>
      <c r="J627">
        <f t="shared" si="482"/>
        <v>15</v>
      </c>
      <c r="M627">
        <f t="shared" ref="M627:M676" si="543">1/(2*Pi*_Rfb1*(Cc1ea_u+Cc2ea_u)*A627)</f>
        <v>5.1799043293007283E-4</v>
      </c>
      <c r="N627">
        <f t="shared" si="484"/>
        <v>-1.5707963250000001</v>
      </c>
      <c r="O627">
        <f t="shared" ref="O627:O676" si="544">SQRT(1+(A627/Fz1_u)^2)</f>
        <v>1586.1904442056921</v>
      </c>
      <c r="P627">
        <f t="shared" si="486"/>
        <v>1.5701658854315057</v>
      </c>
      <c r="Q627">
        <f t="shared" ref="Q627:Q676" si="545">SQRT(1+(A627/Fz2_u)^2)</f>
        <v>881.05708460015137</v>
      </c>
      <c r="R627">
        <f t="shared" si="488"/>
        <v>1.569661326314016</v>
      </c>
      <c r="S627">
        <f t="shared" ref="S627:S676" si="546">1/SQRT(1+(A627/Fp1_u)^2)</f>
        <v>6.2919230428634315E-2</v>
      </c>
      <c r="T627">
        <f t="shared" si="490"/>
        <v>-1.5078355078164933</v>
      </c>
      <c r="U627">
        <f t="shared" ref="U627:U676" si="547">1/SQRT(1+(A627/Fp2_u)^2)</f>
        <v>4.4850301737574698E-2</v>
      </c>
      <c r="V627">
        <f t="shared" si="492"/>
        <v>-1.5259309749958974</v>
      </c>
      <c r="X627">
        <f t="shared" ref="X627:X676" si="548">20*LOG(C627*J627*O627*Q627*F627*M627*S627*U627)</f>
        <v>-79.72717615995694</v>
      </c>
      <c r="Y627">
        <f t="shared" ref="Y627:Y676" si="549">(180/Pi)*(D627+H627+N627+P627+R627+T627+V627)</f>
        <v>-186.91962503830194</v>
      </c>
      <c r="Z627">
        <f t="shared" si="510"/>
        <v>-6.9196250383019446</v>
      </c>
      <c r="AC627">
        <v>1</v>
      </c>
      <c r="AD627">
        <f t="shared" ref="AD627:AD676" si="550">Rcea1_u*Cc1ea_u*A627*2*Pi</f>
        <v>1586.190128985</v>
      </c>
      <c r="AE627">
        <f t="shared" ref="AE627:AE676" si="551">-Rcea1_u*Cc1ea_u*Cc2ea_u*(A627*2*Pi)^2</f>
        <v>-2.3889284623960441</v>
      </c>
      <c r="AF627">
        <f t="shared" ref="AF627:AF676" si="552">(Cc2ea_u+Cc1ea_u)*A627*2*Pi</f>
        <v>0.10725208811541001</v>
      </c>
      <c r="AG627">
        <f t="shared" ref="AG627:AG676" si="553">AC627*AE627/(AE627^2+AF627^2)+AD627*AF627/(AE627^2+AF627^2)</f>
        <v>29.331782262027481</v>
      </c>
      <c r="AH627">
        <f t="shared" ref="AH627:AH676" si="554">AD627*AE627/(AE627^2+AF627^2)-AC627*AF627/(AE627^2+AF627^2)</f>
        <v>-662.65870201131577</v>
      </c>
      <c r="AJ627">
        <f t="shared" si="497"/>
        <v>18000</v>
      </c>
      <c r="AK627">
        <f t="shared" ref="AK627:AK676" si="555">_Rfb1*Rcea2_u*Cc3ea_u*A627*2*Pi</f>
        <v>285514.22321730002</v>
      </c>
      <c r="AL627">
        <v>2</v>
      </c>
      <c r="AM627">
        <f t="shared" ref="AM627:AM676" si="556">(_Rfb1+Rcea2_u)*Cc3ea_u*A627*2*Pi</f>
        <v>881.05651709985011</v>
      </c>
      <c r="AN627">
        <f t="shared" ref="AN627:AN676" si="557">AJ627*AL627/(AL627^2+AM627^2)+AK627*AM627/(AL627^2+AM627^2)</f>
        <v>324.10362590630353</v>
      </c>
      <c r="AO627">
        <f t="shared" ref="AO627:AO676" si="558">AK627*AL627/(AL627^2+AM627^2)-AJ627*AM627/(AL627^2+AM627^2)</f>
        <v>-19.694301570237311</v>
      </c>
      <c r="AQ627">
        <f t="shared" ref="AQ627:AQ676" si="559">Eadcg/(1+(Eadcg*A627/GBP)^2)</f>
        <v>9.6116877199953123E-5</v>
      </c>
      <c r="AR627">
        <f t="shared" ref="AR627:AR676" si="560">-(A627*Eadcg*Eadcg/GBP)/(1+(Eadcg*A627/GBP)^2)</f>
        <v>-0.98039214743952185</v>
      </c>
      <c r="AT627">
        <f t="shared" ref="AT627:AT676" si="561">-AR627*AH627+AG627*AQ627</f>
        <v>-649.66256860504632</v>
      </c>
      <c r="AU627">
        <f t="shared" ref="AU627:AU676" si="562">AQ627*AH627+AG627*AR627</f>
        <v>-28.820341685184303</v>
      </c>
      <c r="AV627">
        <f t="shared" si="511"/>
        <v>-3.0972597039388128</v>
      </c>
      <c r="AW627">
        <f t="shared" si="512"/>
        <v>333.10012469911584</v>
      </c>
      <c r="AX627">
        <f t="shared" si="513"/>
        <v>-1064.4087793322628</v>
      </c>
      <c r="AY627">
        <f t="shared" si="521"/>
        <v>-1.2675071964654674</v>
      </c>
      <c r="BA627">
        <f t="shared" si="502"/>
        <v>0.5830666999366797</v>
      </c>
      <c r="BB627">
        <f t="shared" si="514"/>
        <v>-4.6856352253166005</v>
      </c>
      <c r="BC627">
        <f t="shared" si="515"/>
        <v>-1.8297525074733454</v>
      </c>
      <c r="BD627">
        <f t="shared" si="503"/>
        <v>-284.83709635149614</v>
      </c>
      <c r="BF627">
        <f t="shared" si="504"/>
        <v>-90.617409120308565</v>
      </c>
      <c r="BG627">
        <f t="shared" si="505"/>
        <v>-207.83355353669137</v>
      </c>
      <c r="BH627">
        <f t="shared" si="516"/>
        <v>-27.833553536691369</v>
      </c>
      <c r="BI627">
        <f t="shared" si="517"/>
        <v>-27.833553536691369</v>
      </c>
      <c r="BJ627">
        <f t="shared" si="506"/>
        <v>0</v>
      </c>
      <c r="BK627">
        <f t="shared" si="518"/>
        <v>0</v>
      </c>
      <c r="BM627">
        <f t="shared" si="519"/>
        <v>-85.931773894991963</v>
      </c>
      <c r="BN627">
        <f t="shared" si="507"/>
        <v>-102.9964571851952</v>
      </c>
      <c r="BQ627" s="56">
        <f t="shared" si="520"/>
        <v>12.216325574968536</v>
      </c>
    </row>
    <row r="628" spans="1:69" x14ac:dyDescent="0.25">
      <c r="A628">
        <f t="shared" ref="A628:A676" si="563">A627+100000</f>
        <v>5200000</v>
      </c>
      <c r="B628">
        <f t="shared" si="508"/>
        <v>5200</v>
      </c>
      <c r="C628">
        <f t="shared" si="539"/>
        <v>4.5227339148612673</v>
      </c>
      <c r="D628">
        <f t="shared" si="540"/>
        <v>1.3478487506762198</v>
      </c>
      <c r="F628">
        <f t="shared" si="541"/>
        <v>7.2956812045230993E-7</v>
      </c>
      <c r="G628">
        <f t="shared" si="542"/>
        <v>3.3407580728993366E-4</v>
      </c>
      <c r="H628">
        <f t="shared" si="481"/>
        <v>-3.1412585741927104</v>
      </c>
      <c r="J628">
        <f t="shared" si="482"/>
        <v>15</v>
      </c>
      <c r="M628">
        <f t="shared" si="543"/>
        <v>5.0802907845064844E-4</v>
      </c>
      <c r="N628">
        <f t="shared" si="484"/>
        <v>-1.5707963250000001</v>
      </c>
      <c r="O628">
        <f t="shared" si="544"/>
        <v>1617.292205378757</v>
      </c>
      <c r="P628">
        <f t="shared" si="486"/>
        <v>1.5701780093007582</v>
      </c>
      <c r="Q628">
        <f t="shared" si="545"/>
        <v>898.33269166904086</v>
      </c>
      <c r="R628">
        <f t="shared" si="488"/>
        <v>1.5696831532281326</v>
      </c>
      <c r="S628">
        <f t="shared" si="546"/>
        <v>6.1713898588617068E-2</v>
      </c>
      <c r="T628">
        <f t="shared" si="490"/>
        <v>-1.5090431869344834</v>
      </c>
      <c r="U628">
        <f t="shared" si="547"/>
        <v>4.39894812784681E-2</v>
      </c>
      <c r="V628">
        <f t="shared" si="492"/>
        <v>-1.5267926459945957</v>
      </c>
      <c r="X628">
        <f t="shared" si="548"/>
        <v>-80.071915243485762</v>
      </c>
      <c r="Y628">
        <f t="shared" si="549"/>
        <v>-186.79460158687417</v>
      </c>
      <c r="Z628">
        <f t="shared" si="510"/>
        <v>-6.7946015868741654</v>
      </c>
      <c r="AC628">
        <v>1</v>
      </c>
      <c r="AD628">
        <f t="shared" si="550"/>
        <v>1617.2918962199999</v>
      </c>
      <c r="AE628">
        <f t="shared" si="551"/>
        <v>-2.4835303968930811</v>
      </c>
      <c r="AF628">
        <f t="shared" si="552"/>
        <v>0.10935507023531998</v>
      </c>
      <c r="AG628">
        <f t="shared" si="553"/>
        <v>28.216646397693516</v>
      </c>
      <c r="AH628">
        <f t="shared" si="554"/>
        <v>-649.96436721320651</v>
      </c>
      <c r="AJ628">
        <f t="shared" si="497"/>
        <v>18000</v>
      </c>
      <c r="AK628">
        <f t="shared" si="555"/>
        <v>291112.54131960002</v>
      </c>
      <c r="AL628">
        <v>3</v>
      </c>
      <c r="AM628">
        <f t="shared" si="556"/>
        <v>898.33213508220001</v>
      </c>
      <c r="AN628">
        <f t="shared" si="557"/>
        <v>324.12221950678173</v>
      </c>
      <c r="AO628">
        <f t="shared" si="558"/>
        <v>-18.954719169565912</v>
      </c>
      <c r="AQ628">
        <f t="shared" si="559"/>
        <v>9.2455620446970963E-5</v>
      </c>
      <c r="AR628">
        <f t="shared" si="560"/>
        <v>-0.96153845264849802</v>
      </c>
      <c r="AT628">
        <f t="shared" si="561"/>
        <v>-624.96312313929707</v>
      </c>
      <c r="AU628">
        <f t="shared" si="562"/>
        <v>-27.191483375007159</v>
      </c>
      <c r="AV628">
        <f t="shared" si="511"/>
        <v>-3.0981111364377734</v>
      </c>
      <c r="AW628">
        <f t="shared" si="512"/>
        <v>333.19527516724764</v>
      </c>
      <c r="AX628">
        <f t="shared" si="513"/>
        <v>-1043.6442987119408</v>
      </c>
      <c r="AY628">
        <f t="shared" si="521"/>
        <v>-1.2617635748669056</v>
      </c>
      <c r="BA628">
        <f t="shared" si="502"/>
        <v>0.57099984962998351</v>
      </c>
      <c r="BB628">
        <f t="shared" si="514"/>
        <v>-4.8672801224692739</v>
      </c>
      <c r="BC628">
        <f t="shared" si="515"/>
        <v>-1.8363475615708678</v>
      </c>
      <c r="BD628">
        <f t="shared" si="503"/>
        <v>-285.21496511737644</v>
      </c>
      <c r="BF628">
        <f t="shared" si="504"/>
        <v>-90.976117214659652</v>
      </c>
      <c r="BG628">
        <f t="shared" si="505"/>
        <v>-207.96977905958761</v>
      </c>
      <c r="BH628">
        <f t="shared" si="516"/>
        <v>-27.969779059587609</v>
      </c>
      <c r="BI628">
        <f t="shared" si="517"/>
        <v>-27.969779059587609</v>
      </c>
      <c r="BJ628">
        <f t="shared" si="506"/>
        <v>0</v>
      </c>
      <c r="BK628">
        <f t="shared" si="518"/>
        <v>0</v>
      </c>
      <c r="BM628">
        <f t="shared" si="519"/>
        <v>-86.108837092190385</v>
      </c>
      <c r="BN628">
        <f t="shared" si="507"/>
        <v>-102.75481394221121</v>
      </c>
      <c r="BQ628" s="56">
        <f t="shared" si="520"/>
        <v>12.034680677815864</v>
      </c>
    </row>
    <row r="629" spans="1:69" x14ac:dyDescent="0.25">
      <c r="A629">
        <f t="shared" si="563"/>
        <v>5300000</v>
      </c>
      <c r="B629">
        <f t="shared" si="508"/>
        <v>5300</v>
      </c>
      <c r="C629">
        <f t="shared" si="539"/>
        <v>4.6054957313834537</v>
      </c>
      <c r="D629">
        <f t="shared" si="540"/>
        <v>1.3519210286459682</v>
      </c>
      <c r="F629">
        <f t="shared" si="541"/>
        <v>7.0229695505622044E-7</v>
      </c>
      <c r="G629">
        <f t="shared" si="542"/>
        <v>3.2777248147799755E-4</v>
      </c>
      <c r="H629">
        <f t="shared" si="481"/>
        <v>-3.1412648775185223</v>
      </c>
      <c r="J629">
        <f t="shared" si="482"/>
        <v>15</v>
      </c>
      <c r="M629">
        <f t="shared" si="543"/>
        <v>4.984436241402589E-4</v>
      </c>
      <c r="N629">
        <f t="shared" si="484"/>
        <v>-1.5707963250000001</v>
      </c>
      <c r="O629">
        <f t="shared" si="544"/>
        <v>1648.3939667805737</v>
      </c>
      <c r="P629">
        <f t="shared" si="486"/>
        <v>1.5701896756656823</v>
      </c>
      <c r="Q629">
        <f t="shared" si="545"/>
        <v>915.60829914975864</v>
      </c>
      <c r="R629">
        <f t="shared" si="488"/>
        <v>1.5697041564861143</v>
      </c>
      <c r="S629">
        <f t="shared" si="546"/>
        <v>6.0553795934604096E-2</v>
      </c>
      <c r="T629">
        <f t="shared" si="490"/>
        <v>-1.5102054636034059</v>
      </c>
      <c r="U629">
        <f t="shared" si="547"/>
        <v>4.3161052073641758E-2</v>
      </c>
      <c r="V629">
        <f t="shared" si="492"/>
        <v>-1.5276218628574529</v>
      </c>
      <c r="X629">
        <f t="shared" si="548"/>
        <v>-80.409827884942189</v>
      </c>
      <c r="Y629">
        <f t="shared" si="549"/>
        <v>-186.67387074281922</v>
      </c>
      <c r="Z629">
        <f t="shared" si="510"/>
        <v>-6.6738707428192185</v>
      </c>
      <c r="AC629">
        <v>1</v>
      </c>
      <c r="AD629">
        <f t="shared" si="550"/>
        <v>1648.3936634549998</v>
      </c>
      <c r="AE629">
        <f t="shared" si="551"/>
        <v>-2.5799692621570509</v>
      </c>
      <c r="AF629">
        <f t="shared" si="552"/>
        <v>0.11145805235522999</v>
      </c>
      <c r="AG629">
        <f t="shared" si="553"/>
        <v>27.163877213421287</v>
      </c>
      <c r="AH629">
        <f t="shared" si="554"/>
        <v>-637.74636959462214</v>
      </c>
      <c r="AJ629">
        <f t="shared" si="497"/>
        <v>18000</v>
      </c>
      <c r="AK629">
        <f t="shared" si="555"/>
        <v>296710.85942190001</v>
      </c>
      <c r="AL629">
        <v>4</v>
      </c>
      <c r="AM629">
        <f t="shared" si="556"/>
        <v>915.60775306455002</v>
      </c>
      <c r="AN629">
        <f t="shared" si="557"/>
        <v>324.13861775047246</v>
      </c>
      <c r="AO629">
        <f t="shared" si="558"/>
        <v>-18.243014514776092</v>
      </c>
      <c r="AQ629">
        <f t="shared" si="559"/>
        <v>8.8999643209330341E-5</v>
      </c>
      <c r="AR629">
        <f t="shared" si="560"/>
        <v>-0.94339621801890161</v>
      </c>
      <c r="AT629">
        <f t="shared" si="561"/>
        <v>-601.64509555547102</v>
      </c>
      <c r="AU629">
        <f t="shared" si="562"/>
        <v>-25.683058229223427</v>
      </c>
      <c r="AV629">
        <f t="shared" si="511"/>
        <v>-3.0989305011592023</v>
      </c>
      <c r="AW629">
        <f t="shared" si="512"/>
        <v>333.27601582438677</v>
      </c>
      <c r="AX629">
        <f t="shared" si="513"/>
        <v>-1023.6584902339678</v>
      </c>
      <c r="AY629">
        <f t="shared" si="521"/>
        <v>-1.2560458585005041</v>
      </c>
      <c r="BA629">
        <f t="shared" si="502"/>
        <v>0.55937550566348793</v>
      </c>
      <c r="BB629">
        <f t="shared" si="514"/>
        <v>-5.0459310949383296</v>
      </c>
      <c r="BC629">
        <f t="shared" si="515"/>
        <v>-1.8428846426586982</v>
      </c>
      <c r="BD629">
        <f t="shared" si="503"/>
        <v>-285.58951227447187</v>
      </c>
      <c r="BF629">
        <f t="shared" si="504"/>
        <v>-91.328162522503774</v>
      </c>
      <c r="BG629">
        <f t="shared" si="505"/>
        <v>-208.11136302971215</v>
      </c>
      <c r="BH629">
        <f t="shared" si="516"/>
        <v>-28.111363029712152</v>
      </c>
      <c r="BI629">
        <f t="shared" si="517"/>
        <v>-28.111363029712152</v>
      </c>
      <c r="BJ629">
        <f t="shared" si="506"/>
        <v>0</v>
      </c>
      <c r="BK629">
        <f t="shared" si="518"/>
        <v>0</v>
      </c>
      <c r="BM629">
        <f t="shared" si="519"/>
        <v>-86.282231427565449</v>
      </c>
      <c r="BN629">
        <f t="shared" si="507"/>
        <v>-102.52185075524025</v>
      </c>
      <c r="BQ629" s="56">
        <f t="shared" si="520"/>
        <v>11.856029705346806</v>
      </c>
    </row>
    <row r="630" spans="1:69" x14ac:dyDescent="0.25">
      <c r="A630">
        <f t="shared" si="563"/>
        <v>5400000</v>
      </c>
      <c r="B630">
        <f t="shared" si="508"/>
        <v>5400</v>
      </c>
      <c r="C630">
        <f t="shared" si="539"/>
        <v>4.688331225727338</v>
      </c>
      <c r="D630">
        <f t="shared" si="540"/>
        <v>1.3558494682687667</v>
      </c>
      <c r="F630">
        <f t="shared" si="541"/>
        <v>6.7652678278706181E-7</v>
      </c>
      <c r="G630">
        <f t="shared" si="542"/>
        <v>3.217026126472271E-4</v>
      </c>
      <c r="H630">
        <f t="shared" si="481"/>
        <v>-3.141270947387353</v>
      </c>
      <c r="J630">
        <f t="shared" si="482"/>
        <v>15</v>
      </c>
      <c r="M630">
        <f t="shared" si="543"/>
        <v>4.8921318665617994E-4</v>
      </c>
      <c r="N630">
        <f t="shared" si="484"/>
        <v>-1.5707963250000001</v>
      </c>
      <c r="O630">
        <f t="shared" si="544"/>
        <v>1679.4957283984347</v>
      </c>
      <c r="P630">
        <f t="shared" si="486"/>
        <v>1.5702009099431726</v>
      </c>
      <c r="Q630">
        <f t="shared" si="545"/>
        <v>932.88390701942558</v>
      </c>
      <c r="R630">
        <f t="shared" si="488"/>
        <v>1.5697243818465632</v>
      </c>
      <c r="S630">
        <f t="shared" si="546"/>
        <v>5.9436428020169893E-2</v>
      </c>
      <c r="T630">
        <f t="shared" si="490"/>
        <v>-1.5113248479564452</v>
      </c>
      <c r="U630">
        <f t="shared" si="547"/>
        <v>4.2363221258664915E-2</v>
      </c>
      <c r="V630">
        <f t="shared" si="492"/>
        <v>-1.5284204241525521</v>
      </c>
      <c r="X630">
        <f t="shared" si="548"/>
        <v>-80.741182455100812</v>
      </c>
      <c r="Y630">
        <f t="shared" si="549"/>
        <v>-186.55722319658869</v>
      </c>
      <c r="Z630">
        <f t="shared" si="510"/>
        <v>-6.5572231965886942</v>
      </c>
      <c r="AC630">
        <v>1</v>
      </c>
      <c r="AD630">
        <f t="shared" si="550"/>
        <v>1679.4954306900001</v>
      </c>
      <c r="AE630">
        <f t="shared" si="551"/>
        <v>-2.6782450581879536</v>
      </c>
      <c r="AF630">
        <f t="shared" si="552"/>
        <v>0.11356103447513999</v>
      </c>
      <c r="AG630">
        <f t="shared" si="553"/>
        <v>26.168911962803833</v>
      </c>
      <c r="AH630">
        <f t="shared" si="554"/>
        <v>-625.97843944523777</v>
      </c>
      <c r="AJ630">
        <f t="shared" si="497"/>
        <v>18000</v>
      </c>
      <c r="AK630">
        <f t="shared" si="555"/>
        <v>302309.1775242</v>
      </c>
      <c r="AL630">
        <v>5</v>
      </c>
      <c r="AM630">
        <f t="shared" si="556"/>
        <v>932.88337104690015</v>
      </c>
      <c r="AN630">
        <f t="shared" si="557"/>
        <v>324.15302398295012</v>
      </c>
      <c r="AO630">
        <f t="shared" si="558"/>
        <v>-17.557644812238586</v>
      </c>
      <c r="AQ630">
        <f t="shared" si="559"/>
        <v>8.5733881295148485E-5</v>
      </c>
      <c r="AR630">
        <f t="shared" si="560"/>
        <v>-0.9259259179876036</v>
      </c>
      <c r="AT630">
        <f t="shared" si="561"/>
        <v>-579.60741762138741</v>
      </c>
      <c r="AU630">
        <f t="shared" si="562"/>
        <v>-24.284141393116641</v>
      </c>
      <c r="AV630">
        <f t="shared" si="511"/>
        <v>-3.0997195752068447</v>
      </c>
      <c r="AW630">
        <f t="shared" si="512"/>
        <v>333.34373920514088</v>
      </c>
      <c r="AX630">
        <f t="shared" si="513"/>
        <v>-1004.4084949249784</v>
      </c>
      <c r="AY630">
        <f t="shared" si="521"/>
        <v>-1.2503537611235209</v>
      </c>
      <c r="BA630">
        <f t="shared" si="502"/>
        <v>0.54816915926010035</v>
      </c>
      <c r="BB630">
        <f t="shared" si="514"/>
        <v>-5.2217080421080961</v>
      </c>
      <c r="BC630">
        <f t="shared" si="515"/>
        <v>-1.8493658140833238</v>
      </c>
      <c r="BD630">
        <f t="shared" si="503"/>
        <v>-285.96085604382802</v>
      </c>
      <c r="BF630">
        <f t="shared" si="504"/>
        <v>-91.673817241853328</v>
      </c>
      <c r="BG630">
        <f t="shared" si="505"/>
        <v>-208.25797156621937</v>
      </c>
      <c r="BH630">
        <f t="shared" si="516"/>
        <v>-28.257971566219368</v>
      </c>
      <c r="BI630">
        <f t="shared" si="517"/>
        <v>-28.257971566219368</v>
      </c>
      <c r="BJ630">
        <f t="shared" si="506"/>
        <v>0</v>
      </c>
      <c r="BK630">
        <f t="shared" si="518"/>
        <v>0</v>
      </c>
      <c r="BM630">
        <f t="shared" si="519"/>
        <v>-86.452109199745223</v>
      </c>
      <c r="BN630">
        <f t="shared" si="507"/>
        <v>-102.29711552239132</v>
      </c>
      <c r="BQ630" s="56">
        <f t="shared" si="520"/>
        <v>11.680252758177041</v>
      </c>
    </row>
    <row r="631" spans="1:69" x14ac:dyDescent="0.25">
      <c r="A631">
        <f t="shared" si="563"/>
        <v>5500000</v>
      </c>
      <c r="B631">
        <f t="shared" si="508"/>
        <v>5500</v>
      </c>
      <c r="C631">
        <f t="shared" si="539"/>
        <v>4.7712365604372096</v>
      </c>
      <c r="D631">
        <f t="shared" si="540"/>
        <v>1.3596414430551129</v>
      </c>
      <c r="F631">
        <f t="shared" si="541"/>
        <v>6.5214943902922746E-7</v>
      </c>
      <c r="G631">
        <f t="shared" si="542"/>
        <v>3.1585346674724198E-4</v>
      </c>
      <c r="H631">
        <f t="shared" si="481"/>
        <v>-3.1412767965332531</v>
      </c>
      <c r="J631">
        <f t="shared" si="482"/>
        <v>15</v>
      </c>
      <c r="M631">
        <f t="shared" si="543"/>
        <v>4.8031840144424935E-4</v>
      </c>
      <c r="N631">
        <f t="shared" si="484"/>
        <v>-1.5707963250000001</v>
      </c>
      <c r="O631">
        <f t="shared" si="544"/>
        <v>1710.5974902205548</v>
      </c>
      <c r="P631">
        <f t="shared" si="486"/>
        <v>1.5702117357016239</v>
      </c>
      <c r="Q631">
        <f t="shared" si="545"/>
        <v>950.1595152568259</v>
      </c>
      <c r="R631">
        <f t="shared" si="488"/>
        <v>1.5697438717401893</v>
      </c>
      <c r="S631">
        <f t="shared" si="546"/>
        <v>5.8359480204505619E-2</v>
      </c>
      <c r="T631">
        <f t="shared" si="490"/>
        <v>-1.5124036686482503</v>
      </c>
      <c r="U631">
        <f t="shared" si="547"/>
        <v>4.1594325772738153E-2</v>
      </c>
      <c r="V631">
        <f t="shared" si="492"/>
        <v>-1.5291899980348</v>
      </c>
      <c r="X631">
        <f t="shared" si="548"/>
        <v>-81.066231693136913</v>
      </c>
      <c r="Y631">
        <f t="shared" si="549"/>
        <v>-186.44446242560693</v>
      </c>
      <c r="Z631">
        <f t="shared" si="510"/>
        <v>-6.4444624256069289</v>
      </c>
      <c r="AC631">
        <v>1</v>
      </c>
      <c r="AD631">
        <f t="shared" si="550"/>
        <v>1710.597197925</v>
      </c>
      <c r="AE631">
        <f t="shared" si="551"/>
        <v>-2.778357784985789</v>
      </c>
      <c r="AF631">
        <f t="shared" si="552"/>
        <v>0.11566401659504999</v>
      </c>
      <c r="AG631">
        <f t="shared" si="553"/>
        <v>25.227597423502747</v>
      </c>
      <c r="AH631">
        <f t="shared" si="554"/>
        <v>-614.63620053048328</v>
      </c>
      <c r="AJ631">
        <f t="shared" si="497"/>
        <v>18000</v>
      </c>
      <c r="AK631">
        <f t="shared" si="555"/>
        <v>307907.49562649999</v>
      </c>
      <c r="AL631">
        <v>6</v>
      </c>
      <c r="AM631">
        <f t="shared" si="556"/>
        <v>950.15898902925005</v>
      </c>
      <c r="AN631">
        <f t="shared" si="557"/>
        <v>324.16562097008222</v>
      </c>
      <c r="AO631">
        <f t="shared" si="558"/>
        <v>-16.897178745403906</v>
      </c>
      <c r="AQ631">
        <f t="shared" si="559"/>
        <v>8.26446274161601E-5</v>
      </c>
      <c r="AR631">
        <f t="shared" si="560"/>
        <v>-0.90909090157776118</v>
      </c>
      <c r="AT631">
        <f t="shared" si="561"/>
        <v>-558.75809275719701</v>
      </c>
      <c r="AU631">
        <f t="shared" si="562"/>
        <v>-22.984975666162242</v>
      </c>
      <c r="AV631">
        <f t="shared" si="511"/>
        <v>-3.1004800068323108</v>
      </c>
      <c r="AW631">
        <f t="shared" si="512"/>
        <v>333.39969434012124</v>
      </c>
      <c r="AX631">
        <f t="shared" si="513"/>
        <v>-985.85453289334043</v>
      </c>
      <c r="AY631">
        <f t="shared" si="521"/>
        <v>-1.244687030593062</v>
      </c>
      <c r="BA631">
        <f t="shared" si="502"/>
        <v>0.53735809914246113</v>
      </c>
      <c r="BB631">
        <f t="shared" si="514"/>
        <v>-5.3947240197120667</v>
      </c>
      <c r="BC631">
        <f t="shared" si="515"/>
        <v>-1.8557929762392489</v>
      </c>
      <c r="BD631">
        <f t="shared" si="503"/>
        <v>-286.32910531002955</v>
      </c>
      <c r="BF631">
        <f t="shared" si="504"/>
        <v>-92.013337344919677</v>
      </c>
      <c r="BG631">
        <f t="shared" si="505"/>
        <v>-208.40929181226917</v>
      </c>
      <c r="BH631">
        <f t="shared" si="516"/>
        <v>-28.409291812269174</v>
      </c>
      <c r="BI631">
        <f t="shared" si="517"/>
        <v>-28.409291812269174</v>
      </c>
      <c r="BJ631">
        <f t="shared" si="506"/>
        <v>0</v>
      </c>
      <c r="BK631">
        <f t="shared" si="518"/>
        <v>0</v>
      </c>
      <c r="BM631">
        <f t="shared" si="519"/>
        <v>-86.618613325207605</v>
      </c>
      <c r="BN631">
        <f t="shared" si="507"/>
        <v>-102.08018650223963</v>
      </c>
      <c r="BQ631" s="56">
        <f t="shared" si="520"/>
        <v>11.50723678057307</v>
      </c>
    </row>
    <row r="632" spans="1:69" x14ac:dyDescent="0.25">
      <c r="A632">
        <f t="shared" si="563"/>
        <v>5600000</v>
      </c>
      <c r="B632">
        <f t="shared" si="508"/>
        <v>5600</v>
      </c>
      <c r="C632">
        <f t="shared" si="539"/>
        <v>4.8542081570900208</v>
      </c>
      <c r="D632">
        <f t="shared" si="540"/>
        <v>1.3633038387251399</v>
      </c>
      <c r="F632">
        <f t="shared" si="541"/>
        <v>6.2906632969953537E-7</v>
      </c>
      <c r="G632">
        <f t="shared" si="542"/>
        <v>3.1021321930557624E-4</v>
      </c>
      <c r="H632">
        <f t="shared" si="481"/>
        <v>-3.1412824367806946</v>
      </c>
      <c r="J632">
        <f t="shared" si="482"/>
        <v>15</v>
      </c>
      <c r="M632">
        <f t="shared" si="543"/>
        <v>4.7174128713274496E-4</v>
      </c>
      <c r="N632">
        <f t="shared" si="484"/>
        <v>-1.5707963250000001</v>
      </c>
      <c r="O632">
        <f t="shared" si="544"/>
        <v>1741.6992522359924</v>
      </c>
      <c r="P632">
        <f t="shared" si="486"/>
        <v>1.5702221748259744</v>
      </c>
      <c r="Q632">
        <f t="shared" si="545"/>
        <v>967.43512384226005</v>
      </c>
      <c r="R632">
        <f t="shared" si="488"/>
        <v>1.5697626655669432</v>
      </c>
      <c r="S632">
        <f t="shared" si="546"/>
        <v>5.7320801765092966E-2</v>
      </c>
      <c r="T632">
        <f t="shared" si="490"/>
        <v>-1.5134440889466456</v>
      </c>
      <c r="U632">
        <f t="shared" si="547"/>
        <v>4.0852820830058041E-2</v>
      </c>
      <c r="V632">
        <f t="shared" si="492"/>
        <v>-1.5299321338492051</v>
      </c>
      <c r="X632">
        <f t="shared" si="548"/>
        <v>-81.385213900676149</v>
      </c>
      <c r="Y632">
        <f t="shared" si="549"/>
        <v>-186.33540379034429</v>
      </c>
      <c r="Z632">
        <f t="shared" si="510"/>
        <v>-6.3354037903442872</v>
      </c>
      <c r="AC632">
        <v>1</v>
      </c>
      <c r="AD632">
        <f t="shared" si="550"/>
        <v>1741.6989651599999</v>
      </c>
      <c r="AE632">
        <f t="shared" si="551"/>
        <v>-2.8803074425505555</v>
      </c>
      <c r="AF632">
        <f t="shared" si="552"/>
        <v>0.11776699871495999</v>
      </c>
      <c r="AG632">
        <f t="shared" si="553"/>
        <v>24.336146592433021</v>
      </c>
      <c r="AH632">
        <f t="shared" si="554"/>
        <v>-603.69700280181166</v>
      </c>
      <c r="AJ632">
        <f t="shared" si="497"/>
        <v>18000</v>
      </c>
      <c r="AK632">
        <f t="shared" si="555"/>
        <v>313505.81372880004</v>
      </c>
      <c r="AL632">
        <v>7</v>
      </c>
      <c r="AM632">
        <f t="shared" si="556"/>
        <v>967.43460701160006</v>
      </c>
      <c r="AN632">
        <f t="shared" si="557"/>
        <v>324.17657324027891</v>
      </c>
      <c r="AO632">
        <f t="shared" si="558"/>
        <v>-16.260286610906228</v>
      </c>
      <c r="AQ632">
        <f t="shared" si="559"/>
        <v>7.9719387119583961E-5</v>
      </c>
      <c r="AR632">
        <f t="shared" si="560"/>
        <v>-0.89285713573934045</v>
      </c>
      <c r="AT632">
        <f t="shared" si="561"/>
        <v>-539.01323671335888</v>
      </c>
      <c r="AU632">
        <f t="shared" si="562"/>
        <v>-21.776828496521748</v>
      </c>
      <c r="AV632">
        <f t="shared" si="511"/>
        <v>-3.1012133268989754</v>
      </c>
      <c r="AW632">
        <f t="shared" si="512"/>
        <v>333.44500325246895</v>
      </c>
      <c r="AX632">
        <f t="shared" si="513"/>
        <v>-967.95963253532477</v>
      </c>
      <c r="AY632">
        <f t="shared" si="521"/>
        <v>-1.2390454452896638</v>
      </c>
      <c r="BA632">
        <f t="shared" si="502"/>
        <v>0.52692124943883401</v>
      </c>
      <c r="BB632">
        <f t="shared" si="514"/>
        <v>-5.5650857409016075</v>
      </c>
      <c r="BC632">
        <f t="shared" si="515"/>
        <v>-1.8621678816093117</v>
      </c>
      <c r="BD632">
        <f t="shared" si="503"/>
        <v>-286.69436048294676</v>
      </c>
      <c r="BF632">
        <f t="shared" si="504"/>
        <v>-92.34696383501317</v>
      </c>
      <c r="BG632">
        <f t="shared" si="505"/>
        <v>-208.56503033252127</v>
      </c>
      <c r="BH632">
        <f t="shared" si="516"/>
        <v>-28.565030332521275</v>
      </c>
      <c r="BI632">
        <f t="shared" si="517"/>
        <v>-28.565030332521275</v>
      </c>
      <c r="BJ632">
        <f t="shared" si="506"/>
        <v>0</v>
      </c>
      <c r="BK632">
        <f t="shared" si="518"/>
        <v>0</v>
      </c>
      <c r="BM632">
        <f t="shared" si="519"/>
        <v>-86.781878094111576</v>
      </c>
      <c r="BN632">
        <f t="shared" si="507"/>
        <v>-101.8706698495745</v>
      </c>
      <c r="BQ632" s="56">
        <f t="shared" si="520"/>
        <v>11.336875059383528</v>
      </c>
    </row>
    <row r="633" spans="1:69" x14ac:dyDescent="0.25">
      <c r="A633">
        <f t="shared" si="563"/>
        <v>5700000</v>
      </c>
      <c r="B633">
        <f t="shared" si="508"/>
        <v>5700</v>
      </c>
      <c r="C633">
        <f t="shared" si="539"/>
        <v>4.9372426750413831</v>
      </c>
      <c r="D633">
        <f t="shared" si="540"/>
        <v>1.3668430922492163</v>
      </c>
      <c r="F633">
        <f t="shared" si="541"/>
        <v>6.0718743276758308E-7</v>
      </c>
      <c r="G633">
        <f t="shared" si="542"/>
        <v>3.0477087563984622E-4</v>
      </c>
      <c r="H633">
        <f t="shared" si="481"/>
        <v>-3.1412878791243606</v>
      </c>
      <c r="J633">
        <f t="shared" si="482"/>
        <v>15</v>
      </c>
      <c r="M633">
        <f t="shared" si="543"/>
        <v>4.6346512420059158E-4</v>
      </c>
      <c r="N633">
        <f t="shared" si="484"/>
        <v>-1.5707963250000001</v>
      </c>
      <c r="O633">
        <f t="shared" si="544"/>
        <v>1772.8010144345722</v>
      </c>
      <c r="P633">
        <f t="shared" si="486"/>
        <v>1.5702322476653787</v>
      </c>
      <c r="Q633">
        <f t="shared" si="545"/>
        <v>984.71073275741026</v>
      </c>
      <c r="R633">
        <f t="shared" si="488"/>
        <v>1.569780799961872</v>
      </c>
      <c r="S633">
        <f t="shared" si="546"/>
        <v>5.6318391662921664E-2</v>
      </c>
      <c r="T633">
        <f t="shared" si="490"/>
        <v>-1.5144481211437668</v>
      </c>
      <c r="U633">
        <f t="shared" si="547"/>
        <v>4.0137269597455769E-2</v>
      </c>
      <c r="V633">
        <f t="shared" si="492"/>
        <v>-1.5306482725176198</v>
      </c>
      <c r="X633">
        <f t="shared" si="548"/>
        <v>-81.698354024060663</v>
      </c>
      <c r="Y633">
        <f t="shared" si="549"/>
        <v>-186.22987369914759</v>
      </c>
      <c r="Z633">
        <f t="shared" si="510"/>
        <v>-6.2298736991475892</v>
      </c>
      <c r="AC633">
        <v>1</v>
      </c>
      <c r="AD633">
        <f t="shared" si="550"/>
        <v>1772.8007323950001</v>
      </c>
      <c r="AE633">
        <f t="shared" si="551"/>
        <v>-2.9840940308822561</v>
      </c>
      <c r="AF633">
        <f t="shared" si="552"/>
        <v>0.11986998083486999</v>
      </c>
      <c r="AG633">
        <f t="shared" si="553"/>
        <v>23.491100627926617</v>
      </c>
      <c r="AH633">
        <f t="shared" si="554"/>
        <v>-593.13977250564028</v>
      </c>
      <c r="AJ633">
        <f t="shared" si="497"/>
        <v>18000</v>
      </c>
      <c r="AK633">
        <f t="shared" si="555"/>
        <v>319104.13183110004</v>
      </c>
      <c r="AL633">
        <v>8</v>
      </c>
      <c r="AM633">
        <f t="shared" si="556"/>
        <v>984.71022499394996</v>
      </c>
      <c r="AN633">
        <f t="shared" si="557"/>
        <v>324.18602912842755</v>
      </c>
      <c r="AO633">
        <f t="shared" si="558"/>
        <v>-15.64573148112404</v>
      </c>
      <c r="AQ633">
        <f t="shared" si="559"/>
        <v>7.694675225494958E-5</v>
      </c>
      <c r="AR633">
        <f t="shared" si="560"/>
        <v>-0.87719297570642529</v>
      </c>
      <c r="AT633">
        <f t="shared" si="561"/>
        <v>-520.29623449015446</v>
      </c>
      <c r="AU633">
        <f t="shared" si="562"/>
        <v>-20.651868641557574</v>
      </c>
      <c r="AV633">
        <f t="shared" si="511"/>
        <v>-3.1019209591440138</v>
      </c>
      <c r="AW633">
        <f t="shared" si="512"/>
        <v>333.4806753405029</v>
      </c>
      <c r="AX633">
        <f t="shared" si="513"/>
        <v>-950.68938773910793</v>
      </c>
      <c r="AY633">
        <f t="shared" si="521"/>
        <v>-1.2334288109191662</v>
      </c>
      <c r="BA633">
        <f t="shared" si="502"/>
        <v>0.51683902483654376</v>
      </c>
      <c r="BB633">
        <f t="shared" si="514"/>
        <v>-5.7328940321751753</v>
      </c>
      <c r="BC633">
        <f t="shared" si="515"/>
        <v>-1.8684921482248475</v>
      </c>
      <c r="BD633">
        <f t="shared" si="503"/>
        <v>-287.05671426894651</v>
      </c>
      <c r="BF633">
        <f t="shared" si="504"/>
        <v>-92.674923884047587</v>
      </c>
      <c r="BG633">
        <f t="shared" si="505"/>
        <v>-208.72491165205599</v>
      </c>
      <c r="BH633">
        <f t="shared" si="516"/>
        <v>-28.724911652055994</v>
      </c>
      <c r="BI633">
        <f t="shared" si="517"/>
        <v>-28.724911652055994</v>
      </c>
      <c r="BJ633">
        <f t="shared" si="506"/>
        <v>0</v>
      </c>
      <c r="BK633">
        <f t="shared" si="518"/>
        <v>0</v>
      </c>
      <c r="BM633">
        <f t="shared" si="519"/>
        <v>-86.942029851872405</v>
      </c>
      <c r="BN633">
        <f t="shared" si="507"/>
        <v>-101.66819738310947</v>
      </c>
      <c r="BQ633" s="56">
        <f t="shared" si="520"/>
        <v>11.16906676810996</v>
      </c>
    </row>
    <row r="634" spans="1:69" x14ac:dyDescent="0.25">
      <c r="A634">
        <f t="shared" si="563"/>
        <v>5800000</v>
      </c>
      <c r="B634">
        <f t="shared" si="508"/>
        <v>5800</v>
      </c>
      <c r="C634">
        <f t="shared" si="539"/>
        <v>5.0203369922072154</v>
      </c>
      <c r="D634">
        <f t="shared" si="540"/>
        <v>1.3702652272610121</v>
      </c>
      <c r="F634">
        <f t="shared" si="541"/>
        <v>5.8643041922770546E-7</v>
      </c>
      <c r="G634">
        <f t="shared" si="542"/>
        <v>2.9951619932386682E-4</v>
      </c>
      <c r="H634">
        <f t="shared" si="481"/>
        <v>-3.1412931338006764</v>
      </c>
      <c r="J634">
        <f t="shared" si="482"/>
        <v>15</v>
      </c>
      <c r="M634">
        <f t="shared" si="543"/>
        <v>4.5547434619713306E-4</v>
      </c>
      <c r="N634">
        <f t="shared" si="484"/>
        <v>-1.5707963250000001</v>
      </c>
      <c r="O634">
        <f t="shared" si="544"/>
        <v>1803.9027768068217</v>
      </c>
      <c r="P634">
        <f t="shared" si="486"/>
        <v>1.5702419731656017</v>
      </c>
      <c r="Q634">
        <f t="shared" si="545"/>
        <v>1001.9863419852222</v>
      </c>
      <c r="R634">
        <f t="shared" si="488"/>
        <v>1.5697983090334715</v>
      </c>
      <c r="S634">
        <f t="shared" si="546"/>
        <v>5.5350385763447578E-2</v>
      </c>
      <c r="T634">
        <f t="shared" si="490"/>
        <v>-1.5154176394876731</v>
      </c>
      <c r="U634">
        <f t="shared" si="547"/>
        <v>3.9446333933697723E-2</v>
      </c>
      <c r="V634">
        <f t="shared" si="492"/>
        <v>-1.5313397558551165</v>
      </c>
      <c r="X634">
        <f t="shared" si="548"/>
        <v>-82.005864637116474</v>
      </c>
      <c r="Y634">
        <f t="shared" si="549"/>
        <v>-186.12770883679286</v>
      </c>
      <c r="Z634">
        <f t="shared" si="510"/>
        <v>-6.1277088367928627</v>
      </c>
      <c r="AC634">
        <v>1</v>
      </c>
      <c r="AD634">
        <f t="shared" si="550"/>
        <v>1803.90249963</v>
      </c>
      <c r="AE634">
        <f t="shared" si="551"/>
        <v>-3.0897175499808895</v>
      </c>
      <c r="AF634">
        <f t="shared" si="552"/>
        <v>0.12197296295478</v>
      </c>
      <c r="AG634">
        <f t="shared" si="553"/>
        <v>22.689295325060552</v>
      </c>
      <c r="AH634">
        <f t="shared" si="554"/>
        <v>-582.94487761931066</v>
      </c>
      <c r="AJ634">
        <f t="shared" si="497"/>
        <v>18000</v>
      </c>
      <c r="AK634">
        <f t="shared" si="555"/>
        <v>324702.44993340003</v>
      </c>
      <c r="AL634">
        <v>9</v>
      </c>
      <c r="AM634">
        <f t="shared" si="556"/>
        <v>1001.9858429763001</v>
      </c>
      <c r="AN634">
        <f t="shared" si="557"/>
        <v>324.19412256358851</v>
      </c>
      <c r="AO634">
        <f t="shared" si="558"/>
        <v>-15.052361271020914</v>
      </c>
      <c r="AQ634">
        <f t="shared" si="559"/>
        <v>7.4316289578505582E-5</v>
      </c>
      <c r="AR634">
        <f t="shared" si="560"/>
        <v>-0.86206895911066472</v>
      </c>
      <c r="AT634">
        <f t="shared" si="561"/>
        <v>-502.5369976839313</v>
      </c>
      <c r="AU634">
        <f t="shared" si="562"/>
        <v>-19.603059504162886</v>
      </c>
      <c r="AV634">
        <f t="shared" si="511"/>
        <v>-3.1026042293829699</v>
      </c>
      <c r="AW634">
        <f t="shared" si="512"/>
        <v>333.50761994578085</v>
      </c>
      <c r="AX634">
        <f t="shared" si="513"/>
        <v>-934.01173977691406</v>
      </c>
      <c r="AY634">
        <f t="shared" si="521"/>
        <v>-1.2278369576475974</v>
      </c>
      <c r="BA634">
        <f t="shared" si="502"/>
        <v>0.507093200875951</v>
      </c>
      <c r="BB634">
        <f t="shared" si="514"/>
        <v>-5.8982442489854243</v>
      </c>
      <c r="BC634">
        <f t="shared" si="515"/>
        <v>-1.8747672717353725</v>
      </c>
      <c r="BD634">
        <f t="shared" si="503"/>
        <v>-287.41625236243374</v>
      </c>
      <c r="BF634">
        <f t="shared" si="504"/>
        <v>-92.99743186398311</v>
      </c>
      <c r="BG634">
        <f t="shared" si="505"/>
        <v>-208.88867692299527</v>
      </c>
      <c r="BH634">
        <f t="shared" si="516"/>
        <v>-28.888676922995273</v>
      </c>
      <c r="BI634">
        <f t="shared" si="517"/>
        <v>-28.888676922995273</v>
      </c>
      <c r="BJ634">
        <f t="shared" si="506"/>
        <v>0</v>
      </c>
      <c r="BK634">
        <f t="shared" si="518"/>
        <v>0</v>
      </c>
      <c r="BM634">
        <f t="shared" si="519"/>
        <v>-87.099187614997703</v>
      </c>
      <c r="BN634">
        <f t="shared" si="507"/>
        <v>-101.47242456056152</v>
      </c>
      <c r="BQ634" s="56">
        <f t="shared" si="520"/>
        <v>11.003716551299711</v>
      </c>
    </row>
    <row r="635" spans="1:69" x14ac:dyDescent="0.25">
      <c r="A635">
        <f t="shared" si="563"/>
        <v>5900000</v>
      </c>
      <c r="B635">
        <f t="shared" si="508"/>
        <v>5900</v>
      </c>
      <c r="C635">
        <f t="shared" si="539"/>
        <v>5.1034881876597389</v>
      </c>
      <c r="D635">
        <f t="shared" si="540"/>
        <v>1.3735758862231155</v>
      </c>
      <c r="F635">
        <f t="shared" si="541"/>
        <v>5.6671987746544843E-7</v>
      </c>
      <c r="G635">
        <f t="shared" si="542"/>
        <v>2.9443964792842897E-4</v>
      </c>
      <c r="H635">
        <f t="shared" si="481"/>
        <v>-3.1412982103520717</v>
      </c>
      <c r="J635">
        <f t="shared" si="482"/>
        <v>15</v>
      </c>
      <c r="M635">
        <f t="shared" si="543"/>
        <v>4.4775444202430032E-4</v>
      </c>
      <c r="N635">
        <f t="shared" si="484"/>
        <v>-1.5707963250000001</v>
      </c>
      <c r="O635">
        <f t="shared" si="544"/>
        <v>1835.00453934391</v>
      </c>
      <c r="P635">
        <f t="shared" si="486"/>
        <v>1.5702513689879507</v>
      </c>
      <c r="Q635">
        <f t="shared" si="545"/>
        <v>1019.2619515097979</v>
      </c>
      <c r="R635">
        <f t="shared" si="488"/>
        <v>1.5698152245778014</v>
      </c>
      <c r="S635">
        <f t="shared" si="546"/>
        <v>5.4415045342783692E-2</v>
      </c>
      <c r="T635">
        <f t="shared" si="490"/>
        <v>-1.5163543918084936</v>
      </c>
      <c r="U635">
        <f t="shared" si="547"/>
        <v>3.877876606530032E-2</v>
      </c>
      <c r="V635">
        <f t="shared" si="492"/>
        <v>-1.5320078349424475</v>
      </c>
      <c r="X635">
        <f t="shared" si="548"/>
        <v>-82.307946835168394</v>
      </c>
      <c r="Y635">
        <f t="shared" si="549"/>
        <v>-186.02875545196673</v>
      </c>
      <c r="Z635">
        <f t="shared" si="510"/>
        <v>-6.028755451966731</v>
      </c>
      <c r="AC635">
        <v>1</v>
      </c>
      <c r="AD635">
        <f t="shared" si="550"/>
        <v>1835.0042668649999</v>
      </c>
      <c r="AE635">
        <f t="shared" si="551"/>
        <v>-3.1971779998464558</v>
      </c>
      <c r="AF635">
        <f t="shared" si="552"/>
        <v>0.12407594507469</v>
      </c>
      <c r="AG635">
        <f t="shared" si="553"/>
        <v>21.927831517698507</v>
      </c>
      <c r="AH635">
        <f t="shared" si="554"/>
        <v>-573.09400681913803</v>
      </c>
      <c r="AJ635">
        <f t="shared" si="497"/>
        <v>18000</v>
      </c>
      <c r="AK635">
        <f t="shared" si="555"/>
        <v>330300.76803570002</v>
      </c>
      <c r="AL635">
        <v>10</v>
      </c>
      <c r="AM635">
        <f t="shared" si="556"/>
        <v>1019.26146095865</v>
      </c>
      <c r="AN635">
        <f t="shared" si="557"/>
        <v>324.20097463602582</v>
      </c>
      <c r="AO635">
        <f t="shared" si="558"/>
        <v>-14.47910160338972</v>
      </c>
      <c r="AQ635">
        <f t="shared" si="559"/>
        <v>7.1818442460367399E-5</v>
      </c>
      <c r="AR635">
        <f t="shared" si="560"/>
        <v>-0.84745762103233535</v>
      </c>
      <c r="AT635">
        <f t="shared" si="561"/>
        <v>-485.6713088241296</v>
      </c>
      <c r="AU635">
        <f t="shared" si="562"/>
        <v>-18.62406665133976</v>
      </c>
      <c r="AV635">
        <f t="shared" si="511"/>
        <v>-3.1032643737817809</v>
      </c>
      <c r="AW635">
        <f t="shared" si="512"/>
        <v>333.52665735949887</v>
      </c>
      <c r="AX635">
        <f t="shared" si="513"/>
        <v>-917.89678101394054</v>
      </c>
      <c r="AY635">
        <f t="shared" si="521"/>
        <v>-1.2222697375299241</v>
      </c>
      <c r="BA635">
        <f t="shared" si="502"/>
        <v>0.49766679756752608</v>
      </c>
      <c r="BB635">
        <f t="shared" si="514"/>
        <v>-6.0612266552505387</v>
      </c>
      <c r="BC635">
        <f t="shared" si="515"/>
        <v>-1.8809946362518568</v>
      </c>
      <c r="BD635">
        <f t="shared" si="503"/>
        <v>-287.77305406712554</v>
      </c>
      <c r="BF635">
        <f t="shared" si="504"/>
        <v>-93.314690283843731</v>
      </c>
      <c r="BG635">
        <f t="shared" si="505"/>
        <v>-209.05608270650438</v>
      </c>
      <c r="BH635">
        <f t="shared" si="516"/>
        <v>-29.056082706504384</v>
      </c>
      <c r="BI635">
        <f t="shared" si="517"/>
        <v>-29.056082706504384</v>
      </c>
      <c r="BJ635">
        <f t="shared" si="506"/>
        <v>0</v>
      </c>
      <c r="BK635">
        <f t="shared" si="518"/>
        <v>0</v>
      </c>
      <c r="BM635">
        <f t="shared" si="519"/>
        <v>-87.253463628593181</v>
      </c>
      <c r="BN635">
        <f t="shared" si="507"/>
        <v>-101.28302863937884</v>
      </c>
      <c r="BQ635" s="56">
        <f t="shared" si="520"/>
        <v>10.840734145034599</v>
      </c>
    </row>
    <row r="636" spans="1:69" x14ac:dyDescent="0.25">
      <c r="A636">
        <f t="shared" si="563"/>
        <v>6000000</v>
      </c>
      <c r="B636">
        <f t="shared" si="508"/>
        <v>6000</v>
      </c>
      <c r="C636">
        <f t="shared" si="539"/>
        <v>5.1866935258432898</v>
      </c>
      <c r="D636">
        <f t="shared" si="540"/>
        <v>1.3767803596813646</v>
      </c>
      <c r="F636">
        <f t="shared" si="541"/>
        <v>5.4798662734952854E-7</v>
      </c>
      <c r="G636">
        <f t="shared" si="542"/>
        <v>2.8953231518802586E-4</v>
      </c>
      <c r="H636">
        <f t="shared" si="481"/>
        <v>-3.1413031176848123</v>
      </c>
      <c r="J636">
        <f t="shared" si="482"/>
        <v>15</v>
      </c>
      <c r="M636">
        <f t="shared" si="543"/>
        <v>4.4029186799056196E-4</v>
      </c>
      <c r="N636">
        <f t="shared" si="484"/>
        <v>-1.5707963250000001</v>
      </c>
      <c r="O636">
        <f t="shared" si="544"/>
        <v>1866.1063020375957</v>
      </c>
      <c r="P636">
        <f t="shared" si="486"/>
        <v>1.570260451616313</v>
      </c>
      <c r="Q636">
        <f t="shared" si="545"/>
        <v>1036.5375613162994</v>
      </c>
      <c r="R636">
        <f t="shared" si="488"/>
        <v>1.5698315762711876</v>
      </c>
      <c r="S636">
        <f t="shared" si="546"/>
        <v>5.3510746731030678E-2</v>
      </c>
      <c r="T636">
        <f t="shared" si="490"/>
        <v>-1.5172600099901654</v>
      </c>
      <c r="U636">
        <f t="shared" si="547"/>
        <v>3.8133401090279538E-2</v>
      </c>
      <c r="V636">
        <f t="shared" si="492"/>
        <v>-1.5326536776642576</v>
      </c>
      <c r="X636">
        <f t="shared" si="548"/>
        <v>-82.604791049725264</v>
      </c>
      <c r="Y636">
        <f t="shared" si="549"/>
        <v>-185.93286869915059</v>
      </c>
      <c r="Z636">
        <f t="shared" si="510"/>
        <v>-5.932868699150589</v>
      </c>
      <c r="AC636">
        <v>1</v>
      </c>
      <c r="AD636">
        <f t="shared" si="550"/>
        <v>1866.1060341000002</v>
      </c>
      <c r="AE636">
        <f t="shared" si="551"/>
        <v>-3.3064753804789544</v>
      </c>
      <c r="AF636">
        <f t="shared" si="552"/>
        <v>0.1261789271946</v>
      </c>
      <c r="AG636">
        <f t="shared" si="553"/>
        <v>21.204048890522291</v>
      </c>
      <c r="AH636">
        <f t="shared" si="554"/>
        <v>-563.57006042152591</v>
      </c>
      <c r="AJ636">
        <f t="shared" si="497"/>
        <v>18000</v>
      </c>
      <c r="AK636">
        <f t="shared" si="555"/>
        <v>335899.08613800001</v>
      </c>
      <c r="AL636">
        <v>11</v>
      </c>
      <c r="AM636">
        <f t="shared" si="556"/>
        <v>1036.5370789410001</v>
      </c>
      <c r="AN636">
        <f t="shared" si="557"/>
        <v>324.20669497372984</v>
      </c>
      <c r="AO636">
        <f t="shared" si="558"/>
        <v>-13.924949380523358</v>
      </c>
      <c r="AQ636">
        <f t="shared" si="559"/>
        <v>6.9444443962191359E-5</v>
      </c>
      <c r="AR636">
        <f t="shared" si="560"/>
        <v>-0.8333333275462963</v>
      </c>
      <c r="AT636">
        <f t="shared" si="561"/>
        <v>-469.64024125315251</v>
      </c>
      <c r="AU636">
        <f t="shared" si="562"/>
        <v>-17.709177428873005</v>
      </c>
      <c r="AV636">
        <f t="shared" si="511"/>
        <v>-3.1039025463045973</v>
      </c>
      <c r="AW636">
        <f t="shared" si="512"/>
        <v>333.53852848157328</v>
      </c>
      <c r="AX636">
        <f t="shared" si="513"/>
        <v>-902.31657793699105</v>
      </c>
      <c r="AY636">
        <f t="shared" si="521"/>
        <v>-1.2167270221987223</v>
      </c>
      <c r="BA636">
        <f t="shared" si="502"/>
        <v>0.48854397476009814</v>
      </c>
      <c r="BB636">
        <f t="shared" si="514"/>
        <v>-6.2219267704863679</v>
      </c>
      <c r="BC636">
        <f t="shared" si="515"/>
        <v>-1.887175524105875</v>
      </c>
      <c r="BD636">
        <f t="shared" si="503"/>
        <v>-288.1271928552091</v>
      </c>
      <c r="BF636">
        <f t="shared" si="504"/>
        <v>-93.626890642486771</v>
      </c>
      <c r="BG636">
        <f t="shared" si="505"/>
        <v>-209.22689985911381</v>
      </c>
      <c r="BH636">
        <f t="shared" si="516"/>
        <v>-29.226899859113814</v>
      </c>
      <c r="BI636">
        <f t="shared" si="517"/>
        <v>-29.226899859113814</v>
      </c>
      <c r="BJ636">
        <f t="shared" si="506"/>
        <v>0</v>
      </c>
      <c r="BK636">
        <f t="shared" si="518"/>
        <v>0</v>
      </c>
      <c r="BM636">
        <f t="shared" si="519"/>
        <v>-87.404963872000408</v>
      </c>
      <c r="BN636">
        <f t="shared" si="507"/>
        <v>-101.09970700390471</v>
      </c>
      <c r="BQ636" s="56">
        <f t="shared" si="520"/>
        <v>10.680034029798769</v>
      </c>
    </row>
    <row r="637" spans="1:69" x14ac:dyDescent="0.25">
      <c r="A637">
        <f t="shared" si="563"/>
        <v>6100000</v>
      </c>
      <c r="B637">
        <f t="shared" si="508"/>
        <v>6100</v>
      </c>
      <c r="C637">
        <f t="shared" si="539"/>
        <v>5.2699504422385992</v>
      </c>
      <c r="D637">
        <f t="shared" si="540"/>
        <v>1.3798836129056282</v>
      </c>
      <c r="F637">
        <f t="shared" si="541"/>
        <v>5.3016711238013732E-7</v>
      </c>
      <c r="G637">
        <f t="shared" si="542"/>
        <v>2.8478587885611865E-4</v>
      </c>
      <c r="H637">
        <f t="shared" si="481"/>
        <v>-3.1413078641211443</v>
      </c>
      <c r="J637">
        <f t="shared" si="482"/>
        <v>15</v>
      </c>
      <c r="M637">
        <f t="shared" si="543"/>
        <v>4.3307396851530687E-4</v>
      </c>
      <c r="N637">
        <f t="shared" si="484"/>
        <v>-1.5707963250000001</v>
      </c>
      <c r="O637">
        <f t="shared" si="544"/>
        <v>1897.2080648801766</v>
      </c>
      <c r="P637">
        <f t="shared" si="486"/>
        <v>1.5702692364536655</v>
      </c>
      <c r="Q637">
        <f t="shared" si="545"/>
        <v>1053.8131713908613</v>
      </c>
      <c r="R637">
        <f t="shared" si="488"/>
        <v>1.5698473918439699</v>
      </c>
      <c r="S637">
        <f t="shared" si="546"/>
        <v>5.2635971963810896E-2</v>
      </c>
      <c r="T637">
        <f t="shared" si="490"/>
        <v>-1.518136019419194</v>
      </c>
      <c r="U637">
        <f t="shared" si="547"/>
        <v>3.7509150215397816E-2</v>
      </c>
      <c r="V637">
        <f t="shared" si="492"/>
        <v>-1.5332783755083981</v>
      </c>
      <c r="X637">
        <f t="shared" si="548"/>
        <v>-82.896577792116318</v>
      </c>
      <c r="Y637">
        <f t="shared" si="549"/>
        <v>-185.8399120306654</v>
      </c>
      <c r="Z637">
        <f t="shared" si="510"/>
        <v>-5.8399120306654027</v>
      </c>
      <c r="AC637">
        <v>1</v>
      </c>
      <c r="AD637">
        <f t="shared" si="550"/>
        <v>1897.2078013350001</v>
      </c>
      <c r="AE637">
        <f t="shared" si="551"/>
        <v>-3.4176096918783863</v>
      </c>
      <c r="AF637">
        <f t="shared" si="552"/>
        <v>0.12828190931451</v>
      </c>
      <c r="AG637">
        <f t="shared" si="553"/>
        <v>20.515502759549914</v>
      </c>
      <c r="AH637">
        <f t="shared" si="554"/>
        <v>-554.35705193976128</v>
      </c>
      <c r="AJ637">
        <f t="shared" si="497"/>
        <v>18000</v>
      </c>
      <c r="AK637">
        <f t="shared" si="555"/>
        <v>341497.40424030001</v>
      </c>
      <c r="AL637">
        <v>12</v>
      </c>
      <c r="AM637">
        <f t="shared" si="556"/>
        <v>1053.8126969233501</v>
      </c>
      <c r="AN637">
        <f t="shared" si="557"/>
        <v>324.2113829540786</v>
      </c>
      <c r="AO637">
        <f t="shared" si="558"/>
        <v>-13.388966982220104</v>
      </c>
      <c r="AQ637">
        <f t="shared" si="559"/>
        <v>6.7186239806596079E-5</v>
      </c>
      <c r="AR637">
        <f t="shared" si="560"/>
        <v>-0.81967212564047209</v>
      </c>
      <c r="AT637">
        <f t="shared" si="561"/>
        <v>-454.38964476776152</v>
      </c>
      <c r="AU637">
        <f t="shared" si="562"/>
        <v>-16.853230921333353</v>
      </c>
      <c r="AV637">
        <f t="shared" si="511"/>
        <v>-3.1045198254315944</v>
      </c>
      <c r="AW637">
        <f t="shared" si="512"/>
        <v>333.54390331455977</v>
      </c>
      <c r="AX637">
        <f t="shared" si="513"/>
        <v>-887.2450113262089</v>
      </c>
      <c r="AY637">
        <f t="shared" si="521"/>
        <v>-1.2112087007832681</v>
      </c>
      <c r="BA637">
        <f t="shared" si="502"/>
        <v>0.47970993789709931</v>
      </c>
      <c r="BB637">
        <f t="shared" si="514"/>
        <v>-6.3804256878358707</v>
      </c>
      <c r="BC637">
        <f t="shared" si="515"/>
        <v>-1.8933111246483263</v>
      </c>
      <c r="BD637">
        <f t="shared" si="503"/>
        <v>-288.47873687147148</v>
      </c>
      <c r="BF637">
        <f t="shared" si="504"/>
        <v>-93.934214206050925</v>
      </c>
      <c r="BG637">
        <f t="shared" si="505"/>
        <v>-209.40091251343216</v>
      </c>
      <c r="BH637">
        <f t="shared" si="516"/>
        <v>-29.400912513432161</v>
      </c>
      <c r="BI637">
        <f t="shared" si="517"/>
        <v>-29.400912513432161</v>
      </c>
      <c r="BJ637">
        <f t="shared" si="506"/>
        <v>0</v>
      </c>
      <c r="BK637">
        <f t="shared" si="518"/>
        <v>0</v>
      </c>
      <c r="BM637">
        <f t="shared" si="519"/>
        <v>-87.553788518215057</v>
      </c>
      <c r="BN637">
        <f t="shared" si="507"/>
        <v>-100.92217564196073</v>
      </c>
      <c r="BQ637" s="56">
        <f t="shared" si="520"/>
        <v>10.521535112449264</v>
      </c>
    </row>
    <row r="638" spans="1:69" x14ac:dyDescent="0.25">
      <c r="A638">
        <f t="shared" si="563"/>
        <v>6200000</v>
      </c>
      <c r="B638">
        <f t="shared" si="508"/>
        <v>6200</v>
      </c>
      <c r="C638">
        <f t="shared" si="539"/>
        <v>5.3532565303243977</v>
      </c>
      <c r="D638">
        <f t="shared" si="540"/>
        <v>1.3828903101811196</v>
      </c>
      <c r="F638">
        <f t="shared" si="541"/>
        <v>5.1320285990440875E-7</v>
      </c>
      <c r="G638">
        <f t="shared" si="542"/>
        <v>2.8019255360668487E-4</v>
      </c>
      <c r="H638">
        <f t="shared" si="481"/>
        <v>-3.1413124574463933</v>
      </c>
      <c r="J638">
        <f t="shared" si="482"/>
        <v>15</v>
      </c>
      <c r="M638">
        <f t="shared" si="543"/>
        <v>4.2608890450699543E-4</v>
      </c>
      <c r="N638">
        <f t="shared" si="484"/>
        <v>-1.5707963250000001</v>
      </c>
      <c r="O638">
        <f t="shared" si="544"/>
        <v>1928.3098278644484</v>
      </c>
      <c r="P638">
        <f t="shared" si="486"/>
        <v>1.5702777379092454</v>
      </c>
      <c r="Q638">
        <f t="shared" si="545"/>
        <v>1071.0887817205128</v>
      </c>
      <c r="R638">
        <f t="shared" si="488"/>
        <v>1.5698626972374372</v>
      </c>
      <c r="S638">
        <f t="shared" si="546"/>
        <v>5.1789300329488509E-2</v>
      </c>
      <c r="T638">
        <f t="shared" si="490"/>
        <v>-1.5189838475250532</v>
      </c>
      <c r="U638">
        <f t="shared" si="547"/>
        <v>3.6904994644575938E-2</v>
      </c>
      <c r="V638">
        <f t="shared" si="492"/>
        <v>-1.5338829497094471</v>
      </c>
      <c r="X638">
        <f t="shared" si="548"/>
        <v>-83.183478333372264</v>
      </c>
      <c r="Y638">
        <f t="shared" si="549"/>
        <v>-185.74975663492097</v>
      </c>
      <c r="Z638">
        <f t="shared" si="510"/>
        <v>-5.7497566349209706</v>
      </c>
      <c r="AC638">
        <v>1</v>
      </c>
      <c r="AD638">
        <f t="shared" si="550"/>
        <v>1928.30956857</v>
      </c>
      <c r="AE638">
        <f t="shared" si="551"/>
        <v>-3.5305809340447496</v>
      </c>
      <c r="AF638">
        <f t="shared" si="552"/>
        <v>0.13038489143442</v>
      </c>
      <c r="AG638">
        <f t="shared" si="553"/>
        <v>19.859943442891424</v>
      </c>
      <c r="AH638">
        <f t="shared" si="554"/>
        <v>-545.44001907191432</v>
      </c>
      <c r="AJ638">
        <f t="shared" si="497"/>
        <v>18000</v>
      </c>
      <c r="AK638">
        <f t="shared" si="555"/>
        <v>347095.7223426</v>
      </c>
      <c r="AL638">
        <v>13</v>
      </c>
      <c r="AM638">
        <f t="shared" si="556"/>
        <v>1071.0883149057001</v>
      </c>
      <c r="AN638">
        <f t="shared" si="557"/>
        <v>324.21512877249188</v>
      </c>
      <c r="AO638">
        <f t="shared" si="558"/>
        <v>-12.870277020220572</v>
      </c>
      <c r="AQ638">
        <f t="shared" si="559"/>
        <v>6.5036419972447842E-5</v>
      </c>
      <c r="AR638">
        <f t="shared" si="560"/>
        <v>-0.80645160765835322</v>
      </c>
      <c r="AT638">
        <f t="shared" si="561"/>
        <v>-439.86968864212577</v>
      </c>
      <c r="AU638">
        <f t="shared" si="562"/>
        <v>-16.051556783673899</v>
      </c>
      <c r="AV638">
        <f t="shared" si="511"/>
        <v>-3.105117220228879</v>
      </c>
      <c r="AW638">
        <f t="shared" si="512"/>
        <v>333.5433884476069</v>
      </c>
      <c r="AX638">
        <f t="shared" si="513"/>
        <v>-872.65763166833358</v>
      </c>
      <c r="AY638">
        <f t="shared" si="521"/>
        <v>-1.2057146780333452</v>
      </c>
      <c r="BA638">
        <f t="shared" si="502"/>
        <v>0.47115085297567505</v>
      </c>
      <c r="BB638">
        <f t="shared" si="514"/>
        <v>-6.5368003658905538</v>
      </c>
      <c r="BC638">
        <f t="shared" si="515"/>
        <v>-1.8994025421955338</v>
      </c>
      <c r="BD638">
        <f t="shared" si="503"/>
        <v>-288.82774938857722</v>
      </c>
      <c r="BF638">
        <f t="shared" si="504"/>
        <v>-94.23683271792639</v>
      </c>
      <c r="BG638">
        <f t="shared" si="505"/>
        <v>-209.5779171443329</v>
      </c>
      <c r="BH638">
        <f t="shared" si="516"/>
        <v>-29.577917144332901</v>
      </c>
      <c r="BI638">
        <f t="shared" si="517"/>
        <v>-29.577917144332901</v>
      </c>
      <c r="BJ638">
        <f t="shared" si="506"/>
        <v>0</v>
      </c>
      <c r="BK638">
        <f t="shared" si="518"/>
        <v>0</v>
      </c>
      <c r="BM638">
        <f t="shared" si="519"/>
        <v>-87.700032352035819</v>
      </c>
      <c r="BN638">
        <f t="shared" si="507"/>
        <v>-100.75016775575575</v>
      </c>
      <c r="BQ638" s="56">
        <f t="shared" si="520"/>
        <v>10.365160434394582</v>
      </c>
    </row>
    <row r="639" spans="1:69" x14ac:dyDescent="0.25">
      <c r="A639">
        <f t="shared" si="563"/>
        <v>6300000</v>
      </c>
      <c r="B639">
        <f t="shared" si="508"/>
        <v>6300</v>
      </c>
      <c r="C639">
        <f t="shared" si="539"/>
        <v>5.4366095297027472</v>
      </c>
      <c r="D639">
        <f t="shared" si="540"/>
        <v>1.3858048369847833</v>
      </c>
      <c r="F639">
        <f t="shared" si="541"/>
        <v>4.9704000082535389E-7</v>
      </c>
      <c r="G639">
        <f t="shared" si="542"/>
        <v>2.7574504842135111E-4</v>
      </c>
      <c r="H639">
        <f t="shared" si="481"/>
        <v>-3.1413169049515788</v>
      </c>
      <c r="J639">
        <f t="shared" si="482"/>
        <v>15</v>
      </c>
      <c r="M639">
        <f t="shared" si="543"/>
        <v>4.1932558856243996E-4</v>
      </c>
      <c r="N639">
        <f t="shared" si="484"/>
        <v>-1.5707963250000001</v>
      </c>
      <c r="O639">
        <f t="shared" si="544"/>
        <v>1959.4115909836642</v>
      </c>
      <c r="P639">
        <f t="shared" si="486"/>
        <v>1.5702859694774181</v>
      </c>
      <c r="Q639">
        <f t="shared" si="545"/>
        <v>1088.3643922931067</v>
      </c>
      <c r="R639">
        <f t="shared" si="488"/>
        <v>1.5698775167458145</v>
      </c>
      <c r="S639">
        <f t="shared" si="546"/>
        <v>5.096940071366414E-2</v>
      </c>
      <c r="T639">
        <f t="shared" si="490"/>
        <v>-1.5198048315124093</v>
      </c>
      <c r="U639">
        <f t="shared" si="547"/>
        <v>3.6319980046525369E-2</v>
      </c>
      <c r="V639">
        <f t="shared" si="492"/>
        <v>-1.534468356809026</v>
      </c>
      <c r="X639">
        <f t="shared" si="548"/>
        <v>-83.465655326788976</v>
      </c>
      <c r="Y639">
        <f t="shared" si="549"/>
        <v>-185.66228091719645</v>
      </c>
      <c r="Z639">
        <f t="shared" si="510"/>
        <v>-5.6622809171964548</v>
      </c>
      <c r="AC639">
        <v>1</v>
      </c>
      <c r="AD639">
        <f t="shared" si="550"/>
        <v>1959.4113358049999</v>
      </c>
      <c r="AE639">
        <f t="shared" si="551"/>
        <v>-3.6453891069780466</v>
      </c>
      <c r="AF639">
        <f t="shared" si="552"/>
        <v>0.13248787355432998</v>
      </c>
      <c r="AG639">
        <f t="shared" si="553"/>
        <v>19.235297896840155</v>
      </c>
      <c r="AH639">
        <f t="shared" si="554"/>
        <v>-536.8049430837475</v>
      </c>
      <c r="AJ639">
        <f t="shared" si="497"/>
        <v>18000</v>
      </c>
      <c r="AK639">
        <f t="shared" si="555"/>
        <v>352694.04044490005</v>
      </c>
      <c r="AL639">
        <v>14</v>
      </c>
      <c r="AM639">
        <f t="shared" si="556"/>
        <v>1088.3639328880502</v>
      </c>
      <c r="AN639">
        <f t="shared" si="557"/>
        <v>324.21801438676232</v>
      </c>
      <c r="AO639">
        <f t="shared" si="558"/>
        <v>-12.36805758792995</v>
      </c>
      <c r="AQ639">
        <f t="shared" si="559"/>
        <v>6.2988157829502655E-5</v>
      </c>
      <c r="AR639">
        <f t="shared" si="560"/>
        <v>-0.79365078865173355</v>
      </c>
      <c r="AT639">
        <f t="shared" si="561"/>
        <v>-426.03445483458529</v>
      </c>
      <c r="AU639">
        <f t="shared" si="562"/>
        <v>-15.299921700256837</v>
      </c>
      <c r="AV639">
        <f t="shared" si="511"/>
        <v>-3.1056956758422025</v>
      </c>
      <c r="AW639">
        <f t="shared" si="512"/>
        <v>333.53753366302402</v>
      </c>
      <c r="AX639">
        <f t="shared" si="513"/>
        <v>-858.5315281465771</v>
      </c>
      <c r="AY639">
        <f t="shared" si="521"/>
        <v>-1.2002448726253154</v>
      </c>
      <c r="BA639">
        <f t="shared" si="502"/>
        <v>0.4628537696757859</v>
      </c>
      <c r="BB639">
        <f t="shared" si="514"/>
        <v>-6.691123896867186</v>
      </c>
      <c r="BC639">
        <f t="shared" si="515"/>
        <v>-1.9054508032168871</v>
      </c>
      <c r="BD639">
        <f t="shared" si="503"/>
        <v>-289.17428921889018</v>
      </c>
      <c r="BF639">
        <f t="shared" si="504"/>
        <v>-94.534909048157914</v>
      </c>
      <c r="BG639">
        <f t="shared" si="505"/>
        <v>-209.75772171260419</v>
      </c>
      <c r="BH639">
        <f t="shared" si="516"/>
        <v>-29.757721712604194</v>
      </c>
      <c r="BI639">
        <f t="shared" si="517"/>
        <v>-29.757721712604194</v>
      </c>
      <c r="BJ639">
        <f t="shared" si="506"/>
        <v>0</v>
      </c>
      <c r="BK639">
        <f t="shared" si="518"/>
        <v>0</v>
      </c>
      <c r="BM639">
        <f t="shared" si="519"/>
        <v>-87.843785151290717</v>
      </c>
      <c r="BN639">
        <f t="shared" si="507"/>
        <v>-100.58343249371403</v>
      </c>
      <c r="BQ639" s="56">
        <f t="shared" si="520"/>
        <v>10.210836903417951</v>
      </c>
    </row>
    <row r="640" spans="1:69" x14ac:dyDescent="0.25">
      <c r="A640">
        <f t="shared" si="563"/>
        <v>6400000</v>
      </c>
      <c r="B640">
        <f t="shared" si="508"/>
        <v>6400</v>
      </c>
      <c r="C640">
        <f t="shared" si="539"/>
        <v>5.5200073152698401</v>
      </c>
      <c r="D640">
        <f t="shared" si="540"/>
        <v>1.3886313202553724</v>
      </c>
      <c r="F640">
        <f t="shared" si="541"/>
        <v>4.816288414266347E-7</v>
      </c>
      <c r="G640">
        <f t="shared" si="542"/>
        <v>2.7143652797149449E-4</v>
      </c>
      <c r="H640">
        <f t="shared" si="481"/>
        <v>-3.1413212134720285</v>
      </c>
      <c r="J640">
        <f t="shared" si="482"/>
        <v>15</v>
      </c>
      <c r="M640">
        <f t="shared" si="543"/>
        <v>4.1277362624115189E-4</v>
      </c>
      <c r="N640">
        <f t="shared" si="484"/>
        <v>-1.5707963250000001</v>
      </c>
      <c r="O640">
        <f t="shared" si="544"/>
        <v>1990.5133542314979</v>
      </c>
      <c r="P640">
        <f t="shared" si="486"/>
        <v>1.5702939438091512</v>
      </c>
      <c r="Q640">
        <f t="shared" si="545"/>
        <v>1105.6400030972557</v>
      </c>
      <c r="R640">
        <f t="shared" si="488"/>
        <v>1.5698918731449401</v>
      </c>
      <c r="S640">
        <f t="shared" si="546"/>
        <v>5.0175024654682834E-2</v>
      </c>
      <c r="T640">
        <f t="shared" si="490"/>
        <v>-1.5206002253729296</v>
      </c>
      <c r="U640">
        <f t="shared" si="547"/>
        <v>3.5753211538593954E-2</v>
      </c>
      <c r="V640">
        <f t="shared" si="492"/>
        <v>-1.5350354936964734</v>
      </c>
      <c r="X640">
        <f t="shared" si="548"/>
        <v>-83.743263378868903</v>
      </c>
      <c r="Y640">
        <f t="shared" si="549"/>
        <v>-185.57737001955178</v>
      </c>
      <c r="Z640">
        <f t="shared" si="510"/>
        <v>-5.577370019551779</v>
      </c>
      <c r="AC640">
        <v>1</v>
      </c>
      <c r="AD640">
        <f t="shared" si="550"/>
        <v>1990.5131030399998</v>
      </c>
      <c r="AE640">
        <f t="shared" si="551"/>
        <v>-3.7620342106782769</v>
      </c>
      <c r="AF640">
        <f t="shared" si="552"/>
        <v>0.13459085567423998</v>
      </c>
      <c r="AG640">
        <f t="shared" si="553"/>
        <v>18.639653337517426</v>
      </c>
      <c r="AH640">
        <f t="shared" si="554"/>
        <v>-528.43867567844495</v>
      </c>
      <c r="AJ640">
        <f t="shared" si="497"/>
        <v>18000</v>
      </c>
      <c r="AK640">
        <f t="shared" si="555"/>
        <v>358292.35854720004</v>
      </c>
      <c r="AL640">
        <v>15</v>
      </c>
      <c r="AM640">
        <f t="shared" si="556"/>
        <v>1105.6395508703999</v>
      </c>
      <c r="AN640">
        <f t="shared" si="557"/>
        <v>324.22011435306945</v>
      </c>
      <c r="AO640">
        <f t="shared" si="558"/>
        <v>-11.881537951823692</v>
      </c>
      <c r="AQ640">
        <f t="shared" si="559"/>
        <v>6.1035155877470973E-5</v>
      </c>
      <c r="AR640">
        <f t="shared" si="560"/>
        <v>-0.78124999523162841</v>
      </c>
      <c r="AT640">
        <f t="shared" si="561"/>
        <v>-412.84157517984619</v>
      </c>
      <c r="AU640">
        <f t="shared" si="562"/>
        <v>-14.594482417996414</v>
      </c>
      <c r="AV640">
        <f t="shared" si="511"/>
        <v>-3.1062560784772741</v>
      </c>
      <c r="AW640">
        <f t="shared" si="512"/>
        <v>333.52683777899546</v>
      </c>
      <c r="AX640">
        <f t="shared" si="513"/>
        <v>-844.84520974634745</v>
      </c>
      <c r="AY640">
        <f t="shared" si="521"/>
        <v>-1.1947992156308034</v>
      </c>
      <c r="BA640">
        <f t="shared" si="502"/>
        <v>0.45480655175700768</v>
      </c>
      <c r="BB640">
        <f t="shared" si="514"/>
        <v>-6.8434657534142742</v>
      </c>
      <c r="BC640">
        <f t="shared" si="515"/>
        <v>-1.9114568628464708</v>
      </c>
      <c r="BD640">
        <f t="shared" si="503"/>
        <v>-289.51841108756247</v>
      </c>
      <c r="BF640">
        <f t="shared" si="504"/>
        <v>-94.828597788380847</v>
      </c>
      <c r="BG640">
        <f t="shared" si="505"/>
        <v>-209.94014487886034</v>
      </c>
      <c r="BH640">
        <f t="shared" si="516"/>
        <v>-29.940144878860337</v>
      </c>
      <c r="BI640">
        <f t="shared" si="517"/>
        <v>-29.940144878860337</v>
      </c>
      <c r="BJ640">
        <f t="shared" si="506"/>
        <v>0</v>
      </c>
      <c r="BK640">
        <f t="shared" si="518"/>
        <v>0</v>
      </c>
      <c r="BM640">
        <f t="shared" si="519"/>
        <v>-87.985132034966568</v>
      </c>
      <c r="BN640">
        <f t="shared" si="507"/>
        <v>-100.4217337912979</v>
      </c>
      <c r="BQ640" s="56">
        <f t="shared" si="520"/>
        <v>10.058495046870863</v>
      </c>
    </row>
    <row r="641" spans="1:69" x14ac:dyDescent="0.25">
      <c r="A641">
        <f t="shared" si="563"/>
        <v>6500000</v>
      </c>
      <c r="B641">
        <f t="shared" si="508"/>
        <v>6500</v>
      </c>
      <c r="C641">
        <f t="shared" si="539"/>
        <v>5.603447887327432</v>
      </c>
      <c r="D641">
        <f t="shared" si="540"/>
        <v>1.3913736469430042</v>
      </c>
      <c r="F641">
        <f t="shared" si="541"/>
        <v>4.6692348094906296E-7</v>
      </c>
      <c r="G641">
        <f t="shared" si="542"/>
        <v>2.6726057756508534E-4</v>
      </c>
      <c r="H641">
        <f t="shared" si="481"/>
        <v>-3.1413253894224353</v>
      </c>
      <c r="J641">
        <f t="shared" si="482"/>
        <v>15</v>
      </c>
      <c r="M641">
        <f t="shared" si="543"/>
        <v>4.0642326276051874E-4</v>
      </c>
      <c r="N641">
        <f t="shared" si="484"/>
        <v>-1.5707963250000001</v>
      </c>
      <c r="O641">
        <f t="shared" si="544"/>
        <v>2021.6151176020139</v>
      </c>
      <c r="P641">
        <f t="shared" si="486"/>
        <v>1.5703016727768921</v>
      </c>
      <c r="Q641">
        <f t="shared" si="545"/>
        <v>1122.9156141222722</v>
      </c>
      <c r="R641">
        <f t="shared" si="488"/>
        <v>1.5699057878090634</v>
      </c>
      <c r="S641">
        <f t="shared" si="546"/>
        <v>4.9405000034384507E-2</v>
      </c>
      <c r="T641">
        <f t="shared" si="490"/>
        <v>-1.5213712062537261</v>
      </c>
      <c r="U641">
        <f t="shared" si="547"/>
        <v>3.5203849131525924E-2</v>
      </c>
      <c r="V641">
        <f t="shared" si="492"/>
        <v>-1.5355852021856378</v>
      </c>
      <c r="X641">
        <f t="shared" si="548"/>
        <v>-84.01644957368687</v>
      </c>
      <c r="Y641">
        <f t="shared" si="549"/>
        <v>-185.49491537673129</v>
      </c>
      <c r="Z641">
        <f t="shared" si="510"/>
        <v>-5.4949153767312851</v>
      </c>
      <c r="AC641">
        <v>1</v>
      </c>
      <c r="AD641">
        <f t="shared" si="550"/>
        <v>2021.6148702750002</v>
      </c>
      <c r="AE641">
        <f t="shared" si="551"/>
        <v>-3.8805162451454396</v>
      </c>
      <c r="AF641">
        <f t="shared" si="552"/>
        <v>0.13669383779414998</v>
      </c>
      <c r="AG641">
        <f t="shared" si="553"/>
        <v>18.071242606554563</v>
      </c>
      <c r="AH641">
        <f t="shared" si="554"/>
        <v>-520.32887255538981</v>
      </c>
      <c r="AJ641">
        <f t="shared" si="497"/>
        <v>18000</v>
      </c>
      <c r="AK641">
        <f t="shared" si="555"/>
        <v>363890.67664950003</v>
      </c>
      <c r="AL641">
        <v>16</v>
      </c>
      <c r="AM641">
        <f t="shared" si="556"/>
        <v>1122.9151688527502</v>
      </c>
      <c r="AN641">
        <f t="shared" si="557"/>
        <v>324.22149656742312</v>
      </c>
      <c r="AO641">
        <f t="shared" si="558"/>
        <v>-11.409994637450081</v>
      </c>
      <c r="AQ641">
        <f t="shared" si="559"/>
        <v>5.9171597283008303E-5</v>
      </c>
      <c r="AR641">
        <f t="shared" si="560"/>
        <v>-0.76923076467910789</v>
      </c>
      <c r="AT641">
        <f t="shared" si="561"/>
        <v>-400.25190721611068</v>
      </c>
      <c r="AU641">
        <f t="shared" si="562"/>
        <v>-13.931744459443211</v>
      </c>
      <c r="AV641">
        <f t="shared" si="511"/>
        <v>-3.1067992599217673</v>
      </c>
      <c r="AW641">
        <f t="shared" si="512"/>
        <v>333.5117538258944</v>
      </c>
      <c r="AX641">
        <f t="shared" si="513"/>
        <v>-831.57849719249737</v>
      </c>
      <c r="AY641">
        <f t="shared" si="521"/>
        <v>-1.1893776491307471</v>
      </c>
      <c r="BA641">
        <f t="shared" si="502"/>
        <v>0.4469978139330002</v>
      </c>
      <c r="BB641">
        <f t="shared" si="514"/>
        <v>-6.9938920160707383</v>
      </c>
      <c r="BC641">
        <f t="shared" si="515"/>
        <v>-1.9174216107910202</v>
      </c>
      <c r="BD641">
        <f t="shared" si="503"/>
        <v>-289.86016597103497</v>
      </c>
      <c r="BF641">
        <f t="shared" si="504"/>
        <v>-95.118045797686875</v>
      </c>
      <c r="BG641">
        <f t="shared" si="505"/>
        <v>-210.12501528123997</v>
      </c>
      <c r="BH641">
        <f t="shared" si="516"/>
        <v>-30.125015281239968</v>
      </c>
      <c r="BI641">
        <f t="shared" si="517"/>
        <v>-30.125015281239968</v>
      </c>
      <c r="BJ641">
        <f t="shared" si="506"/>
        <v>0</v>
      </c>
      <c r="BK641">
        <f t="shared" si="518"/>
        <v>0</v>
      </c>
      <c r="BM641">
        <f t="shared" si="519"/>
        <v>-88.124153781616144</v>
      </c>
      <c r="BN641">
        <f t="shared" si="507"/>
        <v>-100.26484931020499</v>
      </c>
      <c r="BQ641" s="56">
        <f t="shared" si="520"/>
        <v>9.9080687842143984</v>
      </c>
    </row>
    <row r="642" spans="1:69" x14ac:dyDescent="0.25">
      <c r="A642">
        <f t="shared" si="563"/>
        <v>6600000</v>
      </c>
      <c r="B642">
        <f t="shared" si="508"/>
        <v>6600</v>
      </c>
      <c r="C642">
        <f t="shared" si="539"/>
        <v>5.6869293625417816</v>
      </c>
      <c r="D642">
        <f t="shared" si="540"/>
        <v>1.3940354810038995</v>
      </c>
      <c r="F642">
        <f t="shared" si="541"/>
        <v>4.5288146941584166E-7</v>
      </c>
      <c r="G642">
        <f t="shared" si="542"/>
        <v>2.6321117128019148E-4</v>
      </c>
      <c r="H642">
        <f t="shared" si="481"/>
        <v>-3.1413294388287198</v>
      </c>
      <c r="J642">
        <f t="shared" si="482"/>
        <v>15</v>
      </c>
      <c r="M642">
        <f t="shared" si="543"/>
        <v>4.0026533453687451E-4</v>
      </c>
      <c r="N642">
        <f t="shared" si="484"/>
        <v>-1.5707963250000001</v>
      </c>
      <c r="O642">
        <f t="shared" si="544"/>
        <v>2052.7168810896355</v>
      </c>
      <c r="P642">
        <f t="shared" si="486"/>
        <v>1.5703091675335459</v>
      </c>
      <c r="Q642">
        <f t="shared" si="545"/>
        <v>1140.191225358117</v>
      </c>
      <c r="R642">
        <f t="shared" si="488"/>
        <v>1.5699192808170279</v>
      </c>
      <c r="S642">
        <f t="shared" si="546"/>
        <v>4.8658225337404319E-2</v>
      </c>
      <c r="T642">
        <f t="shared" si="490"/>
        <v>-1.5221188802502119</v>
      </c>
      <c r="U642">
        <f t="shared" si="547"/>
        <v>3.4671103586501315E-2</v>
      </c>
      <c r="V642">
        <f t="shared" si="492"/>
        <v>-1.5361182731768239</v>
      </c>
      <c r="X642">
        <f t="shared" si="548"/>
        <v>-84.285353955163259</v>
      </c>
      <c r="Y642">
        <f t="shared" si="549"/>
        <v>-185.41481430516802</v>
      </c>
      <c r="Z642">
        <f t="shared" si="510"/>
        <v>-5.4148143051680222</v>
      </c>
      <c r="AC642">
        <v>1</v>
      </c>
      <c r="AD642">
        <f t="shared" si="550"/>
        <v>2052.7166375100001</v>
      </c>
      <c r="AE642">
        <f t="shared" si="551"/>
        <v>-4.0008352103795355</v>
      </c>
      <c r="AF642">
        <f t="shared" si="552"/>
        <v>0.13879681991405998</v>
      </c>
      <c r="AG642">
        <f t="shared" si="553"/>
        <v>17.528431071837261</v>
      </c>
      <c r="AH642">
        <f t="shared" si="554"/>
        <v>-512.46393295580094</v>
      </c>
      <c r="AJ642">
        <f t="shared" si="497"/>
        <v>18000</v>
      </c>
      <c r="AK642">
        <f t="shared" si="555"/>
        <v>369488.99475180003</v>
      </c>
      <c r="AL642">
        <v>17</v>
      </c>
      <c r="AM642">
        <f t="shared" si="556"/>
        <v>1140.1907868351002</v>
      </c>
      <c r="AN642">
        <f t="shared" si="557"/>
        <v>324.22222292437283</v>
      </c>
      <c r="AO642">
        <f t="shared" si="558"/>
        <v>-10.952747868582602</v>
      </c>
      <c r="AQ642">
        <f t="shared" si="559"/>
        <v>5.7392102517262957E-5</v>
      </c>
      <c r="AR642">
        <f t="shared" si="560"/>
        <v>-0.75757575322787107</v>
      </c>
      <c r="AT642">
        <f t="shared" si="561"/>
        <v>-388.22924401759508</v>
      </c>
      <c r="AU642">
        <f t="shared" si="562"/>
        <v>-13.308525754726531</v>
      </c>
      <c r="AV642">
        <f t="shared" si="511"/>
        <v>-3.1073260016574586</v>
      </c>
      <c r="AW642">
        <f t="shared" si="512"/>
        <v>333.49269364004942</v>
      </c>
      <c r="AX642">
        <f t="shared" si="513"/>
        <v>-818.71242458669599</v>
      </c>
      <c r="AY642">
        <f t="shared" si="521"/>
        <v>-1.1839801249596513</v>
      </c>
      <c r="BA642">
        <f t="shared" si="502"/>
        <v>0.43941686453039314</v>
      </c>
      <c r="BB642">
        <f t="shared" si="514"/>
        <v>-7.1424655831786552</v>
      </c>
      <c r="BC642">
        <f t="shared" si="515"/>
        <v>-1.9233458766978073</v>
      </c>
      <c r="BD642">
        <f t="shared" si="503"/>
        <v>-290.199601404595</v>
      </c>
      <c r="BF642">
        <f t="shared" si="504"/>
        <v>-95.403392704203455</v>
      </c>
      <c r="BG642">
        <f t="shared" si="505"/>
        <v>-210.31217087106211</v>
      </c>
      <c r="BH642">
        <f t="shared" si="516"/>
        <v>-30.312170871062108</v>
      </c>
      <c r="BI642">
        <f t="shared" si="517"/>
        <v>-30.312170871062108</v>
      </c>
      <c r="BJ642">
        <f t="shared" si="506"/>
        <v>0</v>
      </c>
      <c r="BK642">
        <f t="shared" si="518"/>
        <v>0</v>
      </c>
      <c r="BM642">
        <f t="shared" si="519"/>
        <v>-88.260927121024793</v>
      </c>
      <c r="BN642">
        <f t="shared" si="507"/>
        <v>-100.11256946646716</v>
      </c>
      <c r="BQ642" s="56">
        <f t="shared" si="520"/>
        <v>9.7594952171064815</v>
      </c>
    </row>
    <row r="643" spans="1:69" x14ac:dyDescent="0.25">
      <c r="A643">
        <f t="shared" si="563"/>
        <v>6700000</v>
      </c>
      <c r="B643">
        <f t="shared" si="508"/>
        <v>6700</v>
      </c>
      <c r="C643">
        <f t="shared" si="539"/>
        <v>5.7704499656672708</v>
      </c>
      <c r="D643">
        <f t="shared" si="540"/>
        <v>1.3966202789882731</v>
      </c>
      <c r="F643">
        <f t="shared" si="541"/>
        <v>4.394635009371593E-7</v>
      </c>
      <c r="G643">
        <f t="shared" si="542"/>
        <v>2.5928264295220689E-4</v>
      </c>
      <c r="H643">
        <f t="shared" si="481"/>
        <v>-3.1413333673570478</v>
      </c>
      <c r="J643">
        <f t="shared" si="482"/>
        <v>15</v>
      </c>
      <c r="M643">
        <f t="shared" si="543"/>
        <v>3.9429122506617485E-4</v>
      </c>
      <c r="N643">
        <f t="shared" si="484"/>
        <v>-1.5707963250000001</v>
      </c>
      <c r="O643">
        <f t="shared" si="544"/>
        <v>2083.8186446891191</v>
      </c>
      <c r="P643">
        <f t="shared" si="486"/>
        <v>1.5703164385661725</v>
      </c>
      <c r="Q643">
        <f t="shared" si="545"/>
        <v>1157.4668367953498</v>
      </c>
      <c r="R643">
        <f t="shared" si="488"/>
        <v>1.5699323710489403</v>
      </c>
      <c r="S643">
        <f t="shared" si="546"/>
        <v>4.7933664420204893E-2</v>
      </c>
      <c r="T643">
        <f t="shared" si="490"/>
        <v>-1.5228442876831112</v>
      </c>
      <c r="U643">
        <f t="shared" si="547"/>
        <v>3.4154232641594173E-2</v>
      </c>
      <c r="V643">
        <f t="shared" si="492"/>
        <v>-1.5366354504470932</v>
      </c>
      <c r="X643">
        <f t="shared" si="548"/>
        <v>-84.55010997123253</v>
      </c>
      <c r="Y643">
        <f t="shared" si="549"/>
        <v>-185.33696962242891</v>
      </c>
      <c r="Z643">
        <f t="shared" si="510"/>
        <v>-5.33696962242891</v>
      </c>
      <c r="AC643">
        <v>1</v>
      </c>
      <c r="AD643">
        <f t="shared" si="550"/>
        <v>2083.818404745</v>
      </c>
      <c r="AE643">
        <f t="shared" si="551"/>
        <v>-4.1229911063805629</v>
      </c>
      <c r="AF643">
        <f t="shared" si="552"/>
        <v>0.14089980203396998</v>
      </c>
      <c r="AG643">
        <f t="shared" si="553"/>
        <v>17.00970488208009</v>
      </c>
      <c r="AH643">
        <f t="shared" si="554"/>
        <v>-504.832944575927</v>
      </c>
      <c r="AJ643">
        <f t="shared" si="497"/>
        <v>18000</v>
      </c>
      <c r="AK643">
        <f t="shared" si="555"/>
        <v>375087.31285410002</v>
      </c>
      <c r="AL643">
        <v>18</v>
      </c>
      <c r="AM643">
        <f t="shared" si="556"/>
        <v>1157.46640481745</v>
      </c>
      <c r="AN643">
        <f t="shared" si="557"/>
        <v>324.22234990319242</v>
      </c>
      <c r="AO643">
        <f t="shared" si="558"/>
        <v>-10.509158322967467</v>
      </c>
      <c r="AQ643">
        <f t="shared" si="559"/>
        <v>5.5691690489576241E-5</v>
      </c>
      <c r="AR643">
        <f t="shared" si="560"/>
        <v>-0.7462686525603216</v>
      </c>
      <c r="AT643">
        <f t="shared" si="561"/>
        <v>-376.74005401751697</v>
      </c>
      <c r="AU643">
        <f t="shared" si="562"/>
        <v>-12.721924542896897</v>
      </c>
      <c r="AV643">
        <f t="shared" si="511"/>
        <v>-3.1078370386051803</v>
      </c>
      <c r="AW643">
        <f t="shared" si="512"/>
        <v>333.47003194726511</v>
      </c>
      <c r="AX643">
        <f t="shared" si="513"/>
        <v>-806.22914974628134</v>
      </c>
      <c r="AY643">
        <f t="shared" si="521"/>
        <v>-1.1786066035666876</v>
      </c>
      <c r="BA643">
        <f t="shared" si="502"/>
        <v>0.43205365332246287</v>
      </c>
      <c r="BB643">
        <f t="shared" si="514"/>
        <v>-7.2892463648583821</v>
      </c>
      <c r="BC643">
        <f t="shared" si="515"/>
        <v>-1.9292304350384928</v>
      </c>
      <c r="BD643">
        <f t="shared" si="503"/>
        <v>-290.53676176220006</v>
      </c>
      <c r="BF643">
        <f t="shared" si="504"/>
        <v>-95.684771366636397</v>
      </c>
      <c r="BG643">
        <f t="shared" si="505"/>
        <v>-210.50145830119257</v>
      </c>
      <c r="BH643">
        <f t="shared" si="516"/>
        <v>-30.501458301192571</v>
      </c>
      <c r="BI643">
        <f t="shared" si="517"/>
        <v>-30.501458301192571</v>
      </c>
      <c r="BJ643">
        <f t="shared" si="506"/>
        <v>0</v>
      </c>
      <c r="BK643">
        <f t="shared" si="518"/>
        <v>0</v>
      </c>
      <c r="BM643">
        <f t="shared" si="519"/>
        <v>-88.395525001778012</v>
      </c>
      <c r="BN643">
        <f t="shared" si="507"/>
        <v>-99.964696538992555</v>
      </c>
      <c r="BQ643" s="56">
        <f t="shared" si="520"/>
        <v>9.6127144354267546</v>
      </c>
    </row>
    <row r="644" spans="1:69" x14ac:dyDescent="0.25">
      <c r="A644">
        <f t="shared" si="563"/>
        <v>6800000</v>
      </c>
      <c r="B644">
        <f t="shared" si="508"/>
        <v>6800</v>
      </c>
      <c r="C644">
        <f t="shared" si="539"/>
        <v>5.8540080219609223</v>
      </c>
      <c r="D644">
        <f t="shared" si="540"/>
        <v>1.3991313043537017</v>
      </c>
      <c r="F644">
        <f t="shared" si="541"/>
        <v>4.2663313835125874E-7</v>
      </c>
      <c r="G644">
        <f t="shared" si="542"/>
        <v>2.5546965972103825E-4</v>
      </c>
      <c r="H644">
        <f t="shared" si="481"/>
        <v>-3.1413371803402792</v>
      </c>
      <c r="J644">
        <f t="shared" si="482"/>
        <v>15</v>
      </c>
      <c r="M644">
        <f t="shared" si="543"/>
        <v>3.8849282469755471E-4</v>
      </c>
      <c r="N644">
        <f t="shared" si="484"/>
        <v>-1.5707963250000001</v>
      </c>
      <c r="O644">
        <f t="shared" si="544"/>
        <v>2114.9204083955292</v>
      </c>
      <c r="P644">
        <f t="shared" si="486"/>
        <v>1.570323495744947</v>
      </c>
      <c r="Q644">
        <f t="shared" si="545"/>
        <v>1174.742448425086</v>
      </c>
      <c r="R644">
        <f t="shared" si="488"/>
        <v>1.569945076274315</v>
      </c>
      <c r="S644">
        <f t="shared" si="546"/>
        <v>4.723034173786695E-2</v>
      </c>
      <c r="T644">
        <f t="shared" si="490"/>
        <v>-1.5235484079123978</v>
      </c>
      <c r="U644">
        <f t="shared" si="547"/>
        <v>3.365253756980395E-2</v>
      </c>
      <c r="V644">
        <f t="shared" si="492"/>
        <v>-1.5371374341070489</v>
      </c>
      <c r="X644">
        <f t="shared" si="548"/>
        <v>-84.81084488346238</v>
      </c>
      <c r="Y644">
        <f t="shared" si="549"/>
        <v>-185.26128929465668</v>
      </c>
      <c r="Z644">
        <f t="shared" si="510"/>
        <v>-5.2612892946566774</v>
      </c>
      <c r="AC644">
        <v>1</v>
      </c>
      <c r="AD644">
        <f t="shared" si="550"/>
        <v>2114.9201719799999</v>
      </c>
      <c r="AE644">
        <f t="shared" si="551"/>
        <v>-4.246983933148524</v>
      </c>
      <c r="AF644">
        <f t="shared" si="552"/>
        <v>0.14300278415387999</v>
      </c>
      <c r="AG644">
        <f t="shared" si="553"/>
        <v>16.513660417710355</v>
      </c>
      <c r="AH644">
        <f t="shared" si="554"/>
        <v>-497.42563330055702</v>
      </c>
      <c r="AJ644">
        <f t="shared" si="497"/>
        <v>18000</v>
      </c>
      <c r="AK644">
        <f t="shared" si="555"/>
        <v>380685.63095640001</v>
      </c>
      <c r="AL644">
        <v>19</v>
      </c>
      <c r="AM644">
        <f t="shared" si="556"/>
        <v>1174.7420227998002</v>
      </c>
      <c r="AN644">
        <f t="shared" si="557"/>
        <v>324.22192909037022</v>
      </c>
      <c r="AO644">
        <f t="shared" si="558"/>
        <v>-10.078624172364952</v>
      </c>
      <c r="AQ644">
        <f t="shared" si="559"/>
        <v>5.4065743652326213E-5</v>
      </c>
      <c r="AR644">
        <f t="shared" si="560"/>
        <v>-0.73529411367163655</v>
      </c>
      <c r="AT644">
        <f t="shared" si="561"/>
        <v>-365.7532473319547</v>
      </c>
      <c r="AU644">
        <f t="shared" si="562"/>
        <v>-12.169290987090847</v>
      </c>
      <c r="AV644">
        <f t="shared" si="511"/>
        <v>-3.1083330625402628</v>
      </c>
      <c r="AW644">
        <f t="shared" si="512"/>
        <v>333.4441099985836</v>
      </c>
      <c r="AX644">
        <f t="shared" si="513"/>
        <v>-794.11187236148453</v>
      </c>
      <c r="AY644">
        <f t="shared" si="521"/>
        <v>-1.1732570529818305</v>
      </c>
      <c r="BA644">
        <f t="shared" si="502"/>
        <v>0.42489872400040118</v>
      </c>
      <c r="BB644">
        <f t="shared" si="514"/>
        <v>-7.4342914624844481</v>
      </c>
      <c r="BC644">
        <f t="shared" si="515"/>
        <v>-1.9350760095584323</v>
      </c>
      <c r="BD644">
        <f t="shared" si="503"/>
        <v>-290.8716885114045</v>
      </c>
      <c r="BF644">
        <f t="shared" si="504"/>
        <v>-95.962308299557094</v>
      </c>
      <c r="BG644">
        <f t="shared" si="505"/>
        <v>-210.69273236239002</v>
      </c>
      <c r="BH644">
        <f t="shared" si="516"/>
        <v>-30.692732362390018</v>
      </c>
      <c r="BI644">
        <f t="shared" si="517"/>
        <v>-30.692732362390018</v>
      </c>
      <c r="BJ644">
        <f t="shared" si="506"/>
        <v>0</v>
      </c>
      <c r="BK644">
        <f t="shared" si="518"/>
        <v>0</v>
      </c>
      <c r="BM644">
        <f t="shared" si="519"/>
        <v>-88.528016837072641</v>
      </c>
      <c r="BN644">
        <f t="shared" si="507"/>
        <v>-99.821043850985561</v>
      </c>
      <c r="BQ644" s="56">
        <f t="shared" si="520"/>
        <v>9.4676693378006895</v>
      </c>
    </row>
    <row r="645" spans="1:69" x14ac:dyDescent="0.25">
      <c r="A645">
        <f t="shared" si="563"/>
        <v>6900000</v>
      </c>
      <c r="B645">
        <f t="shared" si="508"/>
        <v>6900</v>
      </c>
      <c r="C645">
        <f t="shared" si="539"/>
        <v>5.9376019502220059</v>
      </c>
      <c r="D645">
        <f t="shared" si="540"/>
        <v>1.4015716406224425</v>
      </c>
      <c r="F645">
        <f t="shared" si="541"/>
        <v>4.1435656559549814E-7</v>
      </c>
      <c r="G645">
        <f t="shared" si="542"/>
        <v>2.5176719787854419E-4</v>
      </c>
      <c r="H645">
        <f t="shared" si="481"/>
        <v>-3.1413408828021216</v>
      </c>
      <c r="J645">
        <f t="shared" si="482"/>
        <v>15</v>
      </c>
      <c r="M645">
        <f t="shared" si="543"/>
        <v>3.8286249390483644E-4</v>
      </c>
      <c r="N645">
        <f t="shared" si="484"/>
        <v>-1.5707963250000001</v>
      </c>
      <c r="O645">
        <f t="shared" si="544"/>
        <v>2146.0221722042174</v>
      </c>
      <c r="P645">
        <f t="shared" si="486"/>
        <v>1.5703303483678601</v>
      </c>
      <c r="Q645">
        <f t="shared" si="545"/>
        <v>1192.0180602389557</v>
      </c>
      <c r="R645">
        <f t="shared" si="488"/>
        <v>1.5699574132325504</v>
      </c>
      <c r="S645">
        <f t="shared" si="546"/>
        <v>4.6547337982627765E-2</v>
      </c>
      <c r="T645">
        <f t="shared" si="490"/>
        <v>-1.5242321637348468</v>
      </c>
      <c r="U645">
        <f t="shared" si="547"/>
        <v>3.316536003517899E-2</v>
      </c>
      <c r="V645">
        <f t="shared" si="492"/>
        <v>-1.5376248837578439</v>
      </c>
      <c r="X645">
        <f t="shared" si="548"/>
        <v>-85.067680145298482</v>
      </c>
      <c r="Y645">
        <f t="shared" si="549"/>
        <v>-185.18768610976747</v>
      </c>
      <c r="Z645">
        <f t="shared" si="510"/>
        <v>-5.1876861097674691</v>
      </c>
      <c r="AC645">
        <v>1</v>
      </c>
      <c r="AD645">
        <f t="shared" si="550"/>
        <v>2146.0219392149997</v>
      </c>
      <c r="AE645">
        <f t="shared" si="551"/>
        <v>-4.3728136906834161</v>
      </c>
      <c r="AF645">
        <f t="shared" si="552"/>
        <v>0.14510576627378999</v>
      </c>
      <c r="AG645">
        <f t="shared" si="553"/>
        <v>16.038994800856578</v>
      </c>
      <c r="AH645">
        <f t="shared" si="554"/>
        <v>-490.23231727238925</v>
      </c>
      <c r="AJ645">
        <f t="shared" si="497"/>
        <v>18000</v>
      </c>
      <c r="AK645">
        <f t="shared" si="555"/>
        <v>386283.9490587</v>
      </c>
      <c r="AL645">
        <v>20</v>
      </c>
      <c r="AM645">
        <f t="shared" si="556"/>
        <v>1192.01764078215</v>
      </c>
      <c r="AN645">
        <f t="shared" si="557"/>
        <v>324.22100764605824</v>
      </c>
      <c r="AO645">
        <f t="shared" si="558"/>
        <v>-9.6605783782887737</v>
      </c>
      <c r="AQ645">
        <f t="shared" si="559"/>
        <v>5.25099766198804E-5</v>
      </c>
      <c r="AR645">
        <f t="shared" si="560"/>
        <v>-0.72463767735434947</v>
      </c>
      <c r="AT645">
        <f t="shared" si="561"/>
        <v>-355.23996554506272</v>
      </c>
      <c r="AU645">
        <f t="shared" si="562"/>
        <v>-11.64820202710948</v>
      </c>
      <c r="AV645">
        <f t="shared" si="511"/>
        <v>-3.1088147252117877</v>
      </c>
      <c r="AW645">
        <f t="shared" si="512"/>
        <v>333.41523881240244</v>
      </c>
      <c r="AX645">
        <f t="shared" si="513"/>
        <v>-782.34475918868281</v>
      </c>
      <c r="AY645">
        <f t="shared" si="521"/>
        <v>-1.1679314478766003</v>
      </c>
      <c r="BA645">
        <f t="shared" si="502"/>
        <v>0.41794317080785565</v>
      </c>
      <c r="BB645">
        <f t="shared" si="514"/>
        <v>-7.5776553349508387</v>
      </c>
      <c r="BC645">
        <f t="shared" si="515"/>
        <v>-1.9408832773351874</v>
      </c>
      <c r="BD645">
        <f t="shared" si="503"/>
        <v>-291.2044204458951</v>
      </c>
      <c r="BF645">
        <f t="shared" si="504"/>
        <v>-96.236124065805996</v>
      </c>
      <c r="BG645">
        <f t="shared" si="505"/>
        <v>-210.88585546336694</v>
      </c>
      <c r="BH645">
        <f t="shared" si="516"/>
        <v>-30.885855463366937</v>
      </c>
      <c r="BI645">
        <f t="shared" si="517"/>
        <v>-30.885855463366937</v>
      </c>
      <c r="BJ645">
        <f t="shared" si="506"/>
        <v>0</v>
      </c>
      <c r="BK645">
        <f t="shared" si="518"/>
        <v>0</v>
      </c>
      <c r="BM645">
        <f t="shared" si="519"/>
        <v>-88.658468730855162</v>
      </c>
      <c r="BN645">
        <f t="shared" si="507"/>
        <v>-99.681435017471856</v>
      </c>
      <c r="BQ645" s="56">
        <f t="shared" si="520"/>
        <v>9.324305465334298</v>
      </c>
    </row>
    <row r="646" spans="1:69" x14ac:dyDescent="0.25">
      <c r="A646">
        <f t="shared" si="563"/>
        <v>7000000</v>
      </c>
      <c r="B646">
        <f t="shared" si="508"/>
        <v>7000</v>
      </c>
      <c r="C646">
        <f t="shared" si="539"/>
        <v>6.0212302563978888</v>
      </c>
      <c r="D646">
        <f t="shared" si="540"/>
        <v>1.4039442034889225</v>
      </c>
      <c r="F646">
        <f t="shared" si="541"/>
        <v>4.0260236466123443E-7</v>
      </c>
      <c r="G646">
        <f t="shared" si="542"/>
        <v>2.4817052078619849E-4</v>
      </c>
      <c r="H646">
        <f t="shared" si="481"/>
        <v>-3.1413444794792138</v>
      </c>
      <c r="J646">
        <f t="shared" si="482"/>
        <v>15</v>
      </c>
      <c r="M646">
        <f t="shared" si="543"/>
        <v>3.7739302970619596E-4</v>
      </c>
      <c r="N646">
        <f t="shared" si="484"/>
        <v>-1.5707963250000001</v>
      </c>
      <c r="O646">
        <f t="shared" si="544"/>
        <v>2177.1239361108005</v>
      </c>
      <c r="P646">
        <f t="shared" si="486"/>
        <v>1.570337005201589</v>
      </c>
      <c r="Q646">
        <f t="shared" si="545"/>
        <v>1209.2936722290679</v>
      </c>
      <c r="R646">
        <f t="shared" si="488"/>
        <v>1.5699693977065095</v>
      </c>
      <c r="S646">
        <f t="shared" si="546"/>
        <v>4.5883786093361315E-2</v>
      </c>
      <c r="T646">
        <f t="shared" si="490"/>
        <v>-1.5248964254065926</v>
      </c>
      <c r="U646">
        <f t="shared" si="547"/>
        <v>3.2692079217357888E-2</v>
      </c>
      <c r="V646">
        <f t="shared" si="492"/>
        <v>-1.5380984213782891</v>
      </c>
      <c r="X646">
        <f t="shared" si="548"/>
        <v>-85.320731751775426</v>
      </c>
      <c r="Y646">
        <f t="shared" si="549"/>
        <v>-185.11607737434494</v>
      </c>
      <c r="Z646">
        <f t="shared" si="510"/>
        <v>-5.1160773743449397</v>
      </c>
      <c r="AC646">
        <v>1</v>
      </c>
      <c r="AD646">
        <f t="shared" si="550"/>
        <v>2177.1237064500001</v>
      </c>
      <c r="AE646">
        <f t="shared" si="551"/>
        <v>-4.5004803789852428</v>
      </c>
      <c r="AF646">
        <f t="shared" si="552"/>
        <v>0.14720874839369999</v>
      </c>
      <c r="AG646">
        <f t="shared" si="553"/>
        <v>15.584497344682429</v>
      </c>
      <c r="AH646">
        <f t="shared" si="554"/>
        <v>-483.24386486758107</v>
      </c>
      <c r="AJ646">
        <f t="shared" si="497"/>
        <v>18000</v>
      </c>
      <c r="AK646">
        <f t="shared" si="555"/>
        <v>391882.26716100005</v>
      </c>
      <c r="AL646">
        <v>21</v>
      </c>
      <c r="AM646">
        <f t="shared" si="556"/>
        <v>1209.2932587645</v>
      </c>
      <c r="AN646">
        <f t="shared" si="557"/>
        <v>324.21962872112022</v>
      </c>
      <c r="AO646">
        <f t="shared" si="558"/>
        <v>-9.2544862180827767</v>
      </c>
      <c r="AQ646">
        <f t="shared" si="559"/>
        <v>5.1020407902957101E-5</v>
      </c>
      <c r="AR646">
        <f t="shared" si="560"/>
        <v>-0.71428571064139945</v>
      </c>
      <c r="AT646">
        <f t="shared" si="561"/>
        <v>-345.17339230262507</v>
      </c>
      <c r="AU646">
        <f t="shared" si="562"/>
        <v>-11.156439059937636</v>
      </c>
      <c r="AV646">
        <f t="shared" si="511"/>
        <v>-3.1092826411951862</v>
      </c>
      <c r="AW646">
        <f t="shared" si="512"/>
        <v>333.38370206990339</v>
      </c>
      <c r="AX646">
        <f t="shared" si="513"/>
        <v>-770.91287558533577</v>
      </c>
      <c r="AY646">
        <f t="shared" si="521"/>
        <v>-1.1626297687101477</v>
      </c>
      <c r="BA646">
        <f t="shared" si="502"/>
        <v>0.41117859891913505</v>
      </c>
      <c r="BB646">
        <f t="shared" si="514"/>
        <v>-7.719389952882052</v>
      </c>
      <c r="BC646">
        <f t="shared" si="515"/>
        <v>-1.9466528724850385</v>
      </c>
      <c r="BD646">
        <f t="shared" si="503"/>
        <v>-291.53499389785844</v>
      </c>
      <c r="BF646">
        <f t="shared" si="504"/>
        <v>-96.506333639024035</v>
      </c>
      <c r="BG646">
        <f t="shared" si="505"/>
        <v>-211.08069715071409</v>
      </c>
      <c r="BH646">
        <f t="shared" si="516"/>
        <v>-31.080697150714087</v>
      </c>
      <c r="BI646">
        <f t="shared" si="517"/>
        <v>-31.080697150714087</v>
      </c>
      <c r="BJ646">
        <f t="shared" si="506"/>
        <v>0</v>
      </c>
      <c r="BK646">
        <f t="shared" si="518"/>
        <v>0</v>
      </c>
      <c r="BM646">
        <f t="shared" si="519"/>
        <v>-88.786943686141996</v>
      </c>
      <c r="BN646">
        <f t="shared" si="507"/>
        <v>-99.54570325285566</v>
      </c>
      <c r="BQ646" s="56">
        <f t="shared" si="520"/>
        <v>9.1825708474030829</v>
      </c>
    </row>
    <row r="647" spans="1:69" x14ac:dyDescent="0.25">
      <c r="A647">
        <f t="shared" si="563"/>
        <v>7100000</v>
      </c>
      <c r="B647">
        <f t="shared" si="508"/>
        <v>7100</v>
      </c>
      <c r="C647">
        <f t="shared" si="539"/>
        <v>6.1048915277035452</v>
      </c>
      <c r="D647">
        <f t="shared" si="540"/>
        <v>1.4062517519727415</v>
      </c>
      <c r="F647">
        <f t="shared" si="541"/>
        <v>3.9134131438231955E-7</v>
      </c>
      <c r="G647">
        <f t="shared" si="542"/>
        <v>2.4467515865887263E-4</v>
      </c>
      <c r="H647">
        <f t="shared" si="481"/>
        <v>-3.1413479748413415</v>
      </c>
      <c r="J647">
        <f t="shared" si="482"/>
        <v>15</v>
      </c>
      <c r="M647">
        <f t="shared" si="543"/>
        <v>3.7207763492160169E-4</v>
      </c>
      <c r="N647">
        <f t="shared" si="484"/>
        <v>-1.5707963250000001</v>
      </c>
      <c r="O647">
        <f t="shared" si="544"/>
        <v>2208.2257001111416</v>
      </c>
      <c r="P647">
        <f t="shared" si="486"/>
        <v>1.5703434745189138</v>
      </c>
      <c r="Q647">
        <f t="shared" si="545"/>
        <v>1226.5692843879751</v>
      </c>
      <c r="R647">
        <f t="shared" si="488"/>
        <v>1.5699810445898805</v>
      </c>
      <c r="S647">
        <f t="shared" si="546"/>
        <v>4.5238867599746456E-2</v>
      </c>
      <c r="T647">
        <f t="shared" si="490"/>
        <v>-1.5255420143274547</v>
      </c>
      <c r="U647">
        <f t="shared" si="547"/>
        <v>3.2232109178181263E-2</v>
      </c>
      <c r="V647">
        <f t="shared" si="492"/>
        <v>-1.5385586339686042</v>
      </c>
      <c r="X647">
        <f t="shared" si="548"/>
        <v>-85.570110563238387</v>
      </c>
      <c r="Y647">
        <f t="shared" si="549"/>
        <v>-185.04638463234741</v>
      </c>
      <c r="Z647">
        <f t="shared" si="510"/>
        <v>-5.0463846323474115</v>
      </c>
      <c r="AC647">
        <v>1</v>
      </c>
      <c r="AD647">
        <f t="shared" si="550"/>
        <v>2208.225473685</v>
      </c>
      <c r="AE647">
        <f t="shared" si="551"/>
        <v>-4.6299839980540023</v>
      </c>
      <c r="AF647">
        <f t="shared" si="552"/>
        <v>0.14931173051360999</v>
      </c>
      <c r="AG647">
        <f t="shared" si="553"/>
        <v>15.149041837324463</v>
      </c>
      <c r="AH647">
        <f t="shared" si="554"/>
        <v>-476.45165619574925</v>
      </c>
      <c r="AJ647">
        <f t="shared" si="497"/>
        <v>18000</v>
      </c>
      <c r="AK647">
        <f t="shared" si="555"/>
        <v>397480.58526330005</v>
      </c>
      <c r="AL647">
        <v>22</v>
      </c>
      <c r="AM647">
        <f t="shared" si="556"/>
        <v>1226.5688767468503</v>
      </c>
      <c r="AN647">
        <f t="shared" si="557"/>
        <v>324.21783183056374</v>
      </c>
      <c r="AO647">
        <f t="shared" si="558"/>
        <v>-8.8598430188038009</v>
      </c>
      <c r="AQ647">
        <f t="shared" si="559"/>
        <v>4.9593334409872377E-5</v>
      </c>
      <c r="AR647">
        <f t="shared" si="560"/>
        <v>-0.70422534862018771</v>
      </c>
      <c r="AT647">
        <f t="shared" si="561"/>
        <v>-335.5285823936195</v>
      </c>
      <c r="AU647">
        <f t="shared" si="562"/>
        <v>-10.691968095467482</v>
      </c>
      <c r="AV647">
        <f t="shared" si="511"/>
        <v>-3.1097373905043888</v>
      </c>
      <c r="AW647">
        <f t="shared" si="512"/>
        <v>333.34975870462858</v>
      </c>
      <c r="AX647">
        <f t="shared" si="513"/>
        <v>-759.80212276934958</v>
      </c>
      <c r="AY647">
        <f t="shared" si="521"/>
        <v>-1.1573520009524596</v>
      </c>
      <c r="BA647">
        <f t="shared" si="502"/>
        <v>0.40459708818917306</v>
      </c>
      <c r="BB647">
        <f t="shared" si="514"/>
        <v>-7.8595449418294905</v>
      </c>
      <c r="BC647">
        <f t="shared" si="515"/>
        <v>-1.9523853895519292</v>
      </c>
      <c r="BD647">
        <f t="shared" si="503"/>
        <v>-291.8634429321533</v>
      </c>
      <c r="BF647">
        <f t="shared" si="504"/>
        <v>-96.773046739006645</v>
      </c>
      <c r="BG647">
        <f t="shared" si="505"/>
        <v>-211.27713366521124</v>
      </c>
      <c r="BH647">
        <f t="shared" si="516"/>
        <v>-31.277133665211238</v>
      </c>
      <c r="BI647">
        <f t="shared" si="517"/>
        <v>-31.277133665211238</v>
      </c>
      <c r="BJ647">
        <f t="shared" si="506"/>
        <v>0</v>
      </c>
      <c r="BK647">
        <f t="shared" si="518"/>
        <v>0</v>
      </c>
      <c r="BM647">
        <f t="shared" si="519"/>
        <v>-88.913501797177162</v>
      </c>
      <c r="BN647">
        <f t="shared" si="507"/>
        <v>-99.413690733057962</v>
      </c>
      <c r="BQ647" s="56">
        <f t="shared" si="520"/>
        <v>9.0424158584556462</v>
      </c>
    </row>
    <row r="648" spans="1:69" x14ac:dyDescent="0.25">
      <c r="A648">
        <f t="shared" si="563"/>
        <v>7200000</v>
      </c>
      <c r="B648">
        <f t="shared" si="508"/>
        <v>7200</v>
      </c>
      <c r="C648">
        <f t="shared" si="539"/>
        <v>6.1885844272075303</v>
      </c>
      <c r="D648">
        <f t="shared" si="540"/>
        <v>1.4084968987028899</v>
      </c>
      <c r="F648">
        <f t="shared" si="541"/>
        <v>3.8054620864834322E-7</v>
      </c>
      <c r="G648">
        <f t="shared" si="542"/>
        <v>2.4127689003330683E-4</v>
      </c>
      <c r="H648">
        <f t="shared" si="481"/>
        <v>-3.1413513731099667</v>
      </c>
      <c r="J648">
        <f t="shared" si="482"/>
        <v>15</v>
      </c>
      <c r="M648">
        <f t="shared" si="543"/>
        <v>3.6690988999213495E-4</v>
      </c>
      <c r="N648">
        <f t="shared" si="484"/>
        <v>-1.5707963250000001</v>
      </c>
      <c r="O648">
        <f t="shared" si="544"/>
        <v>2239.3274642013348</v>
      </c>
      <c r="P648">
        <f t="shared" si="486"/>
        <v>1.570349764133016</v>
      </c>
      <c r="Q648">
        <f t="shared" si="545"/>
        <v>1243.8448967086447</v>
      </c>
      <c r="R648">
        <f t="shared" si="488"/>
        <v>1.5699923679489254</v>
      </c>
      <c r="S648">
        <f t="shared" si="546"/>
        <v>4.4611809268859069E-2</v>
      </c>
      <c r="T648">
        <f t="shared" si="490"/>
        <v>-1.5261697064197246</v>
      </c>
      <c r="U648">
        <f t="shared" si="547"/>
        <v>3.1784896446939916E-2</v>
      </c>
      <c r="V648">
        <f t="shared" si="492"/>
        <v>-1.5390060759743949</v>
      </c>
      <c r="X648">
        <f t="shared" si="548"/>
        <v>-85.815922605360825</v>
      </c>
      <c r="Y648">
        <f t="shared" si="549"/>
        <v>-184.9785334038981</v>
      </c>
      <c r="Z648">
        <f t="shared" si="510"/>
        <v>-4.9785334038980977</v>
      </c>
      <c r="AC648">
        <v>1</v>
      </c>
      <c r="AD648">
        <f t="shared" si="550"/>
        <v>2239.3272409199999</v>
      </c>
      <c r="AE648">
        <f t="shared" si="551"/>
        <v>-4.7613245478896946</v>
      </c>
      <c r="AF648">
        <f t="shared" si="552"/>
        <v>0.15141471263351999</v>
      </c>
      <c r="AG648">
        <f t="shared" si="553"/>
        <v>14.731579568645365</v>
      </c>
      <c r="AH648">
        <f t="shared" si="554"/>
        <v>-469.84754778468056</v>
      </c>
      <c r="AJ648">
        <f t="shared" si="497"/>
        <v>18000</v>
      </c>
      <c r="AK648">
        <f t="shared" si="555"/>
        <v>403078.90336560004</v>
      </c>
      <c r="AL648">
        <v>23</v>
      </c>
      <c r="AM648">
        <f t="shared" si="556"/>
        <v>1243.8444947292001</v>
      </c>
      <c r="AN648">
        <f t="shared" si="557"/>
        <v>324.21565318839265</v>
      </c>
      <c r="AO648">
        <f t="shared" si="558"/>
        <v>-8.4761720788596762</v>
      </c>
      <c r="AQ648">
        <f t="shared" si="559"/>
        <v>4.8225308409407272E-5</v>
      </c>
      <c r="AR648">
        <f t="shared" si="560"/>
        <v>-0.69444444109546466</v>
      </c>
      <c r="AT648">
        <f t="shared" si="561"/>
        <v>-326.28230728643911</v>
      </c>
      <c r="AU648">
        <f t="shared" si="562"/>
        <v>-10.252922082898618</v>
      </c>
      <c r="AV648">
        <f t="shared" si="511"/>
        <v>-3.110179520986839</v>
      </c>
      <c r="AW648">
        <f t="shared" si="512"/>
        <v>333.31364522177114</v>
      </c>
      <c r="AX648">
        <f t="shared" si="513"/>
        <v>-748.99918025318561</v>
      </c>
      <c r="AY648">
        <f t="shared" si="521"/>
        <v>-1.1520981343773684</v>
      </c>
      <c r="BA648">
        <f t="shared" si="502"/>
        <v>0.39819115994502274</v>
      </c>
      <c r="BB648">
        <f t="shared" si="514"/>
        <v>-7.998167715389263</v>
      </c>
      <c r="BC648">
        <f t="shared" si="515"/>
        <v>-1.9580813866094706</v>
      </c>
      <c r="BD648">
        <f t="shared" si="503"/>
        <v>-292.18979952404226</v>
      </c>
      <c r="BF648">
        <f t="shared" si="504"/>
        <v>-97.036368142295558</v>
      </c>
      <c r="BG648">
        <f t="shared" si="505"/>
        <v>-211.47504753137821</v>
      </c>
      <c r="BH648">
        <f t="shared" si="516"/>
        <v>-31.475047531378209</v>
      </c>
      <c r="BI648">
        <f t="shared" si="517"/>
        <v>-31.475047531378209</v>
      </c>
      <c r="BJ648">
        <f t="shared" si="506"/>
        <v>0</v>
      </c>
      <c r="BK648">
        <f t="shared" si="518"/>
        <v>0</v>
      </c>
      <c r="BM648">
        <f t="shared" si="519"/>
        <v>-89.038200426906286</v>
      </c>
      <c r="BN648">
        <f t="shared" si="507"/>
        <v>-99.285248007335966</v>
      </c>
      <c r="BQ648" s="56">
        <f t="shared" si="520"/>
        <v>8.9037930848958737</v>
      </c>
    </row>
    <row r="649" spans="1:69" x14ac:dyDescent="0.25">
      <c r="A649">
        <f t="shared" si="563"/>
        <v>7300000</v>
      </c>
      <c r="B649">
        <f t="shared" si="508"/>
        <v>7300</v>
      </c>
      <c r="C649">
        <f t="shared" si="539"/>
        <v>6.2723076888421625</v>
      </c>
      <c r="D649">
        <f t="shared" si="540"/>
        <v>1.4106821194102892</v>
      </c>
      <c r="F649">
        <f t="shared" si="541"/>
        <v>3.7019169192867205E-7</v>
      </c>
      <c r="G649">
        <f t="shared" si="542"/>
        <v>2.3797172475972485E-4</v>
      </c>
      <c r="H649">
        <f t="shared" ref="H649:H676" si="564">IF(G649&gt;0,G649-Pi,G649)</f>
        <v>-3.1413546782752406</v>
      </c>
      <c r="J649">
        <f t="shared" ref="J649:J676" si="565">Vin/Vramp</f>
        <v>15</v>
      </c>
      <c r="M649">
        <f t="shared" si="543"/>
        <v>3.618837271155304E-4</v>
      </c>
      <c r="N649">
        <f t="shared" ref="N649:N676" si="566">-Pi/2</f>
        <v>-1.5707963250000001</v>
      </c>
      <c r="O649">
        <f t="shared" si="544"/>
        <v>2270.4292283776863</v>
      </c>
      <c r="P649">
        <f t="shared" ref="P649:P676" si="567">ATAN2(Fz1_u,A649)</f>
        <v>1.5703558814289573</v>
      </c>
      <c r="Q649">
        <f t="shared" si="545"/>
        <v>1261.1205091844288</v>
      </c>
      <c r="R649">
        <f t="shared" ref="R649:R676" si="568">ATAN2(Fz2_u,A649)</f>
        <v>1.5700033810791534</v>
      </c>
      <c r="S649">
        <f t="shared" si="546"/>
        <v>4.400188002542673E-2</v>
      </c>
      <c r="T649">
        <f t="shared" ref="T649:T676" si="569">-ATAN2(Fp1_u,A649)</f>
        <v>-1.5267802352305582</v>
      </c>
      <c r="U649">
        <f t="shared" si="547"/>
        <v>3.1349917803381117E-2</v>
      </c>
      <c r="V649">
        <f t="shared" ref="V649:V676" si="570">-ATAN2(Fp2_u,A649)</f>
        <v>-1.5394412715118788</v>
      </c>
      <c r="X649">
        <f t="shared" si="548"/>
        <v>-86.058269347511583</v>
      </c>
      <c r="Y649">
        <f t="shared" si="549"/>
        <v>-184.91245294257675</v>
      </c>
      <c r="Z649">
        <f t="shared" si="510"/>
        <v>-4.9124529425767491</v>
      </c>
      <c r="AC649">
        <v>1</v>
      </c>
      <c r="AD649">
        <f t="shared" si="550"/>
        <v>2270.4290081549998</v>
      </c>
      <c r="AE649">
        <f t="shared" si="551"/>
        <v>-4.8945020284923189</v>
      </c>
      <c r="AF649">
        <f t="shared" si="552"/>
        <v>0.15351769475343</v>
      </c>
      <c r="AG649">
        <f t="shared" si="553"/>
        <v>14.331133019213475</v>
      </c>
      <c r="AH649">
        <f t="shared" si="554"/>
        <v>-463.42384014689657</v>
      </c>
      <c r="AJ649">
        <f t="shared" ref="AJ649:AJ676" si="571">_Rfb1</f>
        <v>18000</v>
      </c>
      <c r="AK649">
        <f t="shared" si="555"/>
        <v>408677.22146790003</v>
      </c>
      <c r="AL649">
        <v>24</v>
      </c>
      <c r="AM649">
        <f t="shared" si="556"/>
        <v>1261.1201127115501</v>
      </c>
      <c r="AN649">
        <f t="shared" si="557"/>
        <v>324.21312600828213</v>
      </c>
      <c r="AO649">
        <f t="shared" si="558"/>
        <v>-8.1030227595288089</v>
      </c>
      <c r="AQ649">
        <f t="shared" si="559"/>
        <v>4.691311668740328E-5</v>
      </c>
      <c r="AR649">
        <f t="shared" si="560"/>
        <v>-0.6849315036360879</v>
      </c>
      <c r="AT649">
        <f t="shared" si="561"/>
        <v>-317.41291533450828</v>
      </c>
      <c r="AU649">
        <f t="shared" si="562"/>
        <v>-9.8375851443472087</v>
      </c>
      <c r="AV649">
        <f t="shared" si="511"/>
        <v>-3.1106095505221369</v>
      </c>
      <c r="AW649">
        <f t="shared" si="512"/>
        <v>333.27557777823023</v>
      </c>
      <c r="AX649">
        <f t="shared" si="513"/>
        <v>-738.49145296242796</v>
      </c>
      <c r="AY649">
        <f t="shared" si="521"/>
        <v>-1.146868162418835</v>
      </c>
      <c r="BA649">
        <f t="shared" ref="BA649:BA676" si="572">SQRT(AT649^2+AU649^2)/SQRT(AW649^2+AX649^2)</f>
        <v>0.39195374652514858</v>
      </c>
      <c r="BB649">
        <f t="shared" si="514"/>
        <v>-8.1353035990855211</v>
      </c>
      <c r="BC649">
        <f t="shared" si="515"/>
        <v>-1.9637413881033019</v>
      </c>
      <c r="BD649">
        <f t="shared" ref="BD649:BD678" si="573">BC649*180/Pi-180</f>
        <v>-292.51409372204711</v>
      </c>
      <c r="BF649">
        <f t="shared" ref="BF649:BF676" si="574">20*LOG(BA649*J649*F649*C649)</f>
        <v>-97.29639797017704</v>
      </c>
      <c r="BG649">
        <f t="shared" ref="BG649:BG676" si="575">(180/Pi)*(D649+H649+BC649)</f>
        <v>-211.67432717742241</v>
      </c>
      <c r="BH649">
        <f t="shared" si="516"/>
        <v>-31.674327177422413</v>
      </c>
      <c r="BI649">
        <f t="shared" si="517"/>
        <v>-31.674327177422413</v>
      </c>
      <c r="BJ649">
        <f t="shared" ref="BJ649:BJ676" si="576">SUM((BF650&lt;0)*(BF649&gt;0))*A649</f>
        <v>0</v>
      </c>
      <c r="BK649">
        <f t="shared" si="518"/>
        <v>0</v>
      </c>
      <c r="BM649">
        <f t="shared" si="519"/>
        <v>-89.161094371091536</v>
      </c>
      <c r="BN649">
        <f t="shared" ref="BN649:BN676" si="577">(H649+D649)*180/Pi</f>
        <v>-99.160233455375334</v>
      </c>
      <c r="BQ649" s="56">
        <f t="shared" si="520"/>
        <v>8.7666572011996156</v>
      </c>
    </row>
    <row r="650" spans="1:69" x14ac:dyDescent="0.25">
      <c r="A650">
        <f t="shared" si="563"/>
        <v>7400000</v>
      </c>
      <c r="B650">
        <f t="shared" ref="B650:B676" si="578">A650/1000</f>
        <v>7400</v>
      </c>
      <c r="C650">
        <f t="shared" si="539"/>
        <v>6.3560601127998577</v>
      </c>
      <c r="D650">
        <f t="shared" si="540"/>
        <v>1.4128097616981403</v>
      </c>
      <c r="F650">
        <f t="shared" si="541"/>
        <v>3.6025411024867145E-7</v>
      </c>
      <c r="G650">
        <f t="shared" si="542"/>
        <v>2.3475588837251079E-4</v>
      </c>
      <c r="H650">
        <f t="shared" si="564"/>
        <v>-3.1413578941116276</v>
      </c>
      <c r="J650">
        <f t="shared" si="565"/>
        <v>15</v>
      </c>
      <c r="M650">
        <f t="shared" si="543"/>
        <v>3.5699340647883399E-4</v>
      </c>
      <c r="N650">
        <f t="shared" si="566"/>
        <v>-1.5707963250000001</v>
      </c>
      <c r="O650">
        <f t="shared" si="544"/>
        <v>2301.530992636704</v>
      </c>
      <c r="P650">
        <f t="shared" si="567"/>
        <v>1.5703618333926077</v>
      </c>
      <c r="Q650">
        <f t="shared" si="545"/>
        <v>1278.3961218090387</v>
      </c>
      <c r="R650">
        <f t="shared" si="568"/>
        <v>1.5700140965573974</v>
      </c>
      <c r="S650">
        <f t="shared" si="546"/>
        <v>4.3408388120065415E-2</v>
      </c>
      <c r="T650">
        <f t="shared" si="569"/>
        <v>-1.5273742947839783</v>
      </c>
      <c r="U650">
        <f t="shared" si="547"/>
        <v>3.0926678239841913E-2</v>
      </c>
      <c r="V650">
        <f t="shared" si="570"/>
        <v>-1.5398647164131081</v>
      </c>
      <c r="X650">
        <f t="shared" si="548"/>
        <v>-86.297247961321261</v>
      </c>
      <c r="Y650">
        <f t="shared" si="549"/>
        <v>-184.84807600975964</v>
      </c>
      <c r="Z650">
        <f t="shared" ref="Z650:Z676" si="579">Y650+180</f>
        <v>-4.8480760097596374</v>
      </c>
      <c r="AC650">
        <v>1</v>
      </c>
      <c r="AD650">
        <f t="shared" si="550"/>
        <v>2301.5307753899997</v>
      </c>
      <c r="AE650">
        <f t="shared" si="551"/>
        <v>-5.0295164398618768</v>
      </c>
      <c r="AF650">
        <f t="shared" si="552"/>
        <v>0.15562067687334</v>
      </c>
      <c r="AG650">
        <f t="shared" si="553"/>
        <v>13.94679014062053</v>
      </c>
      <c r="AH650">
        <f t="shared" si="554"/>
        <v>-457.17324795766092</v>
      </c>
      <c r="AJ650">
        <f t="shared" si="571"/>
        <v>18000</v>
      </c>
      <c r="AK650">
        <f t="shared" si="555"/>
        <v>414275.53957020002</v>
      </c>
      <c r="AL650">
        <v>25</v>
      </c>
      <c r="AM650">
        <f t="shared" si="556"/>
        <v>1278.3957306939001</v>
      </c>
      <c r="AN650">
        <f t="shared" si="557"/>
        <v>324.21028077392799</v>
      </c>
      <c r="AO650">
        <f t="shared" si="558"/>
        <v>-7.7399687304032527</v>
      </c>
      <c r="AQ650">
        <f t="shared" si="559"/>
        <v>4.5653761661551488E-5</v>
      </c>
      <c r="AR650">
        <f t="shared" si="560"/>
        <v>-0.67567567259096206</v>
      </c>
      <c r="AT650">
        <f t="shared" si="561"/>
        <v>-308.90020508095415</v>
      </c>
      <c r="AU650">
        <f t="shared" si="562"/>
        <v>-9.4443784872490699</v>
      </c>
      <c r="AV650">
        <f t="shared" ref="AV650:AV676" si="580">ATAN2(AT650,AU650)</f>
        <v>-3.1110279690428286</v>
      </c>
      <c r="AW650">
        <f t="shared" ref="AW650:AW676" si="581">AG650-AH650*AO650/_Rfb2+AG650*AN650/_Rfb2+AN650-AO650*AR650+AQ650*AN650</f>
        <v>333.23575405057665</v>
      </c>
      <c r="AX650">
        <f t="shared" ref="AX650:AX676" si="582">AH650+AH650*AN650/_Rfb2+AG650*AO650/_Rfb2+AO650+AO650*AQ650+AN650*AR650</f>
        <v>-728.26702260081061</v>
      </c>
      <c r="AY650">
        <f t="shared" si="521"/>
        <v>-1.1416620815846776</v>
      </c>
      <c r="BA650">
        <f t="shared" si="572"/>
        <v>0.38587816330479763</v>
      </c>
      <c r="BB650">
        <f t="shared" ref="BB650:BB676" si="583">20*LOG(BA650)</f>
        <v>-8.2709959457816922</v>
      </c>
      <c r="BC650">
        <f t="shared" ref="BC650:BC676" si="584">AV650-AY650</f>
        <v>-1.969365887458151</v>
      </c>
      <c r="BD650">
        <f t="shared" si="573"/>
        <v>-292.83635379732226</v>
      </c>
      <c r="BF650">
        <f t="shared" si="574"/>
        <v>-97.553231956036214</v>
      </c>
      <c r="BG650">
        <f t="shared" si="575"/>
        <v>-211.87486658300364</v>
      </c>
      <c r="BH650">
        <f t="shared" ref="BH650:BH676" si="585">IF(BG650&gt;180,BG650-180,BG650+180)</f>
        <v>-31.874866583003637</v>
      </c>
      <c r="BI650">
        <f t="shared" ref="BI650:BI676" si="586">IF(BH650&gt;180,BH650-360,BH650)</f>
        <v>-31.874866583003637</v>
      </c>
      <c r="BJ650">
        <f t="shared" si="576"/>
        <v>0</v>
      </c>
      <c r="BK650">
        <f t="shared" ref="BK650:BK676" si="587">IF(BJ650&gt;0,BI650,0)</f>
        <v>0</v>
      </c>
      <c r="BM650">
        <f t="shared" ref="BM650:BM676" si="588">20*LOG(J650*F650*C650)</f>
        <v>-89.282236010254522</v>
      </c>
      <c r="BN650">
        <f t="shared" si="577"/>
        <v>-99.038512785681391</v>
      </c>
      <c r="BQ650" s="56">
        <f t="shared" ref="BQ650:BQ676" si="589">20*LOG(BA650*7)</f>
        <v>8.6309648545034445</v>
      </c>
    </row>
    <row r="651" spans="1:69" x14ac:dyDescent="0.25">
      <c r="A651">
        <f t="shared" si="563"/>
        <v>7500000</v>
      </c>
      <c r="B651">
        <f t="shared" si="578"/>
        <v>7500</v>
      </c>
      <c r="C651">
        <f t="shared" si="539"/>
        <v>6.4398405612814731</v>
      </c>
      <c r="D651">
        <f t="shared" si="540"/>
        <v>1.4148820531527408</v>
      </c>
      <c r="F651">
        <f t="shared" si="541"/>
        <v>3.5071137598102081E-7</v>
      </c>
      <c r="G651">
        <f t="shared" si="542"/>
        <v>2.3162580771123444E-4</v>
      </c>
      <c r="H651">
        <f t="shared" si="564"/>
        <v>-3.1413610241922889</v>
      </c>
      <c r="J651">
        <f t="shared" si="565"/>
        <v>15</v>
      </c>
      <c r="M651">
        <f t="shared" si="543"/>
        <v>3.5223349439244959E-4</v>
      </c>
      <c r="N651">
        <f t="shared" si="566"/>
        <v>-1.5707963250000001</v>
      </c>
      <c r="O651">
        <f t="shared" si="544"/>
        <v>2332.632756975082</v>
      </c>
      <c r="P651">
        <f t="shared" si="567"/>
        <v>1.570367626637257</v>
      </c>
      <c r="Q651">
        <f t="shared" si="545"/>
        <v>1295.6717345765219</v>
      </c>
      <c r="R651">
        <f t="shared" si="568"/>
        <v>1.5700245262897277</v>
      </c>
      <c r="S651">
        <f t="shared" si="546"/>
        <v>4.2830678522533257E-2</v>
      </c>
      <c r="T651">
        <f t="shared" si="569"/>
        <v>-1.5279525422057354</v>
      </c>
      <c r="U651">
        <f t="shared" si="547"/>
        <v>3.051470908585633E-2</v>
      </c>
      <c r="V651">
        <f t="shared" si="570"/>
        <v>-1.5402768801079425</v>
      </c>
      <c r="X651">
        <f t="shared" si="548"/>
        <v>-86.53295156111534</v>
      </c>
      <c r="Y651">
        <f t="shared" si="549"/>
        <v>-184.78533866468123</v>
      </c>
      <c r="Z651">
        <f t="shared" si="579"/>
        <v>-4.7853386646812339</v>
      </c>
      <c r="AC651">
        <v>1</v>
      </c>
      <c r="AD651">
        <f t="shared" si="550"/>
        <v>2332.632542625</v>
      </c>
      <c r="AE651">
        <f t="shared" si="551"/>
        <v>-5.1663677819983649</v>
      </c>
      <c r="AF651">
        <f t="shared" si="552"/>
        <v>0.15772365899325</v>
      </c>
      <c r="AG651">
        <f t="shared" si="553"/>
        <v>13.57769916467095</v>
      </c>
      <c r="AH651">
        <f t="shared" si="554"/>
        <v>-451.08887260260025</v>
      </c>
      <c r="AJ651">
        <f t="shared" si="571"/>
        <v>18000</v>
      </c>
      <c r="AK651">
        <f t="shared" si="555"/>
        <v>419873.85767250002</v>
      </c>
      <c r="AL651">
        <v>26</v>
      </c>
      <c r="AM651">
        <f t="shared" si="556"/>
        <v>1295.6713486762501</v>
      </c>
      <c r="AN651">
        <f t="shared" si="557"/>
        <v>324.2071454824449</v>
      </c>
      <c r="AO651">
        <f t="shared" si="558"/>
        <v>-7.3866063544852256</v>
      </c>
      <c r="AQ651">
        <f t="shared" si="559"/>
        <v>4.4444444246913578E-5</v>
      </c>
      <c r="AR651">
        <f t="shared" si="560"/>
        <v>-0.66666666370370375</v>
      </c>
      <c r="AT651">
        <f t="shared" si="561"/>
        <v>-300.72531027854706</v>
      </c>
      <c r="AU651">
        <f t="shared" si="562"/>
        <v>-9.071847797132536</v>
      </c>
      <c r="AV651">
        <f t="shared" si="580"/>
        <v>-3.1114352403939107</v>
      </c>
      <c r="AW651">
        <f t="shared" si="581"/>
        <v>333.19435491470909</v>
      </c>
      <c r="AX651">
        <f t="shared" si="582"/>
        <v>-718.31460286980928</v>
      </c>
      <c r="AY651">
        <f t="shared" ref="AY651:AY676" si="590">ATAN2(AW651,AX651)</f>
        <v>-1.1364798909225282</v>
      </c>
      <c r="BA651">
        <f t="shared" si="572"/>
        <v>0.37995808297385841</v>
      </c>
      <c r="BB651">
        <f t="shared" si="583"/>
        <v>-8.405286243309396</v>
      </c>
      <c r="BC651">
        <f t="shared" si="584"/>
        <v>-1.9749553494713825</v>
      </c>
      <c r="BD651">
        <f t="shared" si="573"/>
        <v>-293.15660638079504</v>
      </c>
      <c r="BF651">
        <f t="shared" si="574"/>
        <v>-97.806961693823752</v>
      </c>
      <c r="BG651">
        <f t="shared" si="575"/>
        <v>-212.07656495248276</v>
      </c>
      <c r="BH651">
        <f t="shared" si="585"/>
        <v>-32.076564952482755</v>
      </c>
      <c r="BI651">
        <f t="shared" si="586"/>
        <v>-32.076564952482755</v>
      </c>
      <c r="BJ651">
        <f t="shared" si="576"/>
        <v>0</v>
      </c>
      <c r="BK651">
        <f t="shared" si="587"/>
        <v>0</v>
      </c>
      <c r="BM651">
        <f t="shared" si="588"/>
        <v>-89.401675450514361</v>
      </c>
      <c r="BN651">
        <f t="shared" si="577"/>
        <v>-98.919958571687715</v>
      </c>
      <c r="BQ651" s="56">
        <f t="shared" si="589"/>
        <v>8.4966745569757407</v>
      </c>
    </row>
    <row r="652" spans="1:69" x14ac:dyDescent="0.25">
      <c r="A652">
        <f t="shared" si="563"/>
        <v>7600000</v>
      </c>
      <c r="B652">
        <f t="shared" si="578"/>
        <v>7600</v>
      </c>
      <c r="C652">
        <f t="shared" si="539"/>
        <v>6.5236479545658144</v>
      </c>
      <c r="D652">
        <f t="shared" si="540"/>
        <v>1.4169011088513734</v>
      </c>
      <c r="F652">
        <f t="shared" si="541"/>
        <v>3.4154284500759611E-7</v>
      </c>
      <c r="G652">
        <f t="shared" si="542"/>
        <v>2.2857809767686156E-4</v>
      </c>
      <c r="H652">
        <f t="shared" si="564"/>
        <v>-3.1413640719023235</v>
      </c>
      <c r="J652">
        <f t="shared" si="565"/>
        <v>15</v>
      </c>
      <c r="M652">
        <f t="shared" si="543"/>
        <v>3.4759884315044363E-4</v>
      </c>
      <c r="N652">
        <f t="shared" si="566"/>
        <v>-1.5707963250000001</v>
      </c>
      <c r="O652">
        <f t="shared" si="544"/>
        <v>2363.7345213896865</v>
      </c>
      <c r="P652">
        <f t="shared" si="567"/>
        <v>1.5703732674281272</v>
      </c>
      <c r="Q652">
        <f t="shared" si="545"/>
        <v>1312.9473474812382</v>
      </c>
      <c r="R652">
        <f t="shared" si="568"/>
        <v>1.5700346815555788</v>
      </c>
      <c r="S652">
        <f t="shared" si="546"/>
        <v>4.2268130519432526E-2</v>
      </c>
      <c r="T652">
        <f t="shared" si="569"/>
        <v>-1.5285156001418452</v>
      </c>
      <c r="U652">
        <f t="shared" si="547"/>
        <v>3.0113566280329084E-2</v>
      </c>
      <c r="V652">
        <f t="shared" si="570"/>
        <v>-1.5406782073577767</v>
      </c>
      <c r="X652">
        <f t="shared" si="548"/>
        <v>-86.765469427720618</v>
      </c>
      <c r="Y652">
        <f t="shared" si="549"/>
        <v>-184.72418006899645</v>
      </c>
      <c r="Z652">
        <f t="shared" si="579"/>
        <v>-4.7241800689964464</v>
      </c>
      <c r="AC652">
        <v>1</v>
      </c>
      <c r="AD652">
        <f t="shared" si="550"/>
        <v>2363.7343098599999</v>
      </c>
      <c r="AE652">
        <f t="shared" si="551"/>
        <v>-5.3050560549017884</v>
      </c>
      <c r="AF652">
        <f t="shared" si="552"/>
        <v>0.15982664111316</v>
      </c>
      <c r="AG652">
        <f t="shared" si="553"/>
        <v>13.223063886300251</v>
      </c>
      <c r="AH652">
        <f t="shared" si="554"/>
        <v>-445.16417687834365</v>
      </c>
      <c r="AJ652">
        <f t="shared" si="571"/>
        <v>18000</v>
      </c>
      <c r="AK652">
        <f t="shared" si="555"/>
        <v>425472.17577480001</v>
      </c>
      <c r="AL652">
        <v>27</v>
      </c>
      <c r="AM652">
        <f t="shared" si="556"/>
        <v>1312.9469666586001</v>
      </c>
      <c r="AN652">
        <f t="shared" si="557"/>
        <v>324.20374586377898</v>
      </c>
      <c r="AO652">
        <f t="shared" si="558"/>
        <v>-7.0425532001570135</v>
      </c>
      <c r="AQ652">
        <f t="shared" si="559"/>
        <v>4.3282548289116396E-5</v>
      </c>
      <c r="AR652">
        <f t="shared" si="560"/>
        <v>-0.65789473399456921</v>
      </c>
      <c r="AT652">
        <f t="shared" si="561"/>
        <v>-292.87059540338805</v>
      </c>
      <c r="AU652">
        <f t="shared" si="562"/>
        <v>-8.7186519380530196</v>
      </c>
      <c r="AV652">
        <f t="shared" si="580"/>
        <v>-3.111831804045853</v>
      </c>
      <c r="AW652">
        <f t="shared" si="581"/>
        <v>333.15154595806615</v>
      </c>
      <c r="AX652">
        <f t="shared" si="582"/>
        <v>-708.62349819161966</v>
      </c>
      <c r="AY652">
        <f t="shared" si="590"/>
        <v>-1.1313215915333388</v>
      </c>
      <c r="BA652">
        <f t="shared" si="572"/>
        <v>0.37418751185840254</v>
      </c>
      <c r="BB652">
        <f t="shared" si="583"/>
        <v>-8.5382142149396607</v>
      </c>
      <c r="BC652">
        <f t="shared" si="584"/>
        <v>-1.9805102125125142</v>
      </c>
      <c r="BD652">
        <f t="shared" si="573"/>
        <v>-293.4748765891888</v>
      </c>
      <c r="BF652">
        <f t="shared" si="574"/>
        <v>-98.057674869219284</v>
      </c>
      <c r="BG652">
        <f t="shared" si="575"/>
        <v>-212.27932641153316</v>
      </c>
      <c r="BH652">
        <f t="shared" si="585"/>
        <v>-32.279326411533162</v>
      </c>
      <c r="BI652">
        <f t="shared" si="586"/>
        <v>-32.279326411533162</v>
      </c>
      <c r="BJ652">
        <f t="shared" si="576"/>
        <v>0</v>
      </c>
      <c r="BK652">
        <f t="shared" si="587"/>
        <v>0</v>
      </c>
      <c r="BM652">
        <f t="shared" si="588"/>
        <v>-89.519460654279627</v>
      </c>
      <c r="BN652">
        <f t="shared" si="577"/>
        <v>-98.804449822344409</v>
      </c>
      <c r="BQ652" s="56">
        <f t="shared" si="589"/>
        <v>8.3637465853454778</v>
      </c>
    </row>
    <row r="653" spans="1:69" x14ac:dyDescent="0.25">
      <c r="A653">
        <f t="shared" si="563"/>
        <v>7700000</v>
      </c>
      <c r="B653">
        <f t="shared" si="578"/>
        <v>7700</v>
      </c>
      <c r="C653">
        <f t="shared" si="539"/>
        <v>6.6074812673725596</v>
      </c>
      <c r="D653">
        <f t="shared" si="540"/>
        <v>1.4188689383184292</v>
      </c>
      <c r="F653">
        <f t="shared" si="541"/>
        <v>3.3272920497512944E-7</v>
      </c>
      <c r="G653">
        <f t="shared" si="542"/>
        <v>2.2560954901995075E-4</v>
      </c>
      <c r="H653">
        <f t="shared" si="564"/>
        <v>-3.1413670404509801</v>
      </c>
      <c r="J653">
        <f t="shared" si="565"/>
        <v>15</v>
      </c>
      <c r="M653">
        <f t="shared" si="543"/>
        <v>3.4308457246017818E-4</v>
      </c>
      <c r="N653">
        <f t="shared" si="566"/>
        <v>-1.5707963250000001</v>
      </c>
      <c r="O653">
        <f t="shared" si="544"/>
        <v>2394.8362858775477</v>
      </c>
      <c r="P653">
        <f t="shared" si="567"/>
        <v>1.5703787617049749</v>
      </c>
      <c r="Q653">
        <f t="shared" si="545"/>
        <v>1330.2229605178411</v>
      </c>
      <c r="R653">
        <f t="shared" si="568"/>
        <v>1.5700445730484422</v>
      </c>
      <c r="S653">
        <f t="shared" si="546"/>
        <v>4.1720155497910395E-2</v>
      </c>
      <c r="T653">
        <f t="shared" si="569"/>
        <v>-1.5290640589894664</v>
      </c>
      <c r="U653">
        <f t="shared" si="547"/>
        <v>2.9722828777910593E-2</v>
      </c>
      <c r="V653">
        <f t="shared" si="570"/>
        <v>-1.5410691198544604</v>
      </c>
      <c r="X653">
        <f t="shared" si="548"/>
        <v>-86.994887217007374</v>
      </c>
      <c r="Y653">
        <f t="shared" si="549"/>
        <v>-184.66454230472903</v>
      </c>
      <c r="Z653">
        <f t="shared" si="579"/>
        <v>-4.6645423047290251</v>
      </c>
      <c r="AC653">
        <v>1</v>
      </c>
      <c r="AD653">
        <f t="shared" si="550"/>
        <v>2394.8360770949998</v>
      </c>
      <c r="AE653">
        <f t="shared" si="551"/>
        <v>-5.4455812585721439</v>
      </c>
      <c r="AF653">
        <f t="shared" si="552"/>
        <v>0.16192962323307</v>
      </c>
      <c r="AG653">
        <f t="shared" si="553"/>
        <v>12.88213937146357</v>
      </c>
      <c r="AH653">
        <f t="shared" si="554"/>
        <v>-439.39296165190871</v>
      </c>
      <c r="AJ653">
        <f t="shared" si="571"/>
        <v>18000</v>
      </c>
      <c r="AK653">
        <f t="shared" si="555"/>
        <v>431070.4938771</v>
      </c>
      <c r="AL653">
        <v>28</v>
      </c>
      <c r="AM653">
        <f t="shared" si="556"/>
        <v>1330.2225846409501</v>
      </c>
      <c r="AN653">
        <f t="shared" si="557"/>
        <v>324.2001055787394</v>
      </c>
      <c r="AO653">
        <f t="shared" si="558"/>
        <v>-6.7074466685615652</v>
      </c>
      <c r="AQ653">
        <f t="shared" si="559"/>
        <v>4.2165626403416991E-5</v>
      </c>
      <c r="AR653">
        <f t="shared" si="560"/>
        <v>-0.64935064661262165</v>
      </c>
      <c r="AT653">
        <f t="shared" si="561"/>
        <v>-285.31956058222579</v>
      </c>
      <c r="AU653">
        <f t="shared" si="562"/>
        <v>-8.3835528100790846</v>
      </c>
      <c r="AV653">
        <f t="shared" si="580"/>
        <v>-3.1122180766744347</v>
      </c>
      <c r="AW653">
        <f t="shared" si="581"/>
        <v>333.10747884273144</v>
      </c>
      <c r="AX653">
        <f t="shared" si="582"/>
        <v>-699.18356562039617</v>
      </c>
      <c r="AY653">
        <f t="shared" si="590"/>
        <v>-1.1261871861282398</v>
      </c>
      <c r="BA653">
        <f t="shared" si="572"/>
        <v>0.36856076809894989</v>
      </c>
      <c r="BB653">
        <f t="shared" si="583"/>
        <v>-8.6698179132631736</v>
      </c>
      <c r="BC653">
        <f t="shared" si="584"/>
        <v>-1.986030890546195</v>
      </c>
      <c r="BD653">
        <f t="shared" si="573"/>
        <v>-293.79118814093067</v>
      </c>
      <c r="BF653">
        <f t="shared" si="574"/>
        <v>-98.305455474922212</v>
      </c>
      <c r="BG653">
        <f t="shared" si="575"/>
        <v>-212.48305972519199</v>
      </c>
      <c r="BH653">
        <f t="shared" si="585"/>
        <v>-32.483059725191993</v>
      </c>
      <c r="BI653">
        <f t="shared" si="586"/>
        <v>-32.483059725191993</v>
      </c>
      <c r="BJ653">
        <f t="shared" si="576"/>
        <v>0</v>
      </c>
      <c r="BK653">
        <f t="shared" si="587"/>
        <v>0</v>
      </c>
      <c r="BM653">
        <f t="shared" si="588"/>
        <v>-89.635637561659038</v>
      </c>
      <c r="BN653">
        <f t="shared" si="577"/>
        <v>-98.691871584261307</v>
      </c>
      <c r="BQ653" s="56">
        <f t="shared" si="589"/>
        <v>8.2321428870219631</v>
      </c>
    </row>
    <row r="654" spans="1:69" x14ac:dyDescent="0.25">
      <c r="A654">
        <f t="shared" si="563"/>
        <v>7800000</v>
      </c>
      <c r="B654">
        <f t="shared" si="578"/>
        <v>7800</v>
      </c>
      <c r="C654">
        <f t="shared" si="539"/>
        <v>6.691339525493512</v>
      </c>
      <c r="D654">
        <f t="shared" si="540"/>
        <v>1.4207874519760784</v>
      </c>
      <c r="F654">
        <f t="shared" si="541"/>
        <v>3.2425237351421145E-7</v>
      </c>
      <c r="G654">
        <f t="shared" si="542"/>
        <v>2.2271711706822148E-4</v>
      </c>
      <c r="H654">
        <f t="shared" si="564"/>
        <v>-3.1413699328829319</v>
      </c>
      <c r="J654">
        <f t="shared" si="565"/>
        <v>15</v>
      </c>
      <c r="M654">
        <f t="shared" si="543"/>
        <v>3.3868605230043231E-4</v>
      </c>
      <c r="N654">
        <f t="shared" si="566"/>
        <v>-1.5707963250000001</v>
      </c>
      <c r="O654">
        <f t="shared" si="544"/>
        <v>2425.9380504358487</v>
      </c>
      <c r="P654">
        <f t="shared" si="567"/>
        <v>1.5703841151029534</v>
      </c>
      <c r="Q654">
        <f t="shared" si="545"/>
        <v>1347.498573681258</v>
      </c>
      <c r="R654">
        <f t="shared" si="568"/>
        <v>1.570054210913425</v>
      </c>
      <c r="S654">
        <f t="shared" si="546"/>
        <v>4.1186194898785826E-2</v>
      </c>
      <c r="T654">
        <f t="shared" si="569"/>
        <v>-1.5295984789568806</v>
      </c>
      <c r="U654">
        <f t="shared" si="547"/>
        <v>2.9342097077573157E-2</v>
      </c>
      <c r="V654">
        <f t="shared" si="570"/>
        <v>-1.5414500176964823</v>
      </c>
      <c r="X654">
        <f t="shared" si="548"/>
        <v>-87.22128715440094</v>
      </c>
      <c r="Y654">
        <f t="shared" si="549"/>
        <v>-184.60637020458105</v>
      </c>
      <c r="Z654">
        <f t="shared" si="579"/>
        <v>-4.6063702045810544</v>
      </c>
      <c r="AC654">
        <v>1</v>
      </c>
      <c r="AD654">
        <f t="shared" si="550"/>
        <v>2425.9378443299997</v>
      </c>
      <c r="AE654">
        <f t="shared" si="551"/>
        <v>-5.5879433930094331</v>
      </c>
      <c r="AF654">
        <f t="shared" si="552"/>
        <v>0.16403260535298</v>
      </c>
      <c r="AG654">
        <f t="shared" si="553"/>
        <v>12.554228046807072</v>
      </c>
      <c r="AH654">
        <f t="shared" si="554"/>
        <v>-433.76934430430703</v>
      </c>
      <c r="AJ654">
        <f t="shared" si="571"/>
        <v>18000</v>
      </c>
      <c r="AK654">
        <f t="shared" si="555"/>
        <v>436668.81197940005</v>
      </c>
      <c r="AL654">
        <v>29</v>
      </c>
      <c r="AM654">
        <f t="shared" si="556"/>
        <v>1347.4982026233001</v>
      </c>
      <c r="AN654">
        <f t="shared" si="557"/>
        <v>324.19624639794904</v>
      </c>
      <c r="AO654">
        <f t="shared" si="558"/>
        <v>-6.3809427260981488</v>
      </c>
      <c r="AQ654">
        <f t="shared" si="559"/>
        <v>4.109138707638319E-5</v>
      </c>
      <c r="AR654">
        <f t="shared" si="560"/>
        <v>-0.64102563839157778</v>
      </c>
      <c r="AT654">
        <f t="shared" si="561"/>
        <v>-278.05675497672041</v>
      </c>
      <c r="AU654">
        <f t="shared" si="562"/>
        <v>-8.065406232246632</v>
      </c>
      <c r="AV654">
        <f t="shared" si="580"/>
        <v>-3.1125944536193071</v>
      </c>
      <c r="AW654">
        <f t="shared" si="581"/>
        <v>333.06229253557677</v>
      </c>
      <c r="AX654">
        <f t="shared" si="582"/>
        <v>-689.98517965853557</v>
      </c>
      <c r="AY654">
        <f t="shared" si="590"/>
        <v>-1.1210766786249662</v>
      </c>
      <c r="BA654">
        <f t="shared" si="572"/>
        <v>0.36307246151780936</v>
      </c>
      <c r="BB654">
        <f t="shared" si="583"/>
        <v>-8.8001338079944507</v>
      </c>
      <c r="BC654">
        <f t="shared" si="584"/>
        <v>-1.9915177749943409</v>
      </c>
      <c r="BD654">
        <f t="shared" si="573"/>
        <v>-294.10556346284466</v>
      </c>
      <c r="BF654">
        <f t="shared" si="574"/>
        <v>-98.55038401136494</v>
      </c>
      <c r="BG654">
        <f t="shared" si="575"/>
        <v>-212.6876780356024</v>
      </c>
      <c r="BH654">
        <f t="shared" si="585"/>
        <v>-32.687678035602403</v>
      </c>
      <c r="BI654">
        <f t="shared" si="586"/>
        <v>-32.687678035602403</v>
      </c>
      <c r="BJ654">
        <f t="shared" si="576"/>
        <v>0</v>
      </c>
      <c r="BK654">
        <f t="shared" si="587"/>
        <v>0</v>
      </c>
      <c r="BM654">
        <f t="shared" si="588"/>
        <v>-89.750250203370484</v>
      </c>
      <c r="BN654">
        <f t="shared" si="577"/>
        <v>-98.582114572757732</v>
      </c>
      <c r="BQ654" s="56">
        <f t="shared" si="589"/>
        <v>8.1018269922906843</v>
      </c>
    </row>
    <row r="655" spans="1:69" x14ac:dyDescent="0.25">
      <c r="A655">
        <f t="shared" si="563"/>
        <v>7900000</v>
      </c>
      <c r="B655">
        <f t="shared" si="578"/>
        <v>7900</v>
      </c>
      <c r="C655">
        <f t="shared" si="539"/>
        <v>6.7752218026694955</v>
      </c>
      <c r="D655">
        <f t="shared" si="540"/>
        <v>1.4226584671314537</v>
      </c>
      <c r="F655">
        <f t="shared" si="541"/>
        <v>3.1609540541915975E-7</v>
      </c>
      <c r="G655">
        <f t="shared" si="542"/>
        <v>2.1989791131025809E-4</v>
      </c>
      <c r="H655">
        <f t="shared" si="564"/>
        <v>-3.14137275208869</v>
      </c>
      <c r="J655">
        <f t="shared" si="565"/>
        <v>15</v>
      </c>
      <c r="M655">
        <f t="shared" si="543"/>
        <v>3.3439888708143947E-4</v>
      </c>
      <c r="N655">
        <f t="shared" si="566"/>
        <v>-1.5707963250000001</v>
      </c>
      <c r="O655">
        <f t="shared" si="544"/>
        <v>2457.0398150619139</v>
      </c>
      <c r="P655">
        <f t="shared" si="567"/>
        <v>1.5703893329718916</v>
      </c>
      <c r="Q655">
        <f t="shared" si="545"/>
        <v>1364.7741869666729</v>
      </c>
      <c r="R655">
        <f t="shared" si="568"/>
        <v>1.5700636047819585</v>
      </c>
      <c r="S655">
        <f t="shared" si="546"/>
        <v>4.0665718324194938E-2</v>
      </c>
      <c r="T655">
        <f t="shared" si="569"/>
        <v>-1.530119391967647</v>
      </c>
      <c r="U655">
        <f t="shared" si="547"/>
        <v>2.8970991862598463E-2</v>
      </c>
      <c r="V655">
        <f t="shared" si="570"/>
        <v>-1.5418212807532665</v>
      </c>
      <c r="X655">
        <f t="shared" si="548"/>
        <v>-87.444748216482253</v>
      </c>
      <c r="Y655">
        <f t="shared" si="549"/>
        <v>-184.54961119366445</v>
      </c>
      <c r="Z655">
        <f t="shared" si="579"/>
        <v>-4.5496111936644468</v>
      </c>
      <c r="AC655">
        <v>1</v>
      </c>
      <c r="AD655">
        <f t="shared" si="550"/>
        <v>2457.0396115650001</v>
      </c>
      <c r="AE655">
        <f t="shared" si="551"/>
        <v>-5.7321424582136542</v>
      </c>
      <c r="AF655">
        <f t="shared" si="552"/>
        <v>0.16613558747289001</v>
      </c>
      <c r="AG655">
        <f t="shared" si="553"/>
        <v>12.238676132809795</v>
      </c>
      <c r="AH655">
        <f t="shared" si="554"/>
        <v>-428.28773880139317</v>
      </c>
      <c r="AJ655">
        <f t="shared" si="571"/>
        <v>18000</v>
      </c>
      <c r="AK655">
        <f t="shared" si="555"/>
        <v>442267.13008170004</v>
      </c>
      <c r="AL655">
        <v>30</v>
      </c>
      <c r="AM655">
        <f t="shared" si="556"/>
        <v>1364.7738206056501</v>
      </c>
      <c r="AN655">
        <f t="shared" si="557"/>
        <v>324.19218836373648</v>
      </c>
      <c r="AO655">
        <f t="shared" si="558"/>
        <v>-6.0627147327723661</v>
      </c>
      <c r="AQ655">
        <f t="shared" si="559"/>
        <v>4.0057682903149807E-5</v>
      </c>
      <c r="AR655">
        <f t="shared" si="560"/>
        <v>-0.63291138986976692</v>
      </c>
      <c r="AT655">
        <f t="shared" si="561"/>
        <v>-271.06769777596179</v>
      </c>
      <c r="AU655">
        <f t="shared" si="562"/>
        <v>-7.7631537358148046</v>
      </c>
      <c r="AV655">
        <f t="shared" si="580"/>
        <v>-3.1129613102320119</v>
      </c>
      <c r="AW655">
        <f t="shared" si="581"/>
        <v>333.01611441967572</v>
      </c>
      <c r="AX655">
        <f t="shared" si="582"/>
        <v>-681.01919972315329</v>
      </c>
      <c r="AY655">
        <f t="shared" si="590"/>
        <v>-1.1159900737804542</v>
      </c>
      <c r="BA655">
        <f t="shared" si="572"/>
        <v>0.35771747502494994</v>
      </c>
      <c r="BB655">
        <f t="shared" si="583"/>
        <v>-8.9291968681679688</v>
      </c>
      <c r="BC655">
        <f t="shared" si="584"/>
        <v>-1.9969712364515577</v>
      </c>
      <c r="BD655">
        <f t="shared" si="573"/>
        <v>-294.41802378843749</v>
      </c>
      <c r="BF655">
        <f t="shared" si="574"/>
        <v>-98.792537674020906</v>
      </c>
      <c r="BG655">
        <f t="shared" si="575"/>
        <v>-212.8930986178564</v>
      </c>
      <c r="BH655">
        <f t="shared" si="585"/>
        <v>-32.893098617856396</v>
      </c>
      <c r="BI655">
        <f t="shared" si="586"/>
        <v>-32.893098617856396</v>
      </c>
      <c r="BJ655">
        <f t="shared" si="576"/>
        <v>0</v>
      </c>
      <c r="BK655">
        <f t="shared" si="587"/>
        <v>0</v>
      </c>
      <c r="BM655">
        <f t="shared" si="588"/>
        <v>-89.863340805852928</v>
      </c>
      <c r="BN655">
        <f t="shared" si="577"/>
        <v>-98.475074829418929</v>
      </c>
      <c r="BQ655" s="56">
        <f t="shared" si="589"/>
        <v>7.9727639321171671</v>
      </c>
    </row>
    <row r="656" spans="1:69" x14ac:dyDescent="0.25">
      <c r="A656">
        <f t="shared" si="563"/>
        <v>8000000</v>
      </c>
      <c r="B656">
        <f t="shared" si="578"/>
        <v>8000</v>
      </c>
      <c r="C656">
        <f t="shared" si="539"/>
        <v>6.8591272176923752</v>
      </c>
      <c r="D656">
        <f t="shared" si="540"/>
        <v>1.4244837135384123</v>
      </c>
      <c r="F656">
        <f t="shared" si="541"/>
        <v>3.082424078983424E-7</v>
      </c>
      <c r="G656">
        <f t="shared" si="542"/>
        <v>2.1714918576043804E-4</v>
      </c>
      <c r="H656">
        <f t="shared" si="564"/>
        <v>-3.1413755008142399</v>
      </c>
      <c r="J656">
        <f t="shared" si="565"/>
        <v>15</v>
      </c>
      <c r="M656">
        <f t="shared" si="543"/>
        <v>3.3021890099292151E-4</v>
      </c>
      <c r="N656">
        <f t="shared" si="566"/>
        <v>-1.5707963250000001</v>
      </c>
      <c r="O656">
        <f t="shared" si="544"/>
        <v>2488.1415797532031</v>
      </c>
      <c r="P656">
        <f t="shared" si="567"/>
        <v>1.570394420394128</v>
      </c>
      <c r="Q656">
        <f t="shared" si="545"/>
        <v>1382.0498003695113</v>
      </c>
      <c r="R656">
        <f t="shared" si="568"/>
        <v>1.5700727638039031</v>
      </c>
      <c r="S656">
        <f t="shared" si="546"/>
        <v>4.0158221786326338E-2</v>
      </c>
      <c r="T656">
        <f t="shared" si="569"/>
        <v>-1.5306273034225049</v>
      </c>
      <c r="U656">
        <f t="shared" si="547"/>
        <v>2.8609152742261668E-2</v>
      </c>
      <c r="V656">
        <f t="shared" si="570"/>
        <v>-1.5421832699273526</v>
      </c>
      <c r="X656">
        <f t="shared" si="548"/>
        <v>-87.665346300693145</v>
      </c>
      <c r="Y656">
        <f t="shared" si="549"/>
        <v>-184.49421514179366</v>
      </c>
      <c r="Z656">
        <f t="shared" si="579"/>
        <v>-4.49421514179366</v>
      </c>
      <c r="AC656">
        <v>1</v>
      </c>
      <c r="AD656">
        <f t="shared" si="550"/>
        <v>2488.1413788</v>
      </c>
      <c r="AE656">
        <f t="shared" si="551"/>
        <v>-5.878178454184809</v>
      </c>
      <c r="AF656">
        <f t="shared" si="552"/>
        <v>0.16823856959280001</v>
      </c>
      <c r="AG656">
        <f t="shared" si="553"/>
        <v>11.934870386353504</v>
      </c>
      <c r="AH656">
        <f t="shared" si="554"/>
        <v>-422.94283725054134</v>
      </c>
      <c r="AJ656">
        <f t="shared" si="571"/>
        <v>18000</v>
      </c>
      <c r="AK656">
        <f t="shared" si="555"/>
        <v>447865.44818400004</v>
      </c>
      <c r="AL656">
        <v>31</v>
      </c>
      <c r="AM656">
        <f t="shared" si="556"/>
        <v>1382.0494385880002</v>
      </c>
      <c r="AN656">
        <f t="shared" si="557"/>
        <v>324.18794993676437</v>
      </c>
      <c r="AO656">
        <f t="shared" si="558"/>
        <v>-5.7524523580594691</v>
      </c>
      <c r="AQ656">
        <f t="shared" si="559"/>
        <v>3.9062499847412111E-5</v>
      </c>
      <c r="AR656">
        <f t="shared" si="560"/>
        <v>-0.62499999755859381</v>
      </c>
      <c r="AT656">
        <f t="shared" si="561"/>
        <v>-264.33880604314044</v>
      </c>
      <c r="AU656">
        <f t="shared" si="562"/>
        <v>-7.475815166848637</v>
      </c>
      <c r="AV656">
        <f t="shared" si="580"/>
        <v>-3.1133190031230988</v>
      </c>
      <c r="AW656">
        <f t="shared" si="581"/>
        <v>332.96906129956</v>
      </c>
      <c r="AX656">
        <f t="shared" si="582"/>
        <v>-672.27694003308955</v>
      </c>
      <c r="AY656">
        <f t="shared" si="590"/>
        <v>-1.1109273768565273</v>
      </c>
      <c r="BA656">
        <f t="shared" si="572"/>
        <v>0.35249094742699855</v>
      </c>
      <c r="BB656">
        <f t="shared" si="583"/>
        <v>-9.0570406391529108</v>
      </c>
      <c r="BC656">
        <f t="shared" si="584"/>
        <v>-2.0023916262665713</v>
      </c>
      <c r="BD656">
        <f t="shared" si="573"/>
        <v>-294.72858924850834</v>
      </c>
      <c r="BF656">
        <f t="shared" si="574"/>
        <v>-99.031990528372091</v>
      </c>
      <c r="BG656">
        <f t="shared" si="575"/>
        <v>-213.09924265249083</v>
      </c>
      <c r="BH656">
        <f t="shared" si="585"/>
        <v>-33.09924265249083</v>
      </c>
      <c r="BI656">
        <f t="shared" si="586"/>
        <v>-33.09924265249083</v>
      </c>
      <c r="BJ656">
        <f t="shared" si="576"/>
        <v>0</v>
      </c>
      <c r="BK656">
        <f t="shared" si="587"/>
        <v>0</v>
      </c>
      <c r="BM656">
        <f t="shared" si="588"/>
        <v>-89.974949889219175</v>
      </c>
      <c r="BN656">
        <f t="shared" si="577"/>
        <v>-98.370653403982502</v>
      </c>
      <c r="BQ656" s="56">
        <f t="shared" si="589"/>
        <v>7.844920161132225</v>
      </c>
    </row>
    <row r="657" spans="1:69" x14ac:dyDescent="0.25">
      <c r="A657">
        <f t="shared" si="563"/>
        <v>8100000</v>
      </c>
      <c r="B657">
        <f t="shared" si="578"/>
        <v>8100</v>
      </c>
      <c r="C657">
        <f t="shared" si="539"/>
        <v>6.9430549317135979</v>
      </c>
      <c r="D657">
        <f t="shared" si="540"/>
        <v>1.4262648385684373</v>
      </c>
      <c r="F657">
        <f t="shared" si="541"/>
        <v>3.0067846310285585E-7</v>
      </c>
      <c r="G657">
        <f t="shared" si="542"/>
        <v>2.1446833003757045E-4</v>
      </c>
      <c r="H657">
        <f t="shared" si="564"/>
        <v>-3.1413781816699626</v>
      </c>
      <c r="J657">
        <f t="shared" si="565"/>
        <v>15</v>
      </c>
      <c r="M657">
        <f t="shared" si="543"/>
        <v>3.2614212443745331E-4</v>
      </c>
      <c r="N657">
        <f t="shared" si="566"/>
        <v>-1.5707963250000001</v>
      </c>
      <c r="O657">
        <f t="shared" si="544"/>
        <v>2519.2433445072993</v>
      </c>
      <c r="P657">
        <f t="shared" si="567"/>
        <v>1.5703993822010205</v>
      </c>
      <c r="Q657">
        <f t="shared" si="545"/>
        <v>1399.325413885424</v>
      </c>
      <c r="R657">
        <f t="shared" si="568"/>
        <v>1.5700816966772748</v>
      </c>
      <c r="S657">
        <f t="shared" si="546"/>
        <v>3.9663226085134243E-2</v>
      </c>
      <c r="T657">
        <f t="shared" si="569"/>
        <v>-1.5311226938312634</v>
      </c>
      <c r="U657">
        <f t="shared" si="547"/>
        <v>2.825623708645272E-2</v>
      </c>
      <c r="V657">
        <f t="shared" si="570"/>
        <v>-1.5425363283232587</v>
      </c>
      <c r="X657">
        <f t="shared" si="548"/>
        <v>-87.883154384071332</v>
      </c>
      <c r="Y657">
        <f t="shared" si="549"/>
        <v>-184.44013422554809</v>
      </c>
      <c r="Z657">
        <f t="shared" si="579"/>
        <v>-4.4401342255480927</v>
      </c>
      <c r="AC657">
        <v>1</v>
      </c>
      <c r="AD657">
        <f t="shared" si="550"/>
        <v>2519.2431460349999</v>
      </c>
      <c r="AE657">
        <f t="shared" si="551"/>
        <v>-6.0260513809228939</v>
      </c>
      <c r="AF657">
        <f t="shared" si="552"/>
        <v>0.17034155171271001</v>
      </c>
      <c r="AG657">
        <f t="shared" si="553"/>
        <v>11.642235122426772</v>
      </c>
      <c r="AH657">
        <f t="shared" si="554"/>
        <v>-417.72959281560617</v>
      </c>
      <c r="AJ657">
        <f t="shared" si="571"/>
        <v>18000</v>
      </c>
      <c r="AK657">
        <f t="shared" si="555"/>
        <v>453463.76628630003</v>
      </c>
      <c r="AL657">
        <v>32</v>
      </c>
      <c r="AM657">
        <f t="shared" si="556"/>
        <v>1399.3250565703499</v>
      </c>
      <c r="AN657">
        <f t="shared" si="557"/>
        <v>324.1835481289761</v>
      </c>
      <c r="AO657">
        <f t="shared" si="558"/>
        <v>-5.4498605767582529</v>
      </c>
      <c r="AQ657">
        <f t="shared" si="559"/>
        <v>3.8103947423777063E-5</v>
      </c>
      <c r="AR657">
        <f t="shared" si="560"/>
        <v>-0.6172839482651884</v>
      </c>
      <c r="AT657">
        <f t="shared" si="561"/>
        <v>-257.85732874531186</v>
      </c>
      <c r="AU657">
        <f t="shared" si="562"/>
        <v>-7.2024820094452489</v>
      </c>
      <c r="AV657">
        <f t="shared" si="580"/>
        <v>-3.1136678713170478</v>
      </c>
      <c r="AW657">
        <f t="shared" si="581"/>
        <v>332.92124031143175</v>
      </c>
      <c r="AX657">
        <f t="shared" si="582"/>
        <v>-663.75014170921759</v>
      </c>
      <c r="AY657">
        <f t="shared" si="590"/>
        <v>-1.1058885933159031</v>
      </c>
      <c r="BA657">
        <f t="shared" si="572"/>
        <v>0.34738825751743374</v>
      </c>
      <c r="BB657">
        <f t="shared" si="583"/>
        <v>-9.1836973148752268</v>
      </c>
      <c r="BC657">
        <f t="shared" si="584"/>
        <v>-2.007779278001145</v>
      </c>
      <c r="BD657">
        <f t="shared" si="573"/>
        <v>-295.0372789547385</v>
      </c>
      <c r="BF657">
        <f t="shared" si="574"/>
        <v>-99.268813673501754</v>
      </c>
      <c r="BG657">
        <f t="shared" si="575"/>
        <v>-213.3060350133174</v>
      </c>
      <c r="BH657">
        <f t="shared" si="585"/>
        <v>-33.306035013317398</v>
      </c>
      <c r="BI657">
        <f t="shared" si="586"/>
        <v>-33.306035013317398</v>
      </c>
      <c r="BJ657">
        <f t="shared" si="576"/>
        <v>0</v>
      </c>
      <c r="BK657">
        <f t="shared" si="587"/>
        <v>0</v>
      </c>
      <c r="BM657">
        <f t="shared" si="588"/>
        <v>-90.085116358626522</v>
      </c>
      <c r="BN657">
        <f t="shared" si="577"/>
        <v>-98.268756058578916</v>
      </c>
      <c r="BQ657" s="56">
        <f t="shared" si="589"/>
        <v>7.7182634854099099</v>
      </c>
    </row>
    <row r="658" spans="1:69" x14ac:dyDescent="0.25">
      <c r="A658">
        <f t="shared" si="563"/>
        <v>8200000</v>
      </c>
      <c r="B658">
        <f t="shared" si="578"/>
        <v>8200</v>
      </c>
      <c r="C658">
        <f t="shared" si="539"/>
        <v>7.0270041457423789</v>
      </c>
      <c r="D658">
        <f t="shared" si="540"/>
        <v>1.4280034120221059</v>
      </c>
      <c r="F658">
        <f t="shared" si="541"/>
        <v>2.9338955722786032E-7</v>
      </c>
      <c r="G658">
        <f t="shared" si="542"/>
        <v>2.1185286109631855E-4</v>
      </c>
      <c r="H658">
        <f t="shared" si="564"/>
        <v>-3.1413807971389041</v>
      </c>
      <c r="J658">
        <f t="shared" si="565"/>
        <v>15</v>
      </c>
      <c r="M658">
        <f t="shared" si="543"/>
        <v>3.2216478145650877E-4</v>
      </c>
      <c r="N658">
        <f t="shared" si="566"/>
        <v>-1.5707963250000001</v>
      </c>
      <c r="O658">
        <f t="shared" si="544"/>
        <v>2550.3451093219055</v>
      </c>
      <c r="P658">
        <f t="shared" si="567"/>
        <v>1.5704042229882513</v>
      </c>
      <c r="Q658">
        <f t="shared" si="545"/>
        <v>1416.6010275102742</v>
      </c>
      <c r="R658">
        <f t="shared" si="568"/>
        <v>1.5700904116757961</v>
      </c>
      <c r="S658">
        <f t="shared" si="546"/>
        <v>3.9180275304090358E-2</v>
      </c>
      <c r="T658">
        <f t="shared" si="569"/>
        <v>-1.5316060203257293</v>
      </c>
      <c r="U658">
        <f t="shared" si="547"/>
        <v>2.7911918945327362E-2</v>
      </c>
      <c r="V658">
        <f t="shared" si="570"/>
        <v>-1.542880782330982</v>
      </c>
      <c r="X658">
        <f t="shared" si="548"/>
        <v>-88.0982426718559</v>
      </c>
      <c r="Y658">
        <f t="shared" si="549"/>
        <v>-184.38732279937796</v>
      </c>
      <c r="Z658">
        <f t="shared" si="579"/>
        <v>-4.3873227993779551</v>
      </c>
      <c r="AC658">
        <v>1</v>
      </c>
      <c r="AD658">
        <f t="shared" si="550"/>
        <v>2550.3449132700002</v>
      </c>
      <c r="AE658">
        <f t="shared" si="551"/>
        <v>-6.1757612384279135</v>
      </c>
      <c r="AF658">
        <f t="shared" si="552"/>
        <v>0.17244453383262001</v>
      </c>
      <c r="AG658">
        <f t="shared" si="553"/>
        <v>11.360229487964531</v>
      </c>
      <c r="AH658">
        <f t="shared" si="554"/>
        <v>-412.64320387496514</v>
      </c>
      <c r="AJ658">
        <f t="shared" si="571"/>
        <v>18000</v>
      </c>
      <c r="AK658">
        <f t="shared" si="555"/>
        <v>459062.08438860002</v>
      </c>
      <c r="AL658">
        <v>33</v>
      </c>
      <c r="AM658">
        <f t="shared" si="556"/>
        <v>1416.6006745527002</v>
      </c>
      <c r="AN658">
        <f t="shared" si="557"/>
        <v>324.17899862426691</v>
      </c>
      <c r="AO658">
        <f t="shared" si="558"/>
        <v>-5.1546587380419462</v>
      </c>
      <c r="AQ658">
        <f t="shared" si="559"/>
        <v>3.7180249713041904E-5</v>
      </c>
      <c r="AR658">
        <f t="shared" si="560"/>
        <v>-0.60975609529388719</v>
      </c>
      <c r="AT658">
        <f t="shared" si="561"/>
        <v>-251.61128636818901</v>
      </c>
      <c r="AU658">
        <f t="shared" si="562"/>
        <v>-6.9423113515861896</v>
      </c>
      <c r="AV658">
        <f t="shared" si="580"/>
        <v>-3.1140082373228433</v>
      </c>
      <c r="AW658">
        <f t="shared" si="581"/>
        <v>332.87274974817871</v>
      </c>
      <c r="AX658">
        <f t="shared" si="582"/>
        <v>-655.43094690082535</v>
      </c>
      <c r="AY658">
        <f t="shared" si="590"/>
        <v>-1.1008737285460002</v>
      </c>
      <c r="BA658">
        <f t="shared" si="572"/>
        <v>0.34240500933800389</v>
      </c>
      <c r="BB658">
        <f t="shared" si="583"/>
        <v>-9.3091978056021762</v>
      </c>
      <c r="BC658">
        <f t="shared" si="584"/>
        <v>-2.0131345087768429</v>
      </c>
      <c r="BD658">
        <f t="shared" si="573"/>
        <v>-295.34411107685514</v>
      </c>
      <c r="BF658">
        <f t="shared" si="574"/>
        <v>-99.503075395192042</v>
      </c>
      <c r="BG658">
        <f t="shared" si="575"/>
        <v>-213.51340406938351</v>
      </c>
      <c r="BH658">
        <f t="shared" si="585"/>
        <v>-33.513404069383512</v>
      </c>
      <c r="BI658">
        <f t="shared" si="586"/>
        <v>-33.513404069383512</v>
      </c>
      <c r="BJ658">
        <f t="shared" si="576"/>
        <v>0</v>
      </c>
      <c r="BK658">
        <f t="shared" si="587"/>
        <v>0</v>
      </c>
      <c r="BM658">
        <f t="shared" si="588"/>
        <v>-90.19387758958986</v>
      </c>
      <c r="BN658">
        <f t="shared" si="577"/>
        <v>-98.169292992528383</v>
      </c>
      <c r="BQ658" s="56">
        <f t="shared" si="589"/>
        <v>7.5927629946829605</v>
      </c>
    </row>
    <row r="659" spans="1:69" x14ac:dyDescent="0.25">
      <c r="A659">
        <f t="shared" si="563"/>
        <v>8300000</v>
      </c>
      <c r="B659">
        <f t="shared" si="578"/>
        <v>8300</v>
      </c>
      <c r="C659">
        <f t="shared" si="539"/>
        <v>7.1109740983182137</v>
      </c>
      <c r="D659">
        <f t="shared" si="540"/>
        <v>1.4297009306097053</v>
      </c>
      <c r="F659">
        <f t="shared" si="541"/>
        <v>2.8636251555692606E-7</v>
      </c>
      <c r="G659">
        <f t="shared" si="542"/>
        <v>2.0930041555635166E-4</v>
      </c>
      <c r="H659">
        <f t="shared" si="564"/>
        <v>-3.1413833495844439</v>
      </c>
      <c r="J659">
        <f t="shared" si="565"/>
        <v>15</v>
      </c>
      <c r="M659">
        <f t="shared" si="543"/>
        <v>3.1828327806546647E-4</v>
      </c>
      <c r="N659">
        <f t="shared" si="566"/>
        <v>-1.5707963250000001</v>
      </c>
      <c r="O659">
        <f t="shared" si="544"/>
        <v>2581.4468741948344</v>
      </c>
      <c r="P659">
        <f t="shared" si="567"/>
        <v>1.5704089471300247</v>
      </c>
      <c r="Q659">
        <f t="shared" si="545"/>
        <v>1433.8766412401244</v>
      </c>
      <c r="R659">
        <f t="shared" si="568"/>
        <v>1.5700989166744566</v>
      </c>
      <c r="S659">
        <f t="shared" si="546"/>
        <v>3.8708935414081984E-2</v>
      </c>
      <c r="T659">
        <f t="shared" si="569"/>
        <v>-1.5320777180636644</v>
      </c>
      <c r="U659">
        <f t="shared" si="547"/>
        <v>2.7575888046839293E-2</v>
      </c>
      <c r="V659">
        <f t="shared" si="570"/>
        <v>-1.5432169426313174</v>
      </c>
      <c r="X659">
        <f t="shared" si="548"/>
        <v>-88.310678736730793</v>
      </c>
      <c r="Y659">
        <f t="shared" si="549"/>
        <v>-184.33573727508659</v>
      </c>
      <c r="Z659">
        <f t="shared" si="579"/>
        <v>-4.3357372750865864</v>
      </c>
      <c r="AC659">
        <v>1</v>
      </c>
      <c r="AD659">
        <f t="shared" si="550"/>
        <v>2581.4466805050001</v>
      </c>
      <c r="AE659">
        <f t="shared" si="551"/>
        <v>-6.3273080266998649</v>
      </c>
      <c r="AF659">
        <f t="shared" si="552"/>
        <v>0.17454751595253001</v>
      </c>
      <c r="AG659">
        <f t="shared" si="553"/>
        <v>11.088344963726632</v>
      </c>
      <c r="AH659">
        <f t="shared" si="554"/>
        <v>-407.67909931847475</v>
      </c>
      <c r="AJ659">
        <f t="shared" si="571"/>
        <v>18000</v>
      </c>
      <c r="AK659">
        <f t="shared" si="555"/>
        <v>464660.40249090001</v>
      </c>
      <c r="AL659">
        <v>34</v>
      </c>
      <c r="AM659">
        <f t="shared" si="556"/>
        <v>1433.8762925350502</v>
      </c>
      <c r="AN659">
        <f t="shared" si="557"/>
        <v>324.17431588812656</v>
      </c>
      <c r="AO659">
        <f t="shared" si="558"/>
        <v>-4.8665797015631469</v>
      </c>
      <c r="AQ659">
        <f t="shared" si="559"/>
        <v>3.6289737130607717E-5</v>
      </c>
      <c r="AR659">
        <f t="shared" si="560"/>
        <v>-0.60240963636808809</v>
      </c>
      <c r="AT659">
        <f t="shared" si="561"/>
        <v>-245.58941558218811</v>
      </c>
      <c r="AU659">
        <f t="shared" si="562"/>
        <v>-6.6945204248703911</v>
      </c>
      <c r="AV659">
        <f t="shared" si="580"/>
        <v>-3.1143404081273034</v>
      </c>
      <c r="AW659">
        <f t="shared" si="581"/>
        <v>332.82367980792566</v>
      </c>
      <c r="AX659">
        <f t="shared" si="582"/>
        <v>-647.31187476870571</v>
      </c>
      <c r="AY659">
        <f t="shared" si="590"/>
        <v>-1.0958827876082646</v>
      </c>
      <c r="BA659">
        <f t="shared" si="572"/>
        <v>0.3375370185120703</v>
      </c>
      <c r="BB659">
        <f t="shared" si="583"/>
        <v>-9.4335718016138088</v>
      </c>
      <c r="BC659">
        <f t="shared" si="584"/>
        <v>-2.0184576205190385</v>
      </c>
      <c r="BD659">
        <f t="shared" si="573"/>
        <v>-295.649102913908</v>
      </c>
      <c r="BF659">
        <f t="shared" si="574"/>
        <v>-99.734841309327052</v>
      </c>
      <c r="BG659">
        <f t="shared" si="575"/>
        <v>-213.7212814999678</v>
      </c>
      <c r="BH659">
        <f t="shared" si="585"/>
        <v>-33.721281499967802</v>
      </c>
      <c r="BI659">
        <f t="shared" si="586"/>
        <v>-33.721281499967802</v>
      </c>
      <c r="BJ659">
        <f t="shared" si="576"/>
        <v>0</v>
      </c>
      <c r="BK659">
        <f t="shared" si="587"/>
        <v>0</v>
      </c>
      <c r="BM659">
        <f t="shared" si="588"/>
        <v>-90.301269507713258</v>
      </c>
      <c r="BN659">
        <f t="shared" si="577"/>
        <v>-98.07217858605982</v>
      </c>
      <c r="BQ659" s="56">
        <f t="shared" si="589"/>
        <v>7.468388998671327</v>
      </c>
    </row>
    <row r="660" spans="1:69" x14ac:dyDescent="0.25">
      <c r="A660">
        <f t="shared" si="563"/>
        <v>8400000</v>
      </c>
      <c r="B660">
        <f t="shared" si="578"/>
        <v>8400</v>
      </c>
      <c r="C660">
        <f t="shared" si="539"/>
        <v>7.1949640633437779</v>
      </c>
      <c r="D660">
        <f t="shared" si="540"/>
        <v>1.4313588221270461</v>
      </c>
      <c r="F660">
        <f t="shared" si="541"/>
        <v>2.7958494288680151E-7</v>
      </c>
      <c r="G660">
        <f t="shared" si="542"/>
        <v>2.0680874257941677E-4</v>
      </c>
      <c r="H660">
        <f t="shared" si="564"/>
        <v>-3.1413858412574207</v>
      </c>
      <c r="J660">
        <f t="shared" si="565"/>
        <v>15</v>
      </c>
      <c r="M660">
        <f t="shared" si="543"/>
        <v>3.1449419142182995E-4</v>
      </c>
      <c r="N660">
        <f t="shared" si="566"/>
        <v>-1.5707963250000001</v>
      </c>
      <c r="O660">
        <f t="shared" si="544"/>
        <v>2612.5486391240038</v>
      </c>
      <c r="P660">
        <f t="shared" si="567"/>
        <v>1.5704135587922485</v>
      </c>
      <c r="Q660">
        <f t="shared" si="545"/>
        <v>1451.1522550712245</v>
      </c>
      <c r="R660">
        <f t="shared" si="568"/>
        <v>1.5701072191732461</v>
      </c>
      <c r="S660">
        <f t="shared" si="546"/>
        <v>3.824879297649976E-2</v>
      </c>
      <c r="T660">
        <f t="shared" si="569"/>
        <v>-1.5325382015328157</v>
      </c>
      <c r="U660">
        <f t="shared" si="547"/>
        <v>2.7247848865683769E-2</v>
      </c>
      <c r="V660">
        <f t="shared" si="570"/>
        <v>-1.5435451051294964</v>
      </c>
      <c r="X660">
        <f t="shared" si="548"/>
        <v>-88.520527649406517</v>
      </c>
      <c r="Y660">
        <f t="shared" si="549"/>
        <v>-184.28533600907633</v>
      </c>
      <c r="Z660">
        <f t="shared" si="579"/>
        <v>-4.2853360090763317</v>
      </c>
      <c r="AC660">
        <v>1</v>
      </c>
      <c r="AD660">
        <f t="shared" si="550"/>
        <v>2612.54844774</v>
      </c>
      <c r="AE660">
        <f t="shared" si="551"/>
        <v>-6.480691745738751</v>
      </c>
      <c r="AF660">
        <f t="shared" si="552"/>
        <v>0.17665049807244002</v>
      </c>
      <c r="AG660">
        <f t="shared" si="553"/>
        <v>10.826103072678125</v>
      </c>
      <c r="AH660">
        <f t="shared" si="554"/>
        <v>-402.8329248890135</v>
      </c>
      <c r="AJ660">
        <f t="shared" si="571"/>
        <v>18000</v>
      </c>
      <c r="AK660">
        <f t="shared" si="555"/>
        <v>470258.72059320001</v>
      </c>
      <c r="AL660">
        <v>35</v>
      </c>
      <c r="AM660">
        <f t="shared" si="556"/>
        <v>1451.1519105174</v>
      </c>
      <c r="AN660">
        <f t="shared" si="557"/>
        <v>324.16951326736114</v>
      </c>
      <c r="AO660">
        <f t="shared" si="558"/>
        <v>-4.5853690350515333</v>
      </c>
      <c r="AQ660">
        <f t="shared" si="559"/>
        <v>3.5430838876733138E-5</v>
      </c>
      <c r="AR660">
        <f t="shared" si="560"/>
        <v>-0.59523809312911669</v>
      </c>
      <c r="AT660">
        <f t="shared" si="561"/>
        <v>-239.78111848264746</v>
      </c>
      <c r="AU660">
        <f t="shared" si="562"/>
        <v>-6.458381657456183</v>
      </c>
      <c r="AV660">
        <f t="shared" si="580"/>
        <v>-3.1146646761175876</v>
      </c>
      <c r="AW660">
        <f t="shared" si="581"/>
        <v>332.77411327387483</v>
      </c>
      <c r="AX660">
        <f t="shared" si="582"/>
        <v>-639.38579917155403</v>
      </c>
      <c r="AY660">
        <f t="shared" si="590"/>
        <v>-1.0909157750109513</v>
      </c>
      <c r="BA660">
        <f t="shared" si="572"/>
        <v>0.33278029956008248</v>
      </c>
      <c r="BB660">
        <f t="shared" si="583"/>
        <v>-9.5568478330584679</v>
      </c>
      <c r="BC660">
        <f t="shared" si="584"/>
        <v>-2.0237489011066363</v>
      </c>
      <c r="BD660">
        <f t="shared" si="573"/>
        <v>-295.95227096014327</v>
      </c>
      <c r="BF660">
        <f t="shared" si="574"/>
        <v>-99.964174496331154</v>
      </c>
      <c r="BG660">
        <f t="shared" si="575"/>
        <v>-213.929602121606</v>
      </c>
      <c r="BH660">
        <f t="shared" si="585"/>
        <v>-33.929602121605996</v>
      </c>
      <c r="BI660">
        <f t="shared" si="586"/>
        <v>-33.929602121605996</v>
      </c>
      <c r="BJ660">
        <f t="shared" si="576"/>
        <v>0</v>
      </c>
      <c r="BK660">
        <f t="shared" si="587"/>
        <v>0</v>
      </c>
      <c r="BM660">
        <f t="shared" si="588"/>
        <v>-90.407326663272698</v>
      </c>
      <c r="BN660">
        <f t="shared" si="577"/>
        <v>-97.977331161462772</v>
      </c>
      <c r="BQ660" s="56">
        <f t="shared" si="589"/>
        <v>7.345112967226668</v>
      </c>
    </row>
    <row r="661" spans="1:69" x14ac:dyDescent="0.25">
      <c r="A661">
        <f t="shared" si="563"/>
        <v>8500000</v>
      </c>
      <c r="B661">
        <f t="shared" si="578"/>
        <v>8500</v>
      </c>
      <c r="C661">
        <f t="shared" si="539"/>
        <v>7.278973348065521</v>
      </c>
      <c r="D661">
        <f t="shared" si="540"/>
        <v>1.4329784493502105</v>
      </c>
      <c r="F661">
        <f t="shared" si="541"/>
        <v>2.7304516882922542E-7</v>
      </c>
      <c r="G661">
        <f t="shared" si="542"/>
        <v>2.0437569724920471E-4</v>
      </c>
      <c r="H661">
        <f t="shared" si="564"/>
        <v>-3.1413882743027508</v>
      </c>
      <c r="J661">
        <f t="shared" si="565"/>
        <v>15</v>
      </c>
      <c r="M661">
        <f t="shared" si="543"/>
        <v>3.1079425975804378E-4</v>
      </c>
      <c r="N661">
        <f t="shared" si="566"/>
        <v>-1.5707963250000001</v>
      </c>
      <c r="O661">
        <f t="shared" si="544"/>
        <v>2643.6504041074272</v>
      </c>
      <c r="P661">
        <f t="shared" si="567"/>
        <v>1.5704180619447887</v>
      </c>
      <c r="Q661">
        <f t="shared" si="545"/>
        <v>1468.427869000001</v>
      </c>
      <c r="R661">
        <f t="shared" si="568"/>
        <v>1.5701153263192147</v>
      </c>
      <c r="S661">
        <f t="shared" si="546"/>
        <v>3.7799453937395394E-2</v>
      </c>
      <c r="T661">
        <f t="shared" si="569"/>
        <v>-1.5329878657632148</v>
      </c>
      <c r="U661">
        <f t="shared" si="547"/>
        <v>2.692751975778954E-2</v>
      </c>
      <c r="V661">
        <f t="shared" si="570"/>
        <v>-1.5438655518230389</v>
      </c>
      <c r="X661">
        <f t="shared" si="548"/>
        <v>-88.72785210117938</v>
      </c>
      <c r="Y661">
        <f t="shared" si="549"/>
        <v>-184.23607919679282</v>
      </c>
      <c r="Z661">
        <f t="shared" si="579"/>
        <v>-4.2360791967928151</v>
      </c>
      <c r="AC661">
        <v>1</v>
      </c>
      <c r="AD661">
        <f t="shared" si="550"/>
        <v>2643.6502149750004</v>
      </c>
      <c r="AE661">
        <f t="shared" si="551"/>
        <v>-6.635912395544568</v>
      </c>
      <c r="AF661">
        <f t="shared" si="552"/>
        <v>0.17875348019235002</v>
      </c>
      <c r="AG661">
        <f t="shared" si="553"/>
        <v>10.573053275595367</v>
      </c>
      <c r="AH661">
        <f t="shared" si="554"/>
        <v>-398.10053048310863</v>
      </c>
      <c r="AJ661">
        <f t="shared" si="571"/>
        <v>18000</v>
      </c>
      <c r="AK661">
        <f t="shared" si="555"/>
        <v>475857.03869550006</v>
      </c>
      <c r="AL661">
        <v>36</v>
      </c>
      <c r="AM661">
        <f t="shared" si="556"/>
        <v>1468.4275284997502</v>
      </c>
      <c r="AN661">
        <f t="shared" si="557"/>
        <v>324.16460308088136</v>
      </c>
      <c r="AO661">
        <f t="shared" si="558"/>
        <v>-4.3107842683632631</v>
      </c>
      <c r="AQ661">
        <f t="shared" si="559"/>
        <v>3.4602076004837107E-5</v>
      </c>
      <c r="AR661">
        <f t="shared" si="560"/>
        <v>-0.5882352920822308</v>
      </c>
      <c r="AT661">
        <f t="shared" si="561"/>
        <v>-234.1764159772294</v>
      </c>
      <c r="AU661">
        <f t="shared" si="562"/>
        <v>-6.2332181865841703</v>
      </c>
      <c r="AV661">
        <f t="shared" si="580"/>
        <v>-3.1149813199386993</v>
      </c>
      <c r="AW661">
        <f t="shared" si="581"/>
        <v>332.72412613233507</v>
      </c>
      <c r="AX661">
        <f t="shared" si="582"/>
        <v>-631.64592791656764</v>
      </c>
      <c r="AY661">
        <f t="shared" si="590"/>
        <v>-1.0859726945034669</v>
      </c>
      <c r="BA661">
        <f t="shared" si="572"/>
        <v>0.32813105411589499</v>
      </c>
      <c r="BB661">
        <f t="shared" si="583"/>
        <v>-9.6790533262643983</v>
      </c>
      <c r="BC661">
        <f t="shared" si="584"/>
        <v>-2.0290086254352326</v>
      </c>
      <c r="BD661">
        <f t="shared" si="573"/>
        <v>-296.25363096591843</v>
      </c>
      <c r="BF661">
        <f t="shared" si="574"/>
        <v>-100.19113562730935</v>
      </c>
      <c r="BG661">
        <f t="shared" si="575"/>
        <v>-214.13830372623232</v>
      </c>
      <c r="BH661">
        <f t="shared" si="585"/>
        <v>-34.138303726232323</v>
      </c>
      <c r="BI661">
        <f t="shared" si="586"/>
        <v>-34.138303726232323</v>
      </c>
      <c r="BJ661">
        <f t="shared" si="576"/>
        <v>0</v>
      </c>
      <c r="BK661">
        <f t="shared" si="587"/>
        <v>0</v>
      </c>
      <c r="BM661">
        <f t="shared" si="588"/>
        <v>-90.512082301044941</v>
      </c>
      <c r="BN661">
        <f t="shared" si="577"/>
        <v>-97.884672760313862</v>
      </c>
      <c r="BQ661" s="56">
        <f t="shared" si="589"/>
        <v>7.2229074740207402</v>
      </c>
    </row>
    <row r="662" spans="1:69" x14ac:dyDescent="0.25">
      <c r="A662">
        <f t="shared" si="563"/>
        <v>8600000</v>
      </c>
      <c r="B662">
        <f t="shared" si="578"/>
        <v>8600</v>
      </c>
      <c r="C662">
        <f t="shared" si="539"/>
        <v>7.3630012911904243</v>
      </c>
      <c r="D662">
        <f t="shared" si="540"/>
        <v>1.4345611136709044</v>
      </c>
      <c r="F662">
        <f t="shared" si="541"/>
        <v>2.6673219753877313E-7</v>
      </c>
      <c r="G662">
        <f t="shared" si="542"/>
        <v>2.0199923441308827E-4</v>
      </c>
      <c r="H662">
        <f t="shared" si="564"/>
        <v>-3.1413906507655871</v>
      </c>
      <c r="J662">
        <f t="shared" si="565"/>
        <v>15</v>
      </c>
      <c r="M662">
        <f t="shared" si="543"/>
        <v>3.0718037301667115E-4</v>
      </c>
      <c r="N662">
        <f t="shared" si="566"/>
        <v>-1.5707963250000001</v>
      </c>
      <c r="O662">
        <f t="shared" si="544"/>
        <v>2674.752169143213</v>
      </c>
      <c r="P662">
        <f t="shared" si="567"/>
        <v>1.570422460372866</v>
      </c>
      <c r="Q662">
        <f t="shared" si="545"/>
        <v>1485.7034830230466</v>
      </c>
      <c r="R662">
        <f t="shared" si="568"/>
        <v>1.5701232449269913</v>
      </c>
      <c r="S662">
        <f t="shared" si="546"/>
        <v>3.7360542505340252E-2</v>
      </c>
      <c r="T662">
        <f t="shared" si="569"/>
        <v>-1.5334270874551854</v>
      </c>
      <c r="U662">
        <f t="shared" si="547"/>
        <v>2.6614632155039425E-2</v>
      </c>
      <c r="V662">
        <f t="shared" si="570"/>
        <v>-1.5441785516091604</v>
      </c>
      <c r="X662">
        <f t="shared" si="548"/>
        <v>-88.932712519054235</v>
      </c>
      <c r="Y662">
        <f t="shared" si="549"/>
        <v>-184.18792877385002</v>
      </c>
      <c r="Z662">
        <f t="shared" si="579"/>
        <v>-4.1879287738500182</v>
      </c>
      <c r="AC662">
        <v>1</v>
      </c>
      <c r="AD662">
        <f t="shared" si="550"/>
        <v>2674.7519822100003</v>
      </c>
      <c r="AE662">
        <f t="shared" si="551"/>
        <v>-6.7929699761173197</v>
      </c>
      <c r="AF662">
        <f t="shared" si="552"/>
        <v>0.18085646231225999</v>
      </c>
      <c r="AG662">
        <f t="shared" si="553"/>
        <v>10.328771036622159</v>
      </c>
      <c r="AH662">
        <f t="shared" si="554"/>
        <v>-393.47795833304019</v>
      </c>
      <c r="AJ662">
        <f t="shared" si="571"/>
        <v>18000</v>
      </c>
      <c r="AK662">
        <f t="shared" si="555"/>
        <v>481455.35679780005</v>
      </c>
      <c r="AL662">
        <v>37</v>
      </c>
      <c r="AM662">
        <f t="shared" si="556"/>
        <v>1485.7031464821</v>
      </c>
      <c r="AN662">
        <f t="shared" si="557"/>
        <v>324.15959670243626</v>
      </c>
      <c r="AO662">
        <f t="shared" si="558"/>
        <v>-4.0425941994073984</v>
      </c>
      <c r="AQ662">
        <f t="shared" si="559"/>
        <v>3.3802055050696138E-5</v>
      </c>
      <c r="AR662">
        <f t="shared" si="560"/>
        <v>-0.58139534687197358</v>
      </c>
      <c r="AT662">
        <f t="shared" si="561"/>
        <v>-228.76590493782669</v>
      </c>
      <c r="AU662">
        <f t="shared" si="562"/>
        <v>-6.0183997832069434</v>
      </c>
      <c r="AV662">
        <f t="shared" si="580"/>
        <v>-3.115290605291269</v>
      </c>
      <c r="AW662">
        <f t="shared" si="581"/>
        <v>332.67378813508088</v>
      </c>
      <c r="AX662">
        <f t="shared" si="582"/>
        <v>-624.08578344796376</v>
      </c>
      <c r="AY662">
        <f t="shared" si="590"/>
        <v>-1.0810535488905695</v>
      </c>
      <c r="BA662">
        <f t="shared" si="572"/>
        <v>0.32358565997023697</v>
      </c>
      <c r="BB662">
        <f t="shared" si="583"/>
        <v>-9.8002146567571078</v>
      </c>
      <c r="BC662">
        <f t="shared" si="584"/>
        <v>-2.0342370564006993</v>
      </c>
      <c r="BD662">
        <f t="shared" si="573"/>
        <v>-296.55319799405754</v>
      </c>
      <c r="BF662">
        <f t="shared" si="574"/>
        <v>-100.41578308249879</v>
      </c>
      <c r="BG662">
        <f t="shared" si="575"/>
        <v>-214.34732692959687</v>
      </c>
      <c r="BH662">
        <f t="shared" si="585"/>
        <v>-34.347326929596875</v>
      </c>
      <c r="BI662">
        <f t="shared" si="586"/>
        <v>-34.347326929596875</v>
      </c>
      <c r="BJ662">
        <f t="shared" si="576"/>
        <v>0</v>
      </c>
      <c r="BK662">
        <f t="shared" si="587"/>
        <v>0</v>
      </c>
      <c r="BM662">
        <f t="shared" si="588"/>
        <v>-90.615568425741657</v>
      </c>
      <c r="BN662">
        <f t="shared" si="577"/>
        <v>-97.794128935539391</v>
      </c>
      <c r="BQ662" s="56">
        <f t="shared" si="589"/>
        <v>7.101746143528028</v>
      </c>
    </row>
    <row r="663" spans="1:69" x14ac:dyDescent="0.25">
      <c r="A663">
        <f t="shared" si="563"/>
        <v>8700000</v>
      </c>
      <c r="B663">
        <f t="shared" si="578"/>
        <v>8700</v>
      </c>
      <c r="C663">
        <f t="shared" si="539"/>
        <v>7.4470472611283602</v>
      </c>
      <c r="D663">
        <f t="shared" si="540"/>
        <v>1.4361080584922112</v>
      </c>
      <c r="F663">
        <f t="shared" si="541"/>
        <v>2.6063566146211393E-7</v>
      </c>
      <c r="G663">
        <f t="shared" si="542"/>
        <v>1.9967740294856814E-4</v>
      </c>
      <c r="H663">
        <f t="shared" si="564"/>
        <v>-3.1413929725970515</v>
      </c>
      <c r="J663">
        <f t="shared" si="565"/>
        <v>15</v>
      </c>
      <c r="M663">
        <f t="shared" si="543"/>
        <v>3.0364956413142204E-4</v>
      </c>
      <c r="N663">
        <f t="shared" si="566"/>
        <v>-1.5707963250000001</v>
      </c>
      <c r="O663">
        <f t="shared" si="544"/>
        <v>2705.8539342295553</v>
      </c>
      <c r="P663">
        <f t="shared" si="567"/>
        <v>1.5704267576876683</v>
      </c>
      <c r="Q663">
        <f t="shared" si="545"/>
        <v>1502.9790971371108</v>
      </c>
      <c r="R663">
        <f t="shared" si="568"/>
        <v>1.5701309814978892</v>
      </c>
      <c r="S663">
        <f t="shared" si="546"/>
        <v>3.6931700106288587E-2</v>
      </c>
      <c r="T663">
        <f t="shared" si="569"/>
        <v>-1.5338562260298123</v>
      </c>
      <c r="U663">
        <f t="shared" si="547"/>
        <v>2.630892981538787E-2</v>
      </c>
      <c r="V663">
        <f t="shared" si="570"/>
        <v>-1.5444843610365886</v>
      </c>
      <c r="X663">
        <f t="shared" si="548"/>
        <v>-89.135167173966067</v>
      </c>
      <c r="Y663">
        <f t="shared" si="549"/>
        <v>-184.14084832335695</v>
      </c>
      <c r="Z663">
        <f t="shared" si="579"/>
        <v>-4.1408483233569484</v>
      </c>
      <c r="AC663">
        <v>1</v>
      </c>
      <c r="AD663">
        <f t="shared" si="550"/>
        <v>2705.8537494450002</v>
      </c>
      <c r="AE663">
        <f t="shared" si="551"/>
        <v>-6.9518644874570024</v>
      </c>
      <c r="AF663">
        <f t="shared" si="552"/>
        <v>0.18295944443216999</v>
      </c>
      <c r="AG663">
        <f t="shared" si="553"/>
        <v>10.09285604327289</v>
      </c>
      <c r="AH663">
        <f t="shared" si="554"/>
        <v>-388.961431999909</v>
      </c>
      <c r="AJ663">
        <f t="shared" si="571"/>
        <v>18000</v>
      </c>
      <c r="AK663">
        <f t="shared" si="555"/>
        <v>487053.67490010004</v>
      </c>
      <c r="AL663">
        <v>38</v>
      </c>
      <c r="AM663">
        <f t="shared" si="556"/>
        <v>1502.97876446445</v>
      </c>
      <c r="AN663">
        <f t="shared" si="557"/>
        <v>324.15450463607652</v>
      </c>
      <c r="AO663">
        <f t="shared" si="558"/>
        <v>-3.7805782477929952</v>
      </c>
      <c r="AQ663">
        <f t="shared" si="559"/>
        <v>3.3029462171259541E-5</v>
      </c>
      <c r="AR663">
        <f t="shared" si="560"/>
        <v>-0.57471264177991599</v>
      </c>
      <c r="AT663">
        <f t="shared" si="561"/>
        <v>-223.54071877355997</v>
      </c>
      <c r="AU663">
        <f t="shared" si="562"/>
        <v>-5.8133391466380733</v>
      </c>
      <c r="AV663">
        <f t="shared" si="580"/>
        <v>-3.115592785674409</v>
      </c>
      <c r="AW663">
        <f t="shared" si="581"/>
        <v>332.62316331151777</v>
      </c>
      <c r="AX663">
        <f t="shared" si="582"/>
        <v>-616.69918485862809</v>
      </c>
      <c r="AY663">
        <f t="shared" si="590"/>
        <v>-1.0761583398648513</v>
      </c>
      <c r="BA663">
        <f t="shared" si="572"/>
        <v>0.31914066087446025</v>
      </c>
      <c r="BB663">
        <f t="shared" si="583"/>
        <v>-9.9203571992116224</v>
      </c>
      <c r="BC663">
        <f t="shared" si="584"/>
        <v>-2.0394344458095577</v>
      </c>
      <c r="BD663">
        <f t="shared" si="573"/>
        <v>-296.85098647201136</v>
      </c>
      <c r="BF663">
        <f t="shared" si="574"/>
        <v>-100.63817306258895</v>
      </c>
      <c r="BG663">
        <f t="shared" si="575"/>
        <v>-214.55661502919276</v>
      </c>
      <c r="BH663">
        <f t="shared" si="585"/>
        <v>-34.556615029192756</v>
      </c>
      <c r="BI663">
        <f t="shared" si="586"/>
        <v>-34.556615029192756</v>
      </c>
      <c r="BJ663">
        <f t="shared" si="576"/>
        <v>0</v>
      </c>
      <c r="BK663">
        <f t="shared" si="587"/>
        <v>0</v>
      </c>
      <c r="BM663">
        <f t="shared" si="588"/>
        <v>-90.717815863377339</v>
      </c>
      <c r="BN663">
        <f t="shared" si="577"/>
        <v>-97.705628557181427</v>
      </c>
      <c r="BQ663" s="56">
        <f t="shared" si="589"/>
        <v>6.9816036010735161</v>
      </c>
    </row>
    <row r="664" spans="1:69" x14ac:dyDescent="0.25">
      <c r="A664">
        <f t="shared" si="563"/>
        <v>8800000</v>
      </c>
      <c r="B664">
        <f t="shared" si="578"/>
        <v>8800</v>
      </c>
      <c r="C664">
        <f t="shared" si="539"/>
        <v>7.531110654350452</v>
      </c>
      <c r="D664">
        <f t="shared" si="540"/>
        <v>1.4376204724028414</v>
      </c>
      <c r="F664">
        <f t="shared" si="541"/>
        <v>2.5474577874519631E-7</v>
      </c>
      <c r="G664">
        <f t="shared" si="542"/>
        <v>1.9740834042064376E-4</v>
      </c>
      <c r="H664">
        <f t="shared" si="564"/>
        <v>-3.1413952416595796</v>
      </c>
      <c r="J664">
        <f t="shared" si="565"/>
        <v>15</v>
      </c>
      <c r="M664">
        <f t="shared" si="543"/>
        <v>3.001990009026559E-4</v>
      </c>
      <c r="N664">
        <f t="shared" si="566"/>
        <v>-1.5707963250000001</v>
      </c>
      <c r="O664">
        <f t="shared" si="544"/>
        <v>2736.9556993647311</v>
      </c>
      <c r="P664">
        <f t="shared" si="567"/>
        <v>1.5704309573362381</v>
      </c>
      <c r="Q664">
        <f t="shared" si="545"/>
        <v>1520.2547113390904</v>
      </c>
      <c r="R664">
        <f t="shared" si="568"/>
        <v>1.5701385422377072</v>
      </c>
      <c r="S664">
        <f t="shared" si="546"/>
        <v>3.6512584409354516E-2</v>
      </c>
      <c r="T664">
        <f t="shared" si="569"/>
        <v>-1.5342756246080194</v>
      </c>
      <c r="U664">
        <f t="shared" si="547"/>
        <v>2.6010168123981069E-2</v>
      </c>
      <c r="V664">
        <f t="shared" si="570"/>
        <v>-1.5447832250062052</v>
      </c>
      <c r="X664">
        <f t="shared" si="548"/>
        <v>-89.335272282592484</v>
      </c>
      <c r="Y664">
        <f t="shared" si="549"/>
        <v>-184.09480298900721</v>
      </c>
      <c r="Z664">
        <f t="shared" si="579"/>
        <v>-4.0948029890072064</v>
      </c>
      <c r="AC664">
        <v>1</v>
      </c>
      <c r="AD664">
        <f t="shared" si="550"/>
        <v>2736.9555166800001</v>
      </c>
      <c r="AE664">
        <f t="shared" si="551"/>
        <v>-7.112595929563617</v>
      </c>
      <c r="AF664">
        <f t="shared" si="552"/>
        <v>0.18506242655207999</v>
      </c>
      <c r="AG664">
        <f t="shared" si="553"/>
        <v>9.8649305669520047</v>
      </c>
      <c r="AH664">
        <f t="shared" si="554"/>
        <v>-384.54734611351978</v>
      </c>
      <c r="AJ664">
        <f t="shared" si="571"/>
        <v>18000</v>
      </c>
      <c r="AK664">
        <f t="shared" si="555"/>
        <v>492651.99300240004</v>
      </c>
      <c r="AL664">
        <v>39</v>
      </c>
      <c r="AM664">
        <f t="shared" si="556"/>
        <v>1520.2543824468</v>
      </c>
      <c r="AN664">
        <f t="shared" si="557"/>
        <v>324.14933658504947</v>
      </c>
      <c r="AO664">
        <f t="shared" si="558"/>
        <v>-3.5245258524163994</v>
      </c>
      <c r="AQ664">
        <f t="shared" si="559"/>
        <v>3.2283057747020086E-5</v>
      </c>
      <c r="AR664">
        <f t="shared" si="560"/>
        <v>-0.56818181634755349</v>
      </c>
      <c r="AT664">
        <f t="shared" si="561"/>
        <v>-218.49249111628779</v>
      </c>
      <c r="AU664">
        <f t="shared" si="562"/>
        <v>-5.6174885318543364</v>
      </c>
      <c r="AV664">
        <f t="shared" si="580"/>
        <v>-3.1158881030780035</v>
      </c>
      <c r="AW664">
        <f t="shared" si="581"/>
        <v>332.57231043554401</v>
      </c>
      <c r="AX664">
        <f t="shared" si="582"/>
        <v>-609.48023112045666</v>
      </c>
      <c r="AY664">
        <f t="shared" si="590"/>
        <v>-1.071287067856082</v>
      </c>
      <c r="BA664">
        <f t="shared" si="572"/>
        <v>0.31479275704379867</v>
      </c>
      <c r="BB664">
        <f t="shared" si="583"/>
        <v>-10.039505374550334</v>
      </c>
      <c r="BC664">
        <f t="shared" si="584"/>
        <v>-2.0446010352219215</v>
      </c>
      <c r="BD664">
        <f t="shared" si="573"/>
        <v>-297.14701024015505</v>
      </c>
      <c r="BF664">
        <f t="shared" si="574"/>
        <v>-100.85835969342115</v>
      </c>
      <c r="BG664">
        <f t="shared" si="575"/>
        <v>-214.76611387098791</v>
      </c>
      <c r="BH664">
        <f t="shared" si="585"/>
        <v>-34.766113870987908</v>
      </c>
      <c r="BI664">
        <f t="shared" si="586"/>
        <v>-34.766113870987908</v>
      </c>
      <c r="BJ664">
        <f t="shared" si="576"/>
        <v>0</v>
      </c>
      <c r="BK664">
        <f t="shared" si="587"/>
        <v>0</v>
      </c>
      <c r="BM664">
        <f t="shared" si="588"/>
        <v>-90.818854318870819</v>
      </c>
      <c r="BN664">
        <f t="shared" si="577"/>
        <v>-97.619103630832868</v>
      </c>
      <c r="BQ664" s="56">
        <f t="shared" si="589"/>
        <v>6.8624554257348027</v>
      </c>
    </row>
    <row r="665" spans="1:69" x14ac:dyDescent="0.25">
      <c r="A665">
        <f t="shared" si="563"/>
        <v>8900000</v>
      </c>
      <c r="B665">
        <f t="shared" si="578"/>
        <v>8900</v>
      </c>
      <c r="C665">
        <f t="shared" si="539"/>
        <v>7.6151908938546171</v>
      </c>
      <c r="D665">
        <f t="shared" si="540"/>
        <v>1.4390994921464459</v>
      </c>
      <c r="F665">
        <f t="shared" si="541"/>
        <v>2.4905331397142934E-7</v>
      </c>
      <c r="G665">
        <f t="shared" si="542"/>
        <v>1.95190268099362E-4</v>
      </c>
      <c r="H665">
        <f t="shared" si="564"/>
        <v>-3.141397459731901</v>
      </c>
      <c r="J665">
        <f t="shared" si="565"/>
        <v>15</v>
      </c>
      <c r="M665">
        <f t="shared" si="543"/>
        <v>2.9682597842060356E-4</v>
      </c>
      <c r="N665">
        <f t="shared" si="566"/>
        <v>-1.5707963250000001</v>
      </c>
      <c r="O665">
        <f t="shared" si="544"/>
        <v>2768.0574645470942</v>
      </c>
      <c r="P665">
        <f t="shared" si="567"/>
        <v>1.5704350626106953</v>
      </c>
      <c r="Q665">
        <f t="shared" si="545"/>
        <v>1537.5303256260222</v>
      </c>
      <c r="R665">
        <f t="shared" si="568"/>
        <v>1.5701459330733323</v>
      </c>
      <c r="S665">
        <f t="shared" si="546"/>
        <v>3.6102868417955562E-2</v>
      </c>
      <c r="T665">
        <f t="shared" si="569"/>
        <v>-1.5346856109238514</v>
      </c>
      <c r="U665">
        <f t="shared" si="547"/>
        <v>2.5718113441279535E-2</v>
      </c>
      <c r="V665">
        <f t="shared" si="570"/>
        <v>-1.5450753774245274</v>
      </c>
      <c r="X665">
        <f t="shared" si="548"/>
        <v>-89.533082103207633</v>
      </c>
      <c r="Y665">
        <f t="shared" si="549"/>
        <v>-184.04975939352448</v>
      </c>
      <c r="Z665">
        <f t="shared" si="579"/>
        <v>-4.0497593935244822</v>
      </c>
      <c r="AC665">
        <v>1</v>
      </c>
      <c r="AD665">
        <f t="shared" si="550"/>
        <v>2768.057283915</v>
      </c>
      <c r="AE665">
        <f t="shared" si="551"/>
        <v>-7.2751643024371653</v>
      </c>
      <c r="AF665">
        <f t="shared" si="552"/>
        <v>0.18716540867199</v>
      </c>
      <c r="AG665">
        <f t="shared" si="553"/>
        <v>9.6446379514568505</v>
      </c>
      <c r="AH665">
        <f t="shared" si="554"/>
        <v>-380.23225680066543</v>
      </c>
      <c r="AJ665">
        <f t="shared" si="571"/>
        <v>18000</v>
      </c>
      <c r="AK665">
        <f t="shared" si="555"/>
        <v>498250.31110470003</v>
      </c>
      <c r="AL665">
        <v>40</v>
      </c>
      <c r="AM665">
        <f t="shared" si="556"/>
        <v>1537.53000042915</v>
      </c>
      <c r="AN665">
        <f t="shared" si="557"/>
        <v>324.14410151475124</v>
      </c>
      <c r="AO665">
        <f t="shared" si="558"/>
        <v>-3.2742359095463591</v>
      </c>
      <c r="AQ665">
        <f t="shared" si="559"/>
        <v>3.1561671406509055E-5</v>
      </c>
      <c r="AR665">
        <f t="shared" si="560"/>
        <v>-0.56179775103586116</v>
      </c>
      <c r="AT665">
        <f t="shared" si="561"/>
        <v>-213.61332234100999</v>
      </c>
      <c r="AU665">
        <f t="shared" si="562"/>
        <v>-5.4303366762308718</v>
      </c>
      <c r="AV665">
        <f t="shared" si="580"/>
        <v>-3.1161767886284033</v>
      </c>
      <c r="AW665">
        <f t="shared" si="581"/>
        <v>332.52128345147815</v>
      </c>
      <c r="AX665">
        <f t="shared" si="582"/>
        <v>-602.42328543825101</v>
      </c>
      <c r="AY665">
        <f t="shared" si="590"/>
        <v>-1.0664397318960992</v>
      </c>
      <c r="BA665">
        <f t="shared" si="572"/>
        <v>0.31053879630486386</v>
      </c>
      <c r="BB665">
        <f t="shared" si="583"/>
        <v>-10.157682694380298</v>
      </c>
      <c r="BC665">
        <f t="shared" si="584"/>
        <v>-2.0497370567323041</v>
      </c>
      <c r="BD665">
        <f t="shared" si="573"/>
        <v>-297.44128259652462</v>
      </c>
      <c r="BF665">
        <f t="shared" si="574"/>
        <v>-101.07639512453575</v>
      </c>
      <c r="BG665">
        <f t="shared" si="575"/>
        <v>-214.97577172431841</v>
      </c>
      <c r="BH665">
        <f t="shared" si="585"/>
        <v>-34.975771724318406</v>
      </c>
      <c r="BI665">
        <f t="shared" si="586"/>
        <v>-34.975771724318406</v>
      </c>
      <c r="BJ665">
        <f t="shared" si="576"/>
        <v>0</v>
      </c>
      <c r="BK665">
        <f t="shared" si="587"/>
        <v>0</v>
      </c>
      <c r="BM665">
        <f t="shared" si="588"/>
        <v>-90.918712430155466</v>
      </c>
      <c r="BN665">
        <f t="shared" si="577"/>
        <v>-97.53448912779379</v>
      </c>
      <c r="BQ665" s="56">
        <f t="shared" si="589"/>
        <v>6.7442781059048373</v>
      </c>
    </row>
    <row r="666" spans="1:69" x14ac:dyDescent="0.25">
      <c r="A666">
        <f t="shared" si="563"/>
        <v>9000000</v>
      </c>
      <c r="B666">
        <f t="shared" si="578"/>
        <v>9000</v>
      </c>
      <c r="C666">
        <f t="shared" si="539"/>
        <v>7.6992874277302814</v>
      </c>
      <c r="D666">
        <f t="shared" si="540"/>
        <v>1.4405462054011642</v>
      </c>
      <c r="F666">
        <f t="shared" si="541"/>
        <v>2.4354954193643379E-7</v>
      </c>
      <c r="G666">
        <f t="shared" si="542"/>
        <v>1.9302148630953028E-4</v>
      </c>
      <c r="H666">
        <f t="shared" si="564"/>
        <v>-3.1413996285136907</v>
      </c>
      <c r="J666">
        <f t="shared" si="565"/>
        <v>15</v>
      </c>
      <c r="M666">
        <f t="shared" si="543"/>
        <v>2.9352791199370795E-4</v>
      </c>
      <c r="N666">
        <f t="shared" si="566"/>
        <v>-1.5707963250000001</v>
      </c>
      <c r="O666">
        <f t="shared" si="544"/>
        <v>2799.1592297750708</v>
      </c>
      <c r="P666">
        <f t="shared" si="567"/>
        <v>1.570439076656843</v>
      </c>
      <c r="Q666">
        <f t="shared" si="545"/>
        <v>1554.8059399950746</v>
      </c>
      <c r="R666">
        <f t="shared" si="568"/>
        <v>1.5701531596682343</v>
      </c>
      <c r="S666">
        <f t="shared" si="546"/>
        <v>3.5702239621265827E-2</v>
      </c>
      <c r="T666">
        <f t="shared" si="569"/>
        <v>-1.5350864981770562</v>
      </c>
      <c r="U666">
        <f t="shared" si="547"/>
        <v>2.5432542494537146E-2</v>
      </c>
      <c r="V666">
        <f t="shared" si="570"/>
        <v>-1.5453610418136923</v>
      </c>
      <c r="X666">
        <f t="shared" si="548"/>
        <v>-89.72864902599261</v>
      </c>
      <c r="Y666">
        <f t="shared" si="549"/>
        <v>-184.00568556209078</v>
      </c>
      <c r="Z666">
        <f t="shared" si="579"/>
        <v>-4.0056855620907754</v>
      </c>
      <c r="AC666">
        <v>1</v>
      </c>
      <c r="AD666">
        <f t="shared" si="550"/>
        <v>2799.1590511500003</v>
      </c>
      <c r="AE666">
        <f t="shared" si="551"/>
        <v>-7.4395696060776464</v>
      </c>
      <c r="AF666">
        <f t="shared" si="552"/>
        <v>0.1892683907919</v>
      </c>
      <c r="AG666">
        <f t="shared" si="553"/>
        <v>9.4316412181743363</v>
      </c>
      <c r="AH666">
        <f t="shared" si="554"/>
        <v>-376.01287274855747</v>
      </c>
      <c r="AJ666">
        <f t="shared" si="571"/>
        <v>18000</v>
      </c>
      <c r="AK666">
        <f t="shared" si="555"/>
        <v>503848.62920700002</v>
      </c>
      <c r="AL666">
        <v>41</v>
      </c>
      <c r="AM666">
        <f t="shared" si="556"/>
        <v>1554.8056184115003</v>
      </c>
      <c r="AN666">
        <f t="shared" si="557"/>
        <v>324.13880771029977</v>
      </c>
      <c r="AO666">
        <f t="shared" si="558"/>
        <v>-3.0295162482690881</v>
      </c>
      <c r="AQ666">
        <f t="shared" si="559"/>
        <v>3.0864197435604332E-5</v>
      </c>
      <c r="AR666">
        <f t="shared" si="560"/>
        <v>-0.55555555384087796</v>
      </c>
      <c r="AT666">
        <f t="shared" si="561"/>
        <v>-208.89574867108772</v>
      </c>
      <c r="AU666">
        <f t="shared" si="562"/>
        <v>-5.2514059961341362</v>
      </c>
      <c r="AV666">
        <f t="shared" si="580"/>
        <v>-3.1164590631911442</v>
      </c>
      <c r="AW666">
        <f t="shared" si="581"/>
        <v>332.47013186296448</v>
      </c>
      <c r="AX666">
        <f t="shared" si="582"/>
        <v>-595.52296064041695</v>
      </c>
      <c r="AY666">
        <f t="shared" si="590"/>
        <v>-1.061616329498055</v>
      </c>
      <c r="BA666">
        <f t="shared" si="572"/>
        <v>0.30637576583703863</v>
      </c>
      <c r="BB666">
        <f t="shared" si="583"/>
        <v>-10.274911802948486</v>
      </c>
      <c r="BC666">
        <f t="shared" si="584"/>
        <v>-2.0548427336930892</v>
      </c>
      <c r="BD666">
        <f t="shared" si="573"/>
        <v>-297.73381633826909</v>
      </c>
      <c r="BF666">
        <f t="shared" si="574"/>
        <v>-101.2923296219971</v>
      </c>
      <c r="BG666">
        <f t="shared" si="575"/>
        <v>-215.18553916435053</v>
      </c>
      <c r="BH666">
        <f t="shared" si="585"/>
        <v>-35.18553916435053</v>
      </c>
      <c r="BI666">
        <f t="shared" si="586"/>
        <v>-35.18553916435053</v>
      </c>
      <c r="BJ666">
        <f t="shared" si="576"/>
        <v>0</v>
      </c>
      <c r="BK666">
        <f t="shared" si="587"/>
        <v>0</v>
      </c>
      <c r="BM666">
        <f t="shared" si="588"/>
        <v>-91.017417819048617</v>
      </c>
      <c r="BN666">
        <f t="shared" si="577"/>
        <v>-97.451722826081465</v>
      </c>
      <c r="BQ666" s="56">
        <f t="shared" si="589"/>
        <v>6.62704899733665</v>
      </c>
    </row>
    <row r="667" spans="1:69" x14ac:dyDescent="0.25">
      <c r="A667">
        <f t="shared" si="563"/>
        <v>9100000</v>
      </c>
      <c r="B667">
        <f t="shared" si="578"/>
        <v>9100</v>
      </c>
      <c r="C667">
        <f t="shared" si="539"/>
        <v>7.7833997278148805</v>
      </c>
      <c r="D667">
        <f t="shared" si="540"/>
        <v>1.4419616533833188</v>
      </c>
      <c r="F667">
        <f t="shared" si="541"/>
        <v>2.3822621419389639E-7</v>
      </c>
      <c r="G667">
        <f t="shared" si="542"/>
        <v>1.9090037008704188E-4</v>
      </c>
      <c r="H667">
        <f t="shared" si="564"/>
        <v>-3.1414017496299134</v>
      </c>
      <c r="J667">
        <f t="shared" si="565"/>
        <v>15</v>
      </c>
      <c r="M667">
        <f t="shared" si="543"/>
        <v>2.9030233054322765E-4</v>
      </c>
      <c r="N667">
        <f t="shared" si="566"/>
        <v>-1.5707963250000001</v>
      </c>
      <c r="O667">
        <f t="shared" si="544"/>
        <v>2830.2609950471578</v>
      </c>
      <c r="P667">
        <f t="shared" si="567"/>
        <v>1.5704430024822074</v>
      </c>
      <c r="Q667">
        <f t="shared" si="545"/>
        <v>1572.0815544435397</v>
      </c>
      <c r="R667">
        <f t="shared" si="568"/>
        <v>1.5701602274369399</v>
      </c>
      <c r="S667">
        <f t="shared" si="546"/>
        <v>3.5310399201363869E-2</v>
      </c>
      <c r="T667">
        <f t="shared" si="569"/>
        <v>-1.5354785858296234</v>
      </c>
      <c r="U667">
        <f t="shared" si="547"/>
        <v>2.515324180931031E-2</v>
      </c>
      <c r="V667">
        <f t="shared" si="570"/>
        <v>-1.5456404318812855</v>
      </c>
      <c r="X667">
        <f t="shared" si="548"/>
        <v>-89.922023658182724</v>
      </c>
      <c r="Y667">
        <f t="shared" si="549"/>
        <v>-183.9625508504115</v>
      </c>
      <c r="Z667">
        <f t="shared" si="579"/>
        <v>-3.9625508504115032</v>
      </c>
      <c r="AC667">
        <v>1</v>
      </c>
      <c r="AD667">
        <f t="shared" si="550"/>
        <v>2830.2608183850002</v>
      </c>
      <c r="AE667">
        <f t="shared" si="551"/>
        <v>-7.6058118404850612</v>
      </c>
      <c r="AF667">
        <f t="shared" si="552"/>
        <v>0.19137137291181</v>
      </c>
      <c r="AG667">
        <f t="shared" si="553"/>
        <v>9.2256217777895699</v>
      </c>
      <c r="AH667">
        <f t="shared" si="554"/>
        <v>-371.88604685479993</v>
      </c>
      <c r="AJ667">
        <f t="shared" si="571"/>
        <v>18000</v>
      </c>
      <c r="AK667">
        <f t="shared" si="555"/>
        <v>509446.94730930001</v>
      </c>
      <c r="AL667">
        <v>42</v>
      </c>
      <c r="AM667">
        <f t="shared" si="556"/>
        <v>1572.0812363938501</v>
      </c>
      <c r="AN667">
        <f t="shared" si="557"/>
        <v>324.13346282923141</v>
      </c>
      <c r="AO667">
        <f t="shared" si="558"/>
        <v>-2.7901831404298818</v>
      </c>
      <c r="AQ667">
        <f t="shared" si="559"/>
        <v>3.018959053800993E-5</v>
      </c>
      <c r="AR667">
        <f t="shared" si="560"/>
        <v>-0.54945054779178071</v>
      </c>
      <c r="AT667">
        <f t="shared" si="561"/>
        <v>-204.33271364274572</v>
      </c>
      <c r="AU667">
        <f t="shared" si="562"/>
        <v>-5.0802500270076063</v>
      </c>
      <c r="AV667">
        <f t="shared" si="580"/>
        <v>-3.1167351379339814</v>
      </c>
      <c r="AW667">
        <f t="shared" si="581"/>
        <v>332.41890108835992</v>
      </c>
      <c r="AX667">
        <f t="shared" si="582"/>
        <v>-588.77410552727576</v>
      </c>
      <c r="AY667">
        <f t="shared" si="590"/>
        <v>-1.0568168565489147</v>
      </c>
      <c r="BA667">
        <f t="shared" si="572"/>
        <v>0.30230078446187464</v>
      </c>
      <c r="BB667">
        <f t="shared" si="583"/>
        <v>-10.391214516779657</v>
      </c>
      <c r="BC667">
        <f t="shared" si="584"/>
        <v>-2.0599182813850669</v>
      </c>
      <c r="BD667">
        <f t="shared" si="573"/>
        <v>-298.02462380006909</v>
      </c>
      <c r="BF667">
        <f t="shared" si="574"/>
        <v>-101.50621165589143</v>
      </c>
      <c r="BG667">
        <f t="shared" si="575"/>
        <v>-215.39536896156764</v>
      </c>
      <c r="BH667">
        <f t="shared" si="585"/>
        <v>-35.395368961567641</v>
      </c>
      <c r="BI667">
        <f t="shared" si="586"/>
        <v>-35.395368961567641</v>
      </c>
      <c r="BJ667">
        <f t="shared" si="576"/>
        <v>0</v>
      </c>
      <c r="BK667">
        <f t="shared" si="587"/>
        <v>0</v>
      </c>
      <c r="BM667">
        <f t="shared" si="588"/>
        <v>-91.114997139111779</v>
      </c>
      <c r="BN667">
        <f t="shared" si="577"/>
        <v>-97.370745161498576</v>
      </c>
      <c r="BQ667" s="56">
        <f t="shared" si="589"/>
        <v>6.5107462835054797</v>
      </c>
    </row>
    <row r="668" spans="1:69" x14ac:dyDescent="0.25">
      <c r="A668">
        <f t="shared" si="563"/>
        <v>9200000</v>
      </c>
      <c r="B668">
        <f t="shared" si="578"/>
        <v>9200</v>
      </c>
      <c r="C668">
        <f t="shared" si="539"/>
        <v>7.8675272884354097</v>
      </c>
      <c r="D668">
        <f t="shared" si="540"/>
        <v>1.4433468332880213</v>
      </c>
      <c r="F668">
        <f t="shared" si="541"/>
        <v>2.3307552813288525E-7</v>
      </c>
      <c r="G668">
        <f t="shared" si="542"/>
        <v>1.8882536511848541E-4</v>
      </c>
      <c r="H668">
        <f t="shared" si="564"/>
        <v>-3.1414038246348817</v>
      </c>
      <c r="J668">
        <f t="shared" si="565"/>
        <v>15</v>
      </c>
      <c r="M668">
        <f t="shared" si="543"/>
        <v>2.871468704286274E-4</v>
      </c>
      <c r="N668">
        <f t="shared" si="566"/>
        <v>-1.5707963250000001</v>
      </c>
      <c r="O668">
        <f t="shared" si="544"/>
        <v>2861.362760361917</v>
      </c>
      <c r="P668">
        <f t="shared" si="567"/>
        <v>1.5704468429635525</v>
      </c>
      <c r="Q668">
        <f t="shared" si="545"/>
        <v>1589.3571689688285</v>
      </c>
      <c r="R668">
        <f t="shared" si="568"/>
        <v>1.5701671415585612</v>
      </c>
      <c r="S668">
        <f t="shared" si="546"/>
        <v>3.492706129185924E-2</v>
      </c>
      <c r="T668">
        <f t="shared" si="569"/>
        <v>-1.5358621603505274</v>
      </c>
      <c r="U668">
        <f t="shared" si="547"/>
        <v>2.4880007177959469E-2</v>
      </c>
      <c r="V668">
        <f t="shared" si="570"/>
        <v>-1.5459137520530606</v>
      </c>
      <c r="X668">
        <f t="shared" si="548"/>
        <v>-90.113254904403263</v>
      </c>
      <c r="Y668">
        <f t="shared" si="549"/>
        <v>-183.92032587709937</v>
      </c>
      <c r="Z668">
        <f t="shared" si="579"/>
        <v>-3.9203258770993727</v>
      </c>
      <c r="AC668">
        <v>1</v>
      </c>
      <c r="AD668">
        <f t="shared" si="550"/>
        <v>2861.3625856200001</v>
      </c>
      <c r="AE668">
        <f t="shared" si="551"/>
        <v>-7.7738910056594088</v>
      </c>
      <c r="AF668">
        <f t="shared" si="552"/>
        <v>0.19347435503172</v>
      </c>
      <c r="AG668">
        <f t="shared" si="553"/>
        <v>9.0262782393133154</v>
      </c>
      <c r="AH668">
        <f t="shared" si="554"/>
        <v>-367.84876841950899</v>
      </c>
      <c r="AJ668">
        <f t="shared" si="571"/>
        <v>18000</v>
      </c>
      <c r="AK668">
        <f t="shared" si="555"/>
        <v>515045.26541160006</v>
      </c>
      <c r="AL668">
        <v>43</v>
      </c>
      <c r="AM668">
        <f t="shared" si="556"/>
        <v>1589.3568543762001</v>
      </c>
      <c r="AN668">
        <f t="shared" si="557"/>
        <v>324.12807394977182</v>
      </c>
      <c r="AO668">
        <f t="shared" si="558"/>
        <v>-2.5560608424558531</v>
      </c>
      <c r="AQ668">
        <f t="shared" si="559"/>
        <v>2.9536861916538098E-5</v>
      </c>
      <c r="AR668">
        <f t="shared" si="560"/>
        <v>-0.54347825926430093</v>
      </c>
      <c r="AT668">
        <f t="shared" si="561"/>
        <v>-199.91754172521772</v>
      </c>
      <c r="AU668">
        <f t="shared" si="562"/>
        <v>-4.9164510834162156</v>
      </c>
      <c r="AV668">
        <f t="shared" si="580"/>
        <v>-3.1170052148532679</v>
      </c>
      <c r="AW668">
        <f t="shared" si="581"/>
        <v>332.36763278574523</v>
      </c>
      <c r="AX668">
        <f t="shared" si="582"/>
        <v>-582.17179210462814</v>
      </c>
      <c r="AY668">
        <f t="shared" si="590"/>
        <v>-1.0520413072142032</v>
      </c>
      <c r="BA668">
        <f t="shared" si="572"/>
        <v>0.29831109543861289</v>
      </c>
      <c r="BB668">
        <f t="shared" si="583"/>
        <v>-10.506611862148677</v>
      </c>
      <c r="BC668">
        <f t="shared" si="584"/>
        <v>-2.0649639076390649</v>
      </c>
      <c r="BD668">
        <f t="shared" si="573"/>
        <v>-298.31371688975389</v>
      </c>
      <c r="BF668">
        <f t="shared" si="574"/>
        <v>-101.71808798286122</v>
      </c>
      <c r="BG668">
        <f t="shared" si="575"/>
        <v>-215.60521597778327</v>
      </c>
      <c r="BH668">
        <f t="shared" si="585"/>
        <v>-35.605215977783274</v>
      </c>
      <c r="BI668">
        <f t="shared" si="586"/>
        <v>-35.605215977783274</v>
      </c>
      <c r="BJ668">
        <f t="shared" si="576"/>
        <v>0</v>
      </c>
      <c r="BK668">
        <f t="shared" si="587"/>
        <v>0</v>
      </c>
      <c r="BM668">
        <f t="shared" si="588"/>
        <v>-91.211476120712547</v>
      </c>
      <c r="BN668">
        <f t="shared" si="577"/>
        <v>-97.291499088029383</v>
      </c>
      <c r="BQ668" s="56">
        <f t="shared" si="589"/>
        <v>6.3953489381364594</v>
      </c>
    </row>
    <row r="669" spans="1:69" x14ac:dyDescent="0.25">
      <c r="A669">
        <f t="shared" si="563"/>
        <v>9300000</v>
      </c>
      <c r="B669">
        <f t="shared" si="578"/>
        <v>9300</v>
      </c>
      <c r="C669">
        <f t="shared" si="539"/>
        <v>7.9516696252288313</v>
      </c>
      <c r="D669">
        <f t="shared" si="540"/>
        <v>1.4447027005784145</v>
      </c>
      <c r="F669">
        <f t="shared" si="541"/>
        <v>2.2809009837005094E-7</v>
      </c>
      <c r="G669">
        <f t="shared" si="542"/>
        <v>1.8679498394271496E-4</v>
      </c>
      <c r="H669">
        <f t="shared" si="564"/>
        <v>-3.1414058550160573</v>
      </c>
      <c r="J669">
        <f t="shared" si="565"/>
        <v>15</v>
      </c>
      <c r="M669">
        <f t="shared" si="543"/>
        <v>2.8405926967133027E-4</v>
      </c>
      <c r="N669">
        <f t="shared" si="566"/>
        <v>-1.5707963250000001</v>
      </c>
      <c r="O669">
        <f t="shared" si="544"/>
        <v>2892.4645257179723</v>
      </c>
      <c r="P669">
        <f t="shared" si="567"/>
        <v>1.5704506008539112</v>
      </c>
      <c r="Q669">
        <f t="shared" si="545"/>
        <v>1606.6327835684629</v>
      </c>
      <c r="R669">
        <f t="shared" si="568"/>
        <v>1.5701739069894531</v>
      </c>
      <c r="S669">
        <f t="shared" si="546"/>
        <v>3.4551952284142262E-2</v>
      </c>
      <c r="T669">
        <f t="shared" si="569"/>
        <v>-1.5362374959125609</v>
      </c>
      <c r="U669">
        <f t="shared" si="547"/>
        <v>2.4612643162365506E-2</v>
      </c>
      <c r="V669">
        <f t="shared" si="570"/>
        <v>-1.5461811979713407</v>
      </c>
      <c r="X669">
        <f t="shared" si="548"/>
        <v>-90.302390042516635</v>
      </c>
      <c r="Y669">
        <f t="shared" si="549"/>
        <v>-183.87898246008191</v>
      </c>
      <c r="Z669">
        <f t="shared" si="579"/>
        <v>-3.8789824600819145</v>
      </c>
      <c r="AC669">
        <v>1</v>
      </c>
      <c r="AD669">
        <f t="shared" si="550"/>
        <v>2892.464352855</v>
      </c>
      <c r="AE669">
        <f t="shared" si="551"/>
        <v>-7.9438071016006884</v>
      </c>
      <c r="AF669">
        <f t="shared" si="552"/>
        <v>0.19557733715163</v>
      </c>
      <c r="AG669">
        <f t="shared" si="553"/>
        <v>8.8333253081178462</v>
      </c>
      <c r="AH669">
        <f t="shared" si="554"/>
        <v>-363.89815583897507</v>
      </c>
      <c r="AJ669">
        <f t="shared" si="571"/>
        <v>18000</v>
      </c>
      <c r="AK669">
        <f t="shared" si="555"/>
        <v>520643.58351390006</v>
      </c>
      <c r="AL669">
        <v>44</v>
      </c>
      <c r="AM669">
        <f t="shared" si="556"/>
        <v>1606.6324723585501</v>
      </c>
      <c r="AN669">
        <f t="shared" si="557"/>
        <v>324.12264761509147</v>
      </c>
      <c r="AO669">
        <f t="shared" si="558"/>
        <v>-2.3269811666682401</v>
      </c>
      <c r="AQ669">
        <f t="shared" si="559"/>
        <v>2.8905075647748077E-5</v>
      </c>
      <c r="AR669">
        <f t="shared" si="560"/>
        <v>-0.53763440704811416</v>
      </c>
      <c r="AT669">
        <f t="shared" si="561"/>
        <v>-195.64391391245334</v>
      </c>
      <c r="AU669">
        <f t="shared" si="562"/>
        <v>-4.7596181180156405</v>
      </c>
      <c r="AV669">
        <f t="shared" si="580"/>
        <v>-3.1172694872664142</v>
      </c>
      <c r="AW669">
        <f t="shared" si="581"/>
        <v>332.31636515038366</v>
      </c>
      <c r="AX669">
        <f t="shared" si="582"/>
        <v>-575.7113036363894</v>
      </c>
      <c r="AY669">
        <f t="shared" si="590"/>
        <v>-1.0472896738540702</v>
      </c>
      <c r="BA669">
        <f t="shared" si="572"/>
        <v>0.29440405972755707</v>
      </c>
      <c r="BB669">
        <f t="shared" si="583"/>
        <v>-10.621124110527758</v>
      </c>
      <c r="BC669">
        <f t="shared" si="584"/>
        <v>-2.0699798134123437</v>
      </c>
      <c r="BD669">
        <f t="shared" si="573"/>
        <v>-298.60110712132644</v>
      </c>
      <c r="BF669">
        <f t="shared" si="574"/>
        <v>-101.92800372401094</v>
      </c>
      <c r="BG669">
        <f t="shared" si="575"/>
        <v>-215.81503706821999</v>
      </c>
      <c r="BH669">
        <f t="shared" si="585"/>
        <v>-35.815037068219993</v>
      </c>
      <c r="BI669">
        <f t="shared" si="586"/>
        <v>-35.815037068219993</v>
      </c>
      <c r="BJ669">
        <f t="shared" si="576"/>
        <v>0</v>
      </c>
      <c r="BK669">
        <f t="shared" si="587"/>
        <v>0</v>
      </c>
      <c r="BM669">
        <f t="shared" si="588"/>
        <v>-91.306879613483162</v>
      </c>
      <c r="BN669">
        <f t="shared" si="577"/>
        <v>-97.213929946893558</v>
      </c>
      <c r="BQ669" s="56">
        <f t="shared" si="589"/>
        <v>6.2808366897573791</v>
      </c>
    </row>
    <row r="670" spans="1:69" x14ac:dyDescent="0.25">
      <c r="A670">
        <f t="shared" si="563"/>
        <v>9400000</v>
      </c>
      <c r="B670">
        <f t="shared" si="578"/>
        <v>9400</v>
      </c>
      <c r="C670">
        <f t="shared" si="539"/>
        <v>8.035826274035653</v>
      </c>
      <c r="D670">
        <f t="shared" si="540"/>
        <v>1.4460301711343249</v>
      </c>
      <c r="F670">
        <f t="shared" si="541"/>
        <v>2.2326293026076022E-7</v>
      </c>
      <c r="G670">
        <f t="shared" si="542"/>
        <v>1.8480780239487374E-4</v>
      </c>
      <c r="H670">
        <f t="shared" si="564"/>
        <v>-3.1414078421976055</v>
      </c>
      <c r="J670">
        <f t="shared" si="565"/>
        <v>15</v>
      </c>
      <c r="M670">
        <f t="shared" si="543"/>
        <v>2.8103736254716724E-4</v>
      </c>
      <c r="N670">
        <f t="shared" si="566"/>
        <v>-1.5707963250000001</v>
      </c>
      <c r="O670">
        <f t="shared" si="544"/>
        <v>2923.5662911140043</v>
      </c>
      <c r="P670">
        <f t="shared" si="567"/>
        <v>1.5704542787891651</v>
      </c>
      <c r="Q670">
        <f t="shared" si="545"/>
        <v>1623.9083982400698</v>
      </c>
      <c r="R670">
        <f t="shared" si="568"/>
        <v>1.5701805284750623</v>
      </c>
      <c r="S670">
        <f t="shared" si="546"/>
        <v>3.4184810177727933E-2</v>
      </c>
      <c r="T670">
        <f t="shared" si="569"/>
        <v>-1.5366048550448159</v>
      </c>
      <c r="U670">
        <f t="shared" si="547"/>
        <v>2.4350962628319484E-2</v>
      </c>
      <c r="V670">
        <f t="shared" si="570"/>
        <v>-1.5464429569616531</v>
      </c>
      <c r="X670">
        <f t="shared" si="548"/>
        <v>-90.489474795279307</v>
      </c>
      <c r="Y670">
        <f t="shared" si="549"/>
        <v>-183.83849355676139</v>
      </c>
      <c r="Z670">
        <f t="shared" si="579"/>
        <v>-3.8384935567613923</v>
      </c>
      <c r="AC670">
        <v>1</v>
      </c>
      <c r="AD670">
        <f t="shared" si="550"/>
        <v>2923.5661200899999</v>
      </c>
      <c r="AE670">
        <f t="shared" si="551"/>
        <v>-8.1155601283088998</v>
      </c>
      <c r="AF670">
        <f t="shared" si="552"/>
        <v>0.19768031927154001</v>
      </c>
      <c r="AG670">
        <f t="shared" si="553"/>
        <v>8.646492765460664</v>
      </c>
      <c r="AH670">
        <f t="shared" si="554"/>
        <v>-360.03144976370146</v>
      </c>
      <c r="AJ670">
        <f t="shared" si="571"/>
        <v>18000</v>
      </c>
      <c r="AK670">
        <f t="shared" si="555"/>
        <v>526241.90161619999</v>
      </c>
      <c r="AL670">
        <v>45</v>
      </c>
      <c r="AM670">
        <f t="shared" si="556"/>
        <v>1623.9080903408999</v>
      </c>
      <c r="AN670">
        <f t="shared" si="557"/>
        <v>324.11718987390708</v>
      </c>
      <c r="AO670">
        <f t="shared" si="558"/>
        <v>-2.1027830798954525</v>
      </c>
      <c r="AQ670">
        <f t="shared" si="559"/>
        <v>2.8293345325109367E-5</v>
      </c>
      <c r="AR670">
        <f t="shared" si="560"/>
        <v>-0.53191489211205611</v>
      </c>
      <c r="AT670">
        <f t="shared" si="561"/>
        <v>-191.50584511980077</v>
      </c>
      <c r="AU670">
        <f t="shared" si="562"/>
        <v>-4.6093847606237475</v>
      </c>
      <c r="AV670">
        <f t="shared" si="580"/>
        <v>-3.1175281402729698</v>
      </c>
      <c r="AW670">
        <f t="shared" si="581"/>
        <v>332.26513318716314</v>
      </c>
      <c r="AX670">
        <f t="shared" si="582"/>
        <v>-569.38812345569613</v>
      </c>
      <c r="AY670">
        <f t="shared" si="590"/>
        <v>-1.0425619469498209</v>
      </c>
      <c r="BA670">
        <f t="shared" si="572"/>
        <v>0.29057714968630988</v>
      </c>
      <c r="BB670">
        <f t="shared" si="583"/>
        <v>-10.734770812138203</v>
      </c>
      <c r="BC670">
        <f t="shared" si="584"/>
        <v>-2.0749661933231489</v>
      </c>
      <c r="BD670">
        <f t="shared" si="573"/>
        <v>-298.88680564559087</v>
      </c>
      <c r="BF670">
        <f t="shared" si="574"/>
        <v>-102.13600243849255</v>
      </c>
      <c r="BG670">
        <f t="shared" si="575"/>
        <v>-216.02479098923192</v>
      </c>
      <c r="BH670">
        <f t="shared" si="585"/>
        <v>-36.024790989231917</v>
      </c>
      <c r="BI670">
        <f t="shared" si="586"/>
        <v>-36.024790989231917</v>
      </c>
      <c r="BJ670">
        <f t="shared" si="576"/>
        <v>0</v>
      </c>
      <c r="BK670">
        <f t="shared" si="587"/>
        <v>0</v>
      </c>
      <c r="BM670">
        <f t="shared" si="588"/>
        <v>-91.401231626354345</v>
      </c>
      <c r="BN670">
        <f t="shared" si="577"/>
        <v>-97.137985343641063</v>
      </c>
      <c r="BQ670" s="56">
        <f t="shared" si="589"/>
        <v>6.1671899881469328</v>
      </c>
    </row>
    <row r="671" spans="1:69" x14ac:dyDescent="0.25">
      <c r="A671">
        <f t="shared" si="563"/>
        <v>9500000</v>
      </c>
      <c r="B671">
        <f t="shared" si="578"/>
        <v>9500</v>
      </c>
      <c r="C671">
        <f t="shared" si="539"/>
        <v>8.1199967898614656</v>
      </c>
      <c r="D671">
        <f t="shared" si="540"/>
        <v>1.4473301232702418</v>
      </c>
      <c r="F671">
        <f t="shared" si="541"/>
        <v>2.1858739535167614E-7</v>
      </c>
      <c r="G671">
        <f t="shared" si="542"/>
        <v>1.8286245627500625E-4</v>
      </c>
      <c r="H671">
        <f t="shared" si="564"/>
        <v>-3.1414097875437252</v>
      </c>
      <c r="J671">
        <f t="shared" si="565"/>
        <v>15</v>
      </c>
      <c r="M671">
        <f t="shared" si="543"/>
        <v>2.7807907452035493E-4</v>
      </c>
      <c r="N671">
        <f t="shared" si="566"/>
        <v>-1.5707963250000001</v>
      </c>
      <c r="O671">
        <f t="shared" si="544"/>
        <v>2954.6680565487518</v>
      </c>
      <c r="P671">
        <f t="shared" si="567"/>
        <v>1.5704578792942121</v>
      </c>
      <c r="Q671">
        <f t="shared" si="545"/>
        <v>1641.1840129813766</v>
      </c>
      <c r="R671">
        <f t="shared" si="568"/>
        <v>1.5701870105610265</v>
      </c>
      <c r="S671">
        <f t="shared" si="546"/>
        <v>3.3825383971460482E-2</v>
      </c>
      <c r="T671">
        <f t="shared" si="569"/>
        <v>-1.5369644892440686</v>
      </c>
      <c r="U671">
        <f t="shared" si="547"/>
        <v>2.4094786309257488E-2</v>
      </c>
      <c r="V671">
        <f t="shared" si="570"/>
        <v>-1.5466992084699329</v>
      </c>
      <c r="X671">
        <f t="shared" si="548"/>
        <v>-90.674553398083788</v>
      </c>
      <c r="Y671">
        <f t="shared" si="549"/>
        <v>-183.79883320767391</v>
      </c>
      <c r="Z671">
        <f t="shared" si="579"/>
        <v>-3.7988332076739084</v>
      </c>
      <c r="AC671">
        <v>1</v>
      </c>
      <c r="AD671">
        <f t="shared" si="550"/>
        <v>2954.6678873250003</v>
      </c>
      <c r="AE671">
        <f t="shared" si="551"/>
        <v>-8.2891500857840441</v>
      </c>
      <c r="AF671">
        <f t="shared" si="552"/>
        <v>0.19978330139145001</v>
      </c>
      <c r="AG671">
        <f t="shared" si="553"/>
        <v>8.4655245226828093</v>
      </c>
      <c r="AH671">
        <f t="shared" si="554"/>
        <v>-356.24600668676828</v>
      </c>
      <c r="AJ671">
        <f t="shared" si="571"/>
        <v>18000</v>
      </c>
      <c r="AK671">
        <f t="shared" si="555"/>
        <v>531840.21971850004</v>
      </c>
      <c r="AL671">
        <v>46</v>
      </c>
      <c r="AM671">
        <f t="shared" si="556"/>
        <v>1641.1837083232501</v>
      </c>
      <c r="AN671">
        <f t="shared" si="557"/>
        <v>324.11170631776127</v>
      </c>
      <c r="AO671">
        <f t="shared" si="558"/>
        <v>-1.8833123273815762</v>
      </c>
      <c r="AQ671">
        <f t="shared" si="559"/>
        <v>2.7700830948197144E-5</v>
      </c>
      <c r="AR671">
        <f t="shared" si="560"/>
        <v>-0.52631578801574574</v>
      </c>
      <c r="AT671">
        <f t="shared" si="561"/>
        <v>-187.4976632347454</v>
      </c>
      <c r="AU671">
        <f t="shared" si="562"/>
        <v>-4.4654075205296229</v>
      </c>
      <c r="AV671">
        <f t="shared" si="580"/>
        <v>-3.1177813511866153</v>
      </c>
      <c r="AW671">
        <f t="shared" si="581"/>
        <v>332.21396896030632</v>
      </c>
      <c r="AX671">
        <f t="shared" si="582"/>
        <v>-563.1979244789602</v>
      </c>
      <c r="AY671">
        <f t="shared" si="590"/>
        <v>-1.0378581150401256</v>
      </c>
      <c r="BA671">
        <f t="shared" si="572"/>
        <v>0.28682794316683308</v>
      </c>
      <c r="BB671">
        <f t="shared" si="583"/>
        <v>-10.847570827726882</v>
      </c>
      <c r="BC671">
        <f t="shared" si="584"/>
        <v>-2.0799232361464899</v>
      </c>
      <c r="BD671">
        <f t="shared" si="573"/>
        <v>-299.17082327855849</v>
      </c>
      <c r="BF671">
        <f t="shared" si="574"/>
        <v>-102.34212619305606</v>
      </c>
      <c r="BG671">
        <f t="shared" si="575"/>
        <v>-216.23443831127983</v>
      </c>
      <c r="BH671">
        <f t="shared" si="585"/>
        <v>-36.234438311279831</v>
      </c>
      <c r="BI671">
        <f t="shared" si="586"/>
        <v>-36.234438311279831</v>
      </c>
      <c r="BJ671">
        <f t="shared" si="576"/>
        <v>0</v>
      </c>
      <c r="BK671">
        <f t="shared" si="587"/>
        <v>0</v>
      </c>
      <c r="BM671">
        <f t="shared" si="588"/>
        <v>-91.494555365329177</v>
      </c>
      <c r="BN671">
        <f t="shared" si="577"/>
        <v>-97.063615032721373</v>
      </c>
      <c r="BQ671" s="56">
        <f t="shared" si="589"/>
        <v>6.0543899725582531</v>
      </c>
    </row>
    <row r="672" spans="1:69" x14ac:dyDescent="0.25">
      <c r="A672">
        <f t="shared" si="563"/>
        <v>9600000</v>
      </c>
      <c r="B672">
        <f t="shared" si="578"/>
        <v>9600</v>
      </c>
      <c r="C672">
        <f t="shared" si="539"/>
        <v>8.2041807459016418</v>
      </c>
      <c r="D672">
        <f t="shared" si="540"/>
        <v>1.4486033996317478</v>
      </c>
      <c r="F672">
        <f t="shared" si="541"/>
        <v>2.1405720861384847E-7</v>
      </c>
      <c r="G672">
        <f t="shared" si="542"/>
        <v>1.8095763822488219E-4</v>
      </c>
      <c r="H672">
        <f t="shared" si="564"/>
        <v>-3.1414116923617752</v>
      </c>
      <c r="J672">
        <f t="shared" si="565"/>
        <v>15</v>
      </c>
      <c r="M672">
        <f t="shared" si="543"/>
        <v>2.7518241749410126E-4</v>
      </c>
      <c r="N672">
        <f t="shared" si="566"/>
        <v>-1.5707963250000001</v>
      </c>
      <c r="O672">
        <f t="shared" si="544"/>
        <v>2985.7698220210045</v>
      </c>
      <c r="P672">
        <f t="shared" si="567"/>
        <v>1.570461404788746</v>
      </c>
      <c r="Q672">
        <f t="shared" si="545"/>
        <v>1658.4596277902049</v>
      </c>
      <c r="R672">
        <f t="shared" si="568"/>
        <v>1.5701933576035827</v>
      </c>
      <c r="S672">
        <f t="shared" si="546"/>
        <v>3.3473433092613088E-2</v>
      </c>
      <c r="T672">
        <f t="shared" si="569"/>
        <v>-1.5373166395480551</v>
      </c>
      <c r="U672">
        <f t="shared" si="547"/>
        <v>2.3843942397205962E-2</v>
      </c>
      <c r="V672">
        <f t="shared" si="570"/>
        <v>-1.5469501244724386</v>
      </c>
      <c r="X672">
        <f t="shared" si="548"/>
        <v>-90.857668663040428</v>
      </c>
      <c r="Y672">
        <f t="shared" si="549"/>
        <v>-183.75997648341664</v>
      </c>
      <c r="Z672">
        <f t="shared" si="579"/>
        <v>-3.7599764834166365</v>
      </c>
      <c r="AC672">
        <v>1</v>
      </c>
      <c r="AD672">
        <f t="shared" si="550"/>
        <v>2985.7696545600002</v>
      </c>
      <c r="AE672">
        <f t="shared" si="551"/>
        <v>-8.464576974026123</v>
      </c>
      <c r="AF672">
        <f t="shared" si="552"/>
        <v>0.20188628351136001</v>
      </c>
      <c r="AG672">
        <f t="shared" si="553"/>
        <v>8.2901777439024489</v>
      </c>
      <c r="AH672">
        <f t="shared" si="554"/>
        <v>-352.53929293128851</v>
      </c>
      <c r="AJ672">
        <f t="shared" si="571"/>
        <v>18000</v>
      </c>
      <c r="AK672">
        <f t="shared" si="555"/>
        <v>537438.53782080009</v>
      </c>
      <c r="AL672">
        <v>47</v>
      </c>
      <c r="AM672">
        <f t="shared" si="556"/>
        <v>1658.4593263056001</v>
      </c>
      <c r="AN672">
        <f t="shared" si="557"/>
        <v>324.10620211527595</v>
      </c>
      <c r="AO672">
        <f t="shared" si="558"/>
        <v>-1.6684210801514467</v>
      </c>
      <c r="AQ672">
        <f t="shared" si="559"/>
        <v>2.7126736037525129E-5</v>
      </c>
      <c r="AR672">
        <f t="shared" si="560"/>
        <v>-0.52083333192048253</v>
      </c>
      <c r="AT672">
        <f t="shared" si="561"/>
        <v>-183.61398968483067</v>
      </c>
      <c r="AU672">
        <f t="shared" si="562"/>
        <v>-4.3273641369119442</v>
      </c>
      <c r="AV672">
        <f t="shared" si="580"/>
        <v>-3.1180292899401998</v>
      </c>
      <c r="AW672">
        <f t="shared" si="581"/>
        <v>332.16290182240334</v>
      </c>
      <c r="AX672">
        <f t="shared" si="582"/>
        <v>-557.1365593719247</v>
      </c>
      <c r="AY672">
        <f t="shared" si="590"/>
        <v>-1.0331781646661828</v>
      </c>
      <c r="BA672">
        <f t="shared" si="572"/>
        <v>0.28315411798397844</v>
      </c>
      <c r="BB672">
        <f t="shared" si="583"/>
        <v>-10.959542358678505</v>
      </c>
      <c r="BC672">
        <f t="shared" si="584"/>
        <v>-2.0848511252740169</v>
      </c>
      <c r="BD672">
        <f t="shared" si="573"/>
        <v>-299.45317052779683</v>
      </c>
      <c r="BF672">
        <f t="shared" si="574"/>
        <v>-102.54641562782739</v>
      </c>
      <c r="BG672">
        <f t="shared" si="575"/>
        <v>-216.44394133680188</v>
      </c>
      <c r="BH672">
        <f t="shared" si="585"/>
        <v>-36.443941336801885</v>
      </c>
      <c r="BI672">
        <f t="shared" si="586"/>
        <v>-36.443941336801885</v>
      </c>
      <c r="BJ672">
        <f t="shared" si="576"/>
        <v>0</v>
      </c>
      <c r="BK672">
        <f t="shared" si="587"/>
        <v>0</v>
      </c>
      <c r="BM672">
        <f t="shared" si="588"/>
        <v>-91.586873269148882</v>
      </c>
      <c r="BN672">
        <f t="shared" si="577"/>
        <v>-96.99077080900507</v>
      </c>
      <c r="BQ672" s="56">
        <f t="shared" si="589"/>
        <v>5.9424184416066321</v>
      </c>
    </row>
    <row r="673" spans="1:69" x14ac:dyDescent="0.25">
      <c r="A673">
        <f t="shared" si="563"/>
        <v>9700000</v>
      </c>
      <c r="B673">
        <f t="shared" si="578"/>
        <v>9700</v>
      </c>
      <c r="C673">
        <f t="shared" si="539"/>
        <v>8.2883777326247525</v>
      </c>
      <c r="D673">
        <f t="shared" si="540"/>
        <v>1.4498508089788129</v>
      </c>
      <c r="F673">
        <f t="shared" si="541"/>
        <v>2.0966640731023364E-7</v>
      </c>
      <c r="G673">
        <f t="shared" si="542"/>
        <v>1.7909209479800714E-4</v>
      </c>
      <c r="H673">
        <f t="shared" si="564"/>
        <v>-3.141413557905202</v>
      </c>
      <c r="J673">
        <f t="shared" si="565"/>
        <v>15</v>
      </c>
      <c r="M673">
        <f t="shared" si="543"/>
        <v>2.7234548535498679E-4</v>
      </c>
      <c r="N673">
        <f t="shared" si="566"/>
        <v>-1.5707963250000001</v>
      </c>
      <c r="O673">
        <f t="shared" si="544"/>
        <v>3016.871587529602</v>
      </c>
      <c r="P673">
        <f t="shared" si="567"/>
        <v>1.5704648575926787</v>
      </c>
      <c r="Q673">
        <f t="shared" si="545"/>
        <v>1675.7352426644668</v>
      </c>
      <c r="R673">
        <f t="shared" si="568"/>
        <v>1.5701995737793293</v>
      </c>
      <c r="S673">
        <f t="shared" si="546"/>
        <v>3.3128726861160515E-2</v>
      </c>
      <c r="T673">
        <f t="shared" si="569"/>
        <v>-1.5376615370733828</v>
      </c>
      <c r="U673">
        <f t="shared" si="547"/>
        <v>2.3598266158978396E-2</v>
      </c>
      <c r="V673">
        <f t="shared" si="570"/>
        <v>-1.5471958698603472</v>
      </c>
      <c r="X673">
        <f t="shared" si="548"/>
        <v>-91.038862039633784</v>
      </c>
      <c r="Y673">
        <f t="shared" si="549"/>
        <v>-183.72189943462595</v>
      </c>
      <c r="Z673">
        <f t="shared" si="579"/>
        <v>-3.7218994346259535</v>
      </c>
      <c r="AC673">
        <v>1</v>
      </c>
      <c r="AD673">
        <f t="shared" si="550"/>
        <v>3016.8714217950001</v>
      </c>
      <c r="AE673">
        <f t="shared" si="551"/>
        <v>-8.6418407930351329</v>
      </c>
      <c r="AF673">
        <f t="shared" si="552"/>
        <v>0.20398926563127001</v>
      </c>
      <c r="AG673">
        <f t="shared" si="553"/>
        <v>8.1202220315939257</v>
      </c>
      <c r="AH673">
        <f t="shared" si="554"/>
        <v>-348.90887900829136</v>
      </c>
      <c r="AJ673">
        <f t="shared" si="571"/>
        <v>18000</v>
      </c>
      <c r="AK673">
        <f t="shared" si="555"/>
        <v>543036.85592310003</v>
      </c>
      <c r="AL673">
        <v>48</v>
      </c>
      <c r="AM673">
        <f t="shared" si="556"/>
        <v>1675.7349442879502</v>
      </c>
      <c r="AN673">
        <f t="shared" si="557"/>
        <v>324.10068204364791</v>
      </c>
      <c r="AO673">
        <f t="shared" si="558"/>
        <v>-1.4579676041446064</v>
      </c>
      <c r="AQ673">
        <f t="shared" si="559"/>
        <v>2.65703049565036E-5</v>
      </c>
      <c r="AR673">
        <f t="shared" si="560"/>
        <v>-0.51546391615616982</v>
      </c>
      <c r="AT673">
        <f t="shared" si="561"/>
        <v>-179.84972139849739</v>
      </c>
      <c r="AU673">
        <f t="shared" si="562"/>
        <v>-4.1949520637802964</v>
      </c>
      <c r="AV673">
        <f t="shared" si="580"/>
        <v>-3.1182721194657548</v>
      </c>
      <c r="AW673">
        <f t="shared" si="581"/>
        <v>332.11195862462313</v>
      </c>
      <c r="AX673">
        <f t="shared" si="582"/>
        <v>-551.20005132096401</v>
      </c>
      <c r="AY673">
        <f t="shared" si="590"/>
        <v>-1.0285220803251642</v>
      </c>
      <c r="BA673">
        <f t="shared" si="572"/>
        <v>0.27955344672856236</v>
      </c>
      <c r="BB673">
        <f t="shared" si="583"/>
        <v>-11.070702975566922</v>
      </c>
      <c r="BC673">
        <f t="shared" si="584"/>
        <v>-2.0897500391405908</v>
      </c>
      <c r="BD673">
        <f t="shared" si="573"/>
        <v>-299.7338576168703</v>
      </c>
      <c r="BF673">
        <f t="shared" si="574"/>
        <v>-102.7489100185575</v>
      </c>
      <c r="BG673">
        <f t="shared" si="575"/>
        <v>-216.65326402264671</v>
      </c>
      <c r="BH673">
        <f t="shared" si="585"/>
        <v>-36.653264022646709</v>
      </c>
      <c r="BI673">
        <f t="shared" si="586"/>
        <v>-36.653264022646709</v>
      </c>
      <c r="BJ673">
        <f t="shared" si="576"/>
        <v>0</v>
      </c>
      <c r="BK673">
        <f t="shared" si="587"/>
        <v>0</v>
      </c>
      <c r="BM673">
        <f t="shared" si="588"/>
        <v>-91.678207042990579</v>
      </c>
      <c r="BN673">
        <f t="shared" si="577"/>
        <v>-96.919406405776385</v>
      </c>
      <c r="BQ673" s="56">
        <f t="shared" si="589"/>
        <v>5.8312578247182154</v>
      </c>
    </row>
    <row r="674" spans="1:69" x14ac:dyDescent="0.25">
      <c r="A674">
        <f t="shared" si="563"/>
        <v>9800000</v>
      </c>
      <c r="B674">
        <f t="shared" si="578"/>
        <v>9800</v>
      </c>
      <c r="C674">
        <f t="shared" si="539"/>
        <v>8.3725873569106657</v>
      </c>
      <c r="D674">
        <f t="shared" si="540"/>
        <v>1.4510731278637041</v>
      </c>
      <c r="F674">
        <f t="shared" si="541"/>
        <v>2.0540933136490891E-7</v>
      </c>
      <c r="G674">
        <f t="shared" si="542"/>
        <v>1.7726462370902001E-4</v>
      </c>
      <c r="H674">
        <f t="shared" si="564"/>
        <v>-3.1414153853762912</v>
      </c>
      <c r="J674">
        <f t="shared" si="565"/>
        <v>15</v>
      </c>
      <c r="M674">
        <f t="shared" si="543"/>
        <v>2.6956644979013998E-4</v>
      </c>
      <c r="N674">
        <f t="shared" si="566"/>
        <v>-1.5707963250000001</v>
      </c>
      <c r="O674">
        <f t="shared" si="544"/>
        <v>3047.9733530734334</v>
      </c>
      <c r="P674">
        <f t="shared" si="567"/>
        <v>1.5704682399312331</v>
      </c>
      <c r="Q674">
        <f t="shared" si="545"/>
        <v>1693.0108576021589</v>
      </c>
      <c r="R674">
        <f t="shared" si="568"/>
        <v>1.570205663094391</v>
      </c>
      <c r="S674">
        <f t="shared" si="546"/>
        <v>3.2791043986723611E-2</v>
      </c>
      <c r="T674">
        <f t="shared" si="569"/>
        <v>-1.5379994035205915</v>
      </c>
      <c r="U674">
        <f t="shared" si="547"/>
        <v>2.3357599575823743E-2</v>
      </c>
      <c r="V674">
        <f t="shared" si="570"/>
        <v>-1.5474366028008326</v>
      </c>
      <c r="X674">
        <f t="shared" si="548"/>
        <v>-91.218173672171957</v>
      </c>
      <c r="Y674">
        <f t="shared" si="549"/>
        <v>-183.68457904480701</v>
      </c>
      <c r="Z674">
        <f t="shared" si="579"/>
        <v>-3.684579044807009</v>
      </c>
      <c r="AC674">
        <v>1</v>
      </c>
      <c r="AD674">
        <f t="shared" si="550"/>
        <v>3047.97318903</v>
      </c>
      <c r="AE674">
        <f t="shared" si="551"/>
        <v>-8.8209415428110773</v>
      </c>
      <c r="AF674">
        <f t="shared" si="552"/>
        <v>0.20609224775118001</v>
      </c>
      <c r="AG674">
        <f t="shared" si="553"/>
        <v>7.9554386699537218</v>
      </c>
      <c r="AH674">
        <f t="shared" si="554"/>
        <v>-345.35243431868952</v>
      </c>
      <c r="AJ674">
        <f t="shared" si="571"/>
        <v>18000</v>
      </c>
      <c r="AK674">
        <f t="shared" si="555"/>
        <v>548635.17402540008</v>
      </c>
      <c r="AL674">
        <v>49</v>
      </c>
      <c r="AM674">
        <f t="shared" si="556"/>
        <v>1693.0105622703002</v>
      </c>
      <c r="AN674">
        <f t="shared" si="557"/>
        <v>324.09515051762918</v>
      </c>
      <c r="AO674">
        <f t="shared" si="558"/>
        <v>-1.2518159495674812</v>
      </c>
      <c r="AQ674">
        <f t="shared" si="559"/>
        <v>2.603082042370153E-5</v>
      </c>
      <c r="AR674">
        <f t="shared" si="560"/>
        <v>-0.51020408030455</v>
      </c>
      <c r="AT674">
        <f t="shared" si="561"/>
        <v>-176.20001404590911</v>
      </c>
      <c r="AU674">
        <f t="shared" si="562"/>
        <v>-4.0678870772236291</v>
      </c>
      <c r="AV674">
        <f t="shared" si="580"/>
        <v>-3.1185099960512739</v>
      </c>
      <c r="AW674">
        <f t="shared" si="581"/>
        <v>332.06116390977701</v>
      </c>
      <c r="AX674">
        <f t="shared" si="582"/>
        <v>-545.38458536664689</v>
      </c>
      <c r="AY674">
        <f t="shared" si="590"/>
        <v>-1.0238898444313229</v>
      </c>
      <c r="BA674">
        <f t="shared" si="572"/>
        <v>0.27602379190026644</v>
      </c>
      <c r="BB674">
        <f t="shared" si="583"/>
        <v>-11.181069645241067</v>
      </c>
      <c r="BC674">
        <f t="shared" si="584"/>
        <v>-2.0946201516199512</v>
      </c>
      <c r="BD674">
        <f t="shared" si="573"/>
        <v>-300.0128945080105</v>
      </c>
      <c r="BF674">
        <f t="shared" si="574"/>
        <v>-102.94964733556684</v>
      </c>
      <c r="BG674">
        <f t="shared" si="575"/>
        <v>-216.86237190676417</v>
      </c>
      <c r="BH674">
        <f t="shared" si="585"/>
        <v>-36.862371906764167</v>
      </c>
      <c r="BI674">
        <f t="shared" si="586"/>
        <v>-36.862371906764167</v>
      </c>
      <c r="BJ674">
        <f t="shared" si="576"/>
        <v>0</v>
      </c>
      <c r="BK674">
        <f t="shared" si="587"/>
        <v>0</v>
      </c>
      <c r="BM674">
        <f t="shared" si="588"/>
        <v>-91.768577690325785</v>
      </c>
      <c r="BN674">
        <f t="shared" si="577"/>
        <v>-96.849477398753677</v>
      </c>
      <c r="BQ674" s="56">
        <f t="shared" si="589"/>
        <v>5.7208911550440709</v>
      </c>
    </row>
    <row r="675" spans="1:69" x14ac:dyDescent="0.25">
      <c r="A675">
        <f t="shared" si="563"/>
        <v>9900000</v>
      </c>
      <c r="B675">
        <f t="shared" si="578"/>
        <v>9900</v>
      </c>
      <c r="C675">
        <f t="shared" si="539"/>
        <v>8.4568092412395544</v>
      </c>
      <c r="D675">
        <f t="shared" si="540"/>
        <v>1.4522711022106727</v>
      </c>
      <c r="F675">
        <f t="shared" si="541"/>
        <v>2.0128060511325128E-7</v>
      </c>
      <c r="G675">
        <f t="shared" si="542"/>
        <v>1.7547407124979478E-4</v>
      </c>
      <c r="H675">
        <f t="shared" si="564"/>
        <v>-3.1414171759287504</v>
      </c>
      <c r="J675">
        <f t="shared" si="565"/>
        <v>15</v>
      </c>
      <c r="M675">
        <f t="shared" si="543"/>
        <v>2.6684355635791634E-4</v>
      </c>
      <c r="N675">
        <f t="shared" si="566"/>
        <v>-1.5707963250000001</v>
      </c>
      <c r="O675">
        <f t="shared" si="544"/>
        <v>3079.075118651429</v>
      </c>
      <c r="P675">
        <f t="shared" si="567"/>
        <v>1.5704715539397227</v>
      </c>
      <c r="Q675">
        <f t="shared" si="545"/>
        <v>1710.2864726013593</v>
      </c>
      <c r="R675">
        <f t="shared" si="568"/>
        <v>1.5702116293930295</v>
      </c>
      <c r="S675">
        <f t="shared" si="546"/>
        <v>3.2460172095885767E-2</v>
      </c>
      <c r="T675">
        <f t="shared" si="569"/>
        <v>-1.5383304516486844</v>
      </c>
      <c r="U675">
        <f t="shared" si="547"/>
        <v>2.3121791004872203E-2</v>
      </c>
      <c r="V675">
        <f t="shared" si="570"/>
        <v>-1.5476724750762887</v>
      </c>
      <c r="X675">
        <f t="shared" si="548"/>
        <v>-91.395642454230469</v>
      </c>
      <c r="Y675">
        <f t="shared" si="549"/>
        <v>-183.64799318583005</v>
      </c>
      <c r="Z675">
        <f t="shared" si="579"/>
        <v>-3.6479931858300461</v>
      </c>
      <c r="AC675">
        <v>1</v>
      </c>
      <c r="AD675">
        <f t="shared" si="550"/>
        <v>3079.0749562649999</v>
      </c>
      <c r="AE675">
        <f t="shared" si="551"/>
        <v>-9.0018792233539546</v>
      </c>
      <c r="AF675">
        <f t="shared" si="552"/>
        <v>0.20819522987109002</v>
      </c>
      <c r="AG675">
        <f t="shared" si="553"/>
        <v>7.7956199214153639</v>
      </c>
      <c r="AH675">
        <f t="shared" si="554"/>
        <v>-341.86772217511094</v>
      </c>
      <c r="AJ675">
        <f t="shared" si="571"/>
        <v>18000</v>
      </c>
      <c r="AK675">
        <f t="shared" si="555"/>
        <v>554233.49212770001</v>
      </c>
      <c r="AL675">
        <v>50</v>
      </c>
      <c r="AM675">
        <f t="shared" si="556"/>
        <v>1710.28618025265</v>
      </c>
      <c r="AN675">
        <f t="shared" si="557"/>
        <v>324.0896116162096</v>
      </c>
      <c r="AO675">
        <f t="shared" si="558"/>
        <v>-1.0498356590382318</v>
      </c>
      <c r="AQ675">
        <f t="shared" si="559"/>
        <v>2.550760120011325E-5</v>
      </c>
      <c r="AR675">
        <f t="shared" si="560"/>
        <v>-0.50505050376224236</v>
      </c>
      <c r="AT675">
        <f t="shared" si="561"/>
        <v>-172.66026645702604</v>
      </c>
      <c r="AU675">
        <f t="shared" si="562"/>
        <v>-3.9459019939702356</v>
      </c>
      <c r="AV675">
        <f t="shared" si="580"/>
        <v>-3.1187430696758973</v>
      </c>
      <c r="AW675">
        <f t="shared" si="581"/>
        <v>332.01054008974506</v>
      </c>
      <c r="AX675">
        <f t="shared" si="582"/>
        <v>-539.68650026003684</v>
      </c>
      <c r="AY675">
        <f t="shared" si="590"/>
        <v>-1.0192814372841899</v>
      </c>
      <c r="BA675">
        <f t="shared" si="572"/>
        <v>0.2725631013376496</v>
      </c>
      <c r="BB675">
        <f t="shared" si="583"/>
        <v>-11.290658756534359</v>
      </c>
      <c r="BC675">
        <f t="shared" si="584"/>
        <v>-2.0994616323917077</v>
      </c>
      <c r="BD675">
        <f t="shared" si="573"/>
        <v>-300.29029092314283</v>
      </c>
      <c r="BF675">
        <f t="shared" si="574"/>
        <v>-103.14866429959434</v>
      </c>
      <c r="BG675">
        <f t="shared" si="575"/>
        <v>-217.0712320388709</v>
      </c>
      <c r="BH675">
        <f t="shared" si="585"/>
        <v>-37.071232038870903</v>
      </c>
      <c r="BI675">
        <f t="shared" si="586"/>
        <v>-37.071232038870903</v>
      </c>
      <c r="BJ675">
        <f t="shared" si="576"/>
        <v>0</v>
      </c>
      <c r="BK675">
        <f t="shared" si="587"/>
        <v>0</v>
      </c>
      <c r="BM675">
        <f t="shared" si="588"/>
        <v>-91.858005543059974</v>
      </c>
      <c r="BN675">
        <f t="shared" si="577"/>
        <v>-96.780941115728012</v>
      </c>
      <c r="BQ675" s="56">
        <f t="shared" si="589"/>
        <v>5.6113020437507775</v>
      </c>
    </row>
    <row r="676" spans="1:69" x14ac:dyDescent="0.25">
      <c r="A676">
        <f t="shared" si="563"/>
        <v>10000000</v>
      </c>
      <c r="B676">
        <f t="shared" si="578"/>
        <v>10000</v>
      </c>
      <c r="C676">
        <f t="shared" si="539"/>
        <v>8.5410430229283492</v>
      </c>
      <c r="D676">
        <f t="shared" si="540"/>
        <v>1.4534454488040225</v>
      </c>
      <c r="F676">
        <f t="shared" si="541"/>
        <v>1.9727512032316153E-7</v>
      </c>
      <c r="G676">
        <f t="shared" si="542"/>
        <v>1.7371932986057554E-4</v>
      </c>
      <c r="H676">
        <f t="shared" si="564"/>
        <v>-3.1414189306701394</v>
      </c>
      <c r="J676">
        <f t="shared" si="565"/>
        <v>15</v>
      </c>
      <c r="M676">
        <f t="shared" si="543"/>
        <v>2.6417512079433716E-4</v>
      </c>
      <c r="N676">
        <f t="shared" si="566"/>
        <v>-1.5707963250000001</v>
      </c>
      <c r="O676">
        <f t="shared" si="544"/>
        <v>3110.1768842625643</v>
      </c>
      <c r="P676">
        <f t="shared" si="567"/>
        <v>1.5704748016680494</v>
      </c>
      <c r="Q676">
        <f t="shared" si="545"/>
        <v>1727.5620876602227</v>
      </c>
      <c r="R676">
        <f t="shared" si="568"/>
        <v>1.5702174763657355</v>
      </c>
      <c r="S676">
        <f t="shared" si="546"/>
        <v>3.2135907287764241E-2</v>
      </c>
      <c r="T676">
        <f t="shared" si="569"/>
        <v>-1.5386548857212563</v>
      </c>
      <c r="U676">
        <f t="shared" si="547"/>
        <v>2.2890694860855699E-2</v>
      </c>
      <c r="V676">
        <f t="shared" si="570"/>
        <v>-1.5479036324032263</v>
      </c>
      <c r="X676">
        <f t="shared" si="548"/>
        <v>-91.571306080277878</v>
      </c>
      <c r="Y676">
        <f t="shared" si="549"/>
        <v>-183.61212057592081</v>
      </c>
      <c r="Z676">
        <f t="shared" si="579"/>
        <v>-3.6121205759208124</v>
      </c>
      <c r="AC676">
        <v>1</v>
      </c>
      <c r="AD676">
        <f t="shared" si="550"/>
        <v>3110.1767234999998</v>
      </c>
      <c r="AE676">
        <f t="shared" si="551"/>
        <v>-9.184653834663763</v>
      </c>
      <c r="AF676">
        <f t="shared" si="552"/>
        <v>0.21029821199100002</v>
      </c>
      <c r="AG676">
        <f t="shared" si="553"/>
        <v>7.6405683720895929</v>
      </c>
      <c r="AH676">
        <f t="shared" si="554"/>
        <v>-338.45259512130048</v>
      </c>
      <c r="AJ676">
        <f t="shared" si="571"/>
        <v>18000</v>
      </c>
      <c r="AK676">
        <f t="shared" si="555"/>
        <v>559831.81023000006</v>
      </c>
      <c r="AL676">
        <v>51</v>
      </c>
      <c r="AM676">
        <f t="shared" si="556"/>
        <v>1727.561798235</v>
      </c>
      <c r="AN676">
        <f t="shared" si="557"/>
        <v>324.08406910720197</v>
      </c>
      <c r="AO676">
        <f t="shared" si="558"/>
        <v>-0.85190149321217135</v>
      </c>
      <c r="AQ676">
        <f t="shared" si="559"/>
        <v>2.4999999937500001E-5</v>
      </c>
      <c r="AR676">
        <f t="shared" si="560"/>
        <v>-0.49999999875000001</v>
      </c>
      <c r="AT676">
        <f t="shared" si="561"/>
        <v>-169.22610612337567</v>
      </c>
      <c r="AU676">
        <f t="shared" si="562"/>
        <v>-3.8287454913509653</v>
      </c>
      <c r="AV676">
        <f t="shared" si="580"/>
        <v>-3.1189714843250114</v>
      </c>
      <c r="AW676">
        <f t="shared" si="581"/>
        <v>331.96010760863544</v>
      </c>
      <c r="AX676">
        <f t="shared" si="582"/>
        <v>-534.10228080534841</v>
      </c>
      <c r="AY676">
        <f t="shared" si="590"/>
        <v>-1.0146968370433265</v>
      </c>
      <c r="BA676">
        <f t="shared" si="572"/>
        <v>0.26916940392438227</v>
      </c>
      <c r="BB676">
        <f t="shared" si="583"/>
        <v>-11.399486144680143</v>
      </c>
      <c r="BC676">
        <f t="shared" si="584"/>
        <v>-2.1042746472816849</v>
      </c>
      <c r="BD676">
        <f t="shared" si="573"/>
        <v>-300.5660563633873</v>
      </c>
      <c r="BF676">
        <f t="shared" si="574"/>
        <v>-103.34599643474309</v>
      </c>
      <c r="BG676">
        <f t="shared" si="575"/>
        <v>-217.27981291482973</v>
      </c>
      <c r="BH676">
        <f t="shared" si="585"/>
        <v>-37.279812914829733</v>
      </c>
      <c r="BI676">
        <f t="shared" si="586"/>
        <v>-37.279812914829733</v>
      </c>
      <c r="BJ676">
        <f t="shared" si="576"/>
        <v>0</v>
      </c>
      <c r="BK676">
        <f t="shared" si="587"/>
        <v>0</v>
      </c>
      <c r="BM676">
        <f t="shared" si="588"/>
        <v>-91.94651029006296</v>
      </c>
      <c r="BN676">
        <f t="shared" si="577"/>
        <v>-96.713756551442486</v>
      </c>
      <c r="BQ676" s="56">
        <f t="shared" si="589"/>
        <v>5.5024746556049955</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1178925.5057315286</v>
      </c>
      <c r="B682">
        <f t="shared" ref="B682:B692" si="591">A682/1000</f>
        <v>1178.9255057315286</v>
      </c>
      <c r="C682">
        <f t="shared" ref="C682:C686" si="592">SQRT((A682/Fesr)^2+1)</f>
        <v>1.4142135623730951</v>
      </c>
      <c r="D682">
        <f t="shared" ref="D682:D686" si="593">ATAN(A682/Fesr)</f>
        <v>0.78539816339744828</v>
      </c>
      <c r="F682">
        <f t="shared" ref="F682:F687" si="594">(Ro/(Ro+Rdcr))/SQRT((A682/(Q*Fo))^2+(1-(A682^2/Fo^2))^2)</f>
        <v>1.4194017828856106E-5</v>
      </c>
      <c r="G682">
        <f t="shared" ref="G682:G687" si="595">-ATAN(A682*Fo/(Q*(Fo^2-A682^2)))</f>
        <v>1.4735595569535201E-3</v>
      </c>
      <c r="H682">
        <f t="shared" ref="H682:H687" si="596">IF(G682&gt;0,G682-Pi,G682)</f>
        <v>-3.1401190904430467</v>
      </c>
      <c r="J682">
        <f t="shared" ref="J682:J688" si="597">Vin/Vramp</f>
        <v>15</v>
      </c>
      <c r="M682">
        <f t="shared" ref="M682:M687" si="598">1/(2*Pi*_Rfb1*(Cc1ea_u+Cc2ea_u)*A682)</f>
        <v>2.2408126680609503E-3</v>
      </c>
      <c r="N682">
        <f t="shared" ref="N682:N688" si="599">-Pi/2</f>
        <v>-1.5707963250000001</v>
      </c>
      <c r="O682">
        <f t="shared" ref="O682:O687" si="600">SQRT(1+(A682/Fz1_u)^2)</f>
        <v>366.66803030049454</v>
      </c>
      <c r="P682">
        <f t="shared" ref="P682:P687" si="601">ATAN(A682/Fz1_u)</f>
        <v>1.568069060829427</v>
      </c>
      <c r="Q682">
        <f t="shared" ref="Q682:Q687" si="602">SQRT(1+(A682/Fz2_u)^2)</f>
        <v>203.66912164368733</v>
      </c>
      <c r="R682">
        <f t="shared" ref="R682:R687" si="603">ATAN(A682/Fz2_u)</f>
        <v>1.5658863826174672</v>
      </c>
      <c r="S682">
        <f t="shared" ref="S682:S687" si="604">1/SQRT(1+(A682/Fp1_u)^2)</f>
        <v>0.26311740579210879</v>
      </c>
      <c r="T682">
        <f t="shared" ref="T682:T687" si="605">-ATAN(A682/Fp1_u)</f>
        <v>-1.3045442776439713</v>
      </c>
      <c r="U682">
        <f t="shared" ref="U682:U687" si="606">1/SQRT(1+(A682/Fp2_u)^2)</f>
        <v>0.19065417031150056</v>
      </c>
      <c r="V682">
        <f t="shared" ref="V682:V687" si="607">-ATAN(A682/Fp2_u)</f>
        <v>-1.3789678295370551</v>
      </c>
      <c r="X682">
        <f t="shared" ref="X682:X686" si="608">20*LOG(C682*J682*O682*Q682*F682*M682*S682*U682)</f>
        <v>-51.945774435206104</v>
      </c>
      <c r="Y682">
        <f t="shared" ref="Y682:Y686" si="609">(180/Pi)*(D682+H682+N682+P682+R682+T682+V682)</f>
        <v>-199.10706909769206</v>
      </c>
      <c r="Z682">
        <f t="shared" ref="Z682:Z687" si="610">Y682+180</f>
        <v>-19.107069097692062</v>
      </c>
      <c r="AC682">
        <v>1</v>
      </c>
      <c r="AD682">
        <f t="shared" ref="AD682:AD687" si="611">Rcea1_u*Cc1ea_u*A682*2*Pi</f>
        <v>366.66666666666663</v>
      </c>
      <c r="AE682">
        <f t="shared" ref="AE682:AE687" si="612">-Rcea1_u*Cc1ea_u*Cc2ea_u*(A682*2*Pi)^2</f>
        <v>-0.12765432098765428</v>
      </c>
      <c r="AF682">
        <f t="shared" ref="AF682:AF687" si="613">(Cc2ea_u+Cc1ea_u)*A682*2*Pi</f>
        <v>2.4792592592592588E-2</v>
      </c>
      <c r="AG682">
        <f t="shared" ref="AG682:AG687" si="614">AC682*AE682/(AE682^2+AF682^2)+AD682*AF682/(AE682^2+AF682^2)</f>
        <v>530.02985496674626</v>
      </c>
      <c r="AH682">
        <f t="shared" ref="AH682:AH687" si="615">AD682*AE682/(AE682^2+AF682^2)-AC682*AF682/(AE682^2+AF682^2)</f>
        <v>-2769.3998109531703</v>
      </c>
      <c r="AJ682">
        <f t="shared" ref="AJ682:AJ688" si="616">_Rfb1</f>
        <v>18000</v>
      </c>
      <c r="AK682">
        <f t="shared" ref="AK682:AK687" si="617">_Rfb1*Rcea2_u*Cc3ea_u*A682*2*Pi</f>
        <v>65999.999999999985</v>
      </c>
      <c r="AL682">
        <v>1</v>
      </c>
      <c r="AM682">
        <f t="shared" ref="AM682:AM687" si="618">(_Rfb1+Rcea2_u)*Cc3ea_u*A682*2*Pi</f>
        <v>203.66666666666666</v>
      </c>
      <c r="AN682">
        <f t="shared" ref="AN682:AN687" si="619">AJ682*AL682/(AL682^2+AM682^2)+AK682*AM682/(AL682^2+AM682^2)</f>
        <v>324.48504004500035</v>
      </c>
      <c r="AO682">
        <f t="shared" ref="AO682:AO687" si="620">AK682*AL682/(AL682^2+AM682^2)-AJ682*AM682/(AL682^2+AM682^2)</f>
        <v>-86.786489165081832</v>
      </c>
      <c r="AQ682">
        <f t="shared" ref="AQ682:AQ687" si="621">Eadcg/(1+(Eadcg*A682/GBP)^2)</f>
        <v>1.7987350744429812E-3</v>
      </c>
      <c r="AR682">
        <f t="shared" ref="AR682:AR687" si="622">-(A682*Eadcg*Eadcg/GBP)/(1+(Eadcg*A682/GBP)^2)</f>
        <v>-4.2411493146294612</v>
      </c>
      <c r="AT682">
        <f t="shared" ref="AT682:AT687" si="623">-AR682*AH682+AG682*AQ682</f>
        <v>-11744.484726868366</v>
      </c>
      <c r="AU682">
        <f t="shared" ref="AU682:AU687" si="624">AQ682*AH682+AG682*AR682</f>
        <v>-2252.9171727004859</v>
      </c>
      <c r="AV682">
        <f t="shared" ref="AV682:AV687" si="625">IF(AT682&lt;0,ATAN(AU682/AT682)+Pi,ATAN(AU682/AT682))</f>
        <v>3.3311179962746933</v>
      </c>
      <c r="AW682">
        <f t="shared" ref="AW682:AW687" si="626">AG682-AH682*AO682/_Rfb2+AG682*AN682/_Rfb2+AN682-AO682*AR682+AQ682*AN682</f>
        <v>466.61112426751208</v>
      </c>
      <c r="AX682">
        <f t="shared" ref="AX682:AX687" si="627">AH682+AH682*AN682/_Rfb2+AG682*AO682/_Rfb2+AO682+AO682*AQ682+AN682*AR682</f>
        <v>-4514.6083991965352</v>
      </c>
      <c r="AY682">
        <f t="shared" ref="AY682:AY687" si="628">IF(AW682&lt;0,ATAN(AX682/AW682)+Pi,ATAN(AX682/AW682))</f>
        <v>-1.4678061804531866</v>
      </c>
      <c r="BA682">
        <f t="shared" ref="BA682:BA687" si="629">SQRT(AT682^2+AU682^2)/SQRT(AW682^2+AX682^2)</f>
        <v>2.6348358857920071</v>
      </c>
      <c r="BB682">
        <f t="shared" ref="BB682:BB687" si="630">20*LOG(BA682)</f>
        <v>8.4150713957942216</v>
      </c>
      <c r="BC682">
        <f t="shared" ref="BC682:BC687" si="631">AV682-AY682</f>
        <v>4.7989241767278799</v>
      </c>
      <c r="BD682">
        <f t="shared" ref="BD682:BD687" si="632">BC682*180/Pi</f>
        <v>274.95810184398619</v>
      </c>
      <c r="BF682">
        <f t="shared" ref="BF682:BF686" si="633">20*LOG(BA682*J682*F682*C682)</f>
        <v>-62.010696538394953</v>
      </c>
      <c r="BG682">
        <f t="shared" ref="BG682:BG686" si="634">(180/Pi)*(D682+H682+BC682)</f>
        <v>140.04253063897721</v>
      </c>
      <c r="BH682">
        <f t="shared" ref="BH682:BH687" si="635">IF(BG682&gt;180,BG682-180,BG682+180)</f>
        <v>320.04253063897721</v>
      </c>
      <c r="BI682">
        <f t="shared" ref="BI682:BI687" si="636">IF(BH682&gt;180,BH682-360,BH682)</f>
        <v>-39.957469361022788</v>
      </c>
    </row>
    <row r="683" spans="1:69" x14ac:dyDescent="0.25">
      <c r="A683">
        <f>Fo+1</f>
        <v>4494.5179419644301</v>
      </c>
      <c r="B683">
        <f t="shared" si="591"/>
        <v>4.4945179419644301</v>
      </c>
      <c r="C683">
        <f t="shared" si="592"/>
        <v>1.0000072671133786</v>
      </c>
      <c r="D683">
        <f t="shared" si="593"/>
        <v>3.8123665536486675E-3</v>
      </c>
      <c r="F683">
        <f t="shared" si="594"/>
        <v>2.5266248752165463</v>
      </c>
      <c r="G683">
        <f t="shared" si="595"/>
        <v>1.5696451727991569</v>
      </c>
      <c r="H683">
        <f t="shared" si="596"/>
        <v>-1.5719474772008433</v>
      </c>
      <c r="J683">
        <f t="shared" si="597"/>
        <v>15</v>
      </c>
      <c r="M683">
        <f t="shared" si="598"/>
        <v>0.587771868319372</v>
      </c>
      <c r="N683">
        <f t="shared" si="599"/>
        <v>-1.5707963250000001</v>
      </c>
      <c r="O683">
        <f t="shared" si="600"/>
        <v>1.7187359139552971</v>
      </c>
      <c r="P683">
        <f t="shared" si="601"/>
        <v>0.94982804692859046</v>
      </c>
      <c r="Q683">
        <f t="shared" si="602"/>
        <v>1.2660503668498007</v>
      </c>
      <c r="R683">
        <f t="shared" si="603"/>
        <v>0.66021891583545389</v>
      </c>
      <c r="S683">
        <f t="shared" si="604"/>
        <v>0.99990231165928656</v>
      </c>
      <c r="T683">
        <f t="shared" si="605"/>
        <v>-1.3977834686161535E-2</v>
      </c>
      <c r="U683">
        <f t="shared" si="606"/>
        <v>0.99980739605351154</v>
      </c>
      <c r="V683">
        <f t="shared" si="607"/>
        <v>-1.9627028787838764E-2</v>
      </c>
      <c r="X683">
        <f t="shared" si="608"/>
        <v>33.707560634556394</v>
      </c>
      <c r="Y683">
        <f t="shared" si="609"/>
        <v>-89.524044609757752</v>
      </c>
      <c r="Z683">
        <f t="shared" si="610"/>
        <v>90.475955390242248</v>
      </c>
      <c r="AC683">
        <v>1</v>
      </c>
      <c r="AD683">
        <f t="shared" si="611"/>
        <v>1.3978745086450894</v>
      </c>
      <c r="AE683">
        <f t="shared" si="612"/>
        <v>-1.8553635892975407E-6</v>
      </c>
      <c r="AF683">
        <f t="shared" si="613"/>
        <v>9.4518908695658872E-5</v>
      </c>
      <c r="AG683">
        <f t="shared" si="614"/>
        <v>14576.068625093018</v>
      </c>
      <c r="AH683">
        <f t="shared" si="615"/>
        <v>-10866.01528916373</v>
      </c>
      <c r="AJ683">
        <f t="shared" si="616"/>
        <v>18000</v>
      </c>
      <c r="AK683">
        <f t="shared" si="617"/>
        <v>251.61741155611611</v>
      </c>
      <c r="AL683">
        <v>1</v>
      </c>
      <c r="AM683">
        <f t="shared" si="618"/>
        <v>0.77645574980195431</v>
      </c>
      <c r="AN683">
        <f t="shared" si="619"/>
        <v>11351.648095139439</v>
      </c>
      <c r="AO683">
        <f t="shared" si="620"/>
        <v>-8562.4350216433013</v>
      </c>
      <c r="AQ683">
        <f t="shared" si="621"/>
        <v>122.24525494672802</v>
      </c>
      <c r="AR683">
        <f t="shared" si="622"/>
        <v>-1098.8669833561703</v>
      </c>
      <c r="AT683">
        <f t="shared" si="623"/>
        <v>-10158450.216709873</v>
      </c>
      <c r="AU683">
        <f t="shared" si="624"/>
        <v>-17345479.368527349</v>
      </c>
      <c r="AV683">
        <f t="shared" si="625"/>
        <v>4.1825847591425092</v>
      </c>
      <c r="AW683">
        <f t="shared" si="626"/>
        <v>-7973738.0419989489</v>
      </c>
      <c r="AX683">
        <f t="shared" si="627"/>
        <v>-13614198.289506352</v>
      </c>
      <c r="AY683">
        <f t="shared" si="628"/>
        <v>4.1825558981629181</v>
      </c>
      <c r="BA683">
        <f t="shared" si="629"/>
        <v>1.2740512375119764</v>
      </c>
      <c r="BB683">
        <f t="shared" si="630"/>
        <v>2.1037378805716065</v>
      </c>
      <c r="BC683">
        <f t="shared" si="631"/>
        <v>2.8860979591094349E-5</v>
      </c>
      <c r="BD683">
        <f t="shared" si="632"/>
        <v>1.6536123250724382E-3</v>
      </c>
      <c r="BF683">
        <f t="shared" si="633"/>
        <v>33.676441533927544</v>
      </c>
      <c r="BG683">
        <f t="shared" si="634"/>
        <v>-89.845870036705293</v>
      </c>
      <c r="BH683">
        <f t="shared" si="635"/>
        <v>90.154129963294707</v>
      </c>
      <c r="BI683">
        <f t="shared" si="636"/>
        <v>90.154129963294707</v>
      </c>
    </row>
    <row r="684" spans="1:69" x14ac:dyDescent="0.25">
      <c r="A684">
        <f>Fz1_u</f>
        <v>3215.251379267806</v>
      </c>
      <c r="B684">
        <f t="shared" si="591"/>
        <v>3.2152513792678059</v>
      </c>
      <c r="C684">
        <f t="shared" si="592"/>
        <v>1.0000037190013489</v>
      </c>
      <c r="D684">
        <f t="shared" si="593"/>
        <v>2.7272659654696964E-3</v>
      </c>
      <c r="F684">
        <f t="shared" si="594"/>
        <v>1.7416655399844432</v>
      </c>
      <c r="G684">
        <f t="shared" si="595"/>
        <v>-0.51567627611554612</v>
      </c>
      <c r="H684">
        <f t="shared" si="596"/>
        <v>-0.51567627611554612</v>
      </c>
      <c r="J684">
        <f t="shared" si="597"/>
        <v>15</v>
      </c>
      <c r="M684">
        <f t="shared" si="598"/>
        <v>0.82163131162234826</v>
      </c>
      <c r="N684">
        <f t="shared" si="599"/>
        <v>-1.5707963250000001</v>
      </c>
      <c r="O684">
        <f t="shared" si="600"/>
        <v>1.4142135623730951</v>
      </c>
      <c r="P684">
        <f t="shared" si="601"/>
        <v>0.78539816339744828</v>
      </c>
      <c r="Q684">
        <f t="shared" si="602"/>
        <v>1.143909853120479</v>
      </c>
      <c r="R684">
        <f t="shared" si="603"/>
        <v>0.50702131411846485</v>
      </c>
      <c r="S684">
        <f t="shared" si="604"/>
        <v>0.99995000374968768</v>
      </c>
      <c r="T684">
        <f t="shared" si="605"/>
        <v>-9.9996666866652394E-3</v>
      </c>
      <c r="U684">
        <f t="shared" si="606"/>
        <v>0.9999014197142958</v>
      </c>
      <c r="V684">
        <f t="shared" si="607"/>
        <v>-1.4041503154973E-2</v>
      </c>
      <c r="X684">
        <f t="shared" si="608"/>
        <v>30.811537696395646</v>
      </c>
      <c r="Y684">
        <f t="shared" si="609"/>
        <v>-46.717089481872918</v>
      </c>
      <c r="Z684">
        <f t="shared" si="610"/>
        <v>133.2829105181271</v>
      </c>
      <c r="AC684">
        <v>1</v>
      </c>
      <c r="AD684">
        <f t="shared" si="611"/>
        <v>1.0000000000000002</v>
      </c>
      <c r="AE684">
        <f t="shared" si="612"/>
        <v>-9.4949494949494969E-7</v>
      </c>
      <c r="AF684">
        <f t="shared" si="613"/>
        <v>6.7616161616161613E-5</v>
      </c>
      <c r="AG684">
        <f t="shared" si="614"/>
        <v>14578.810272692925</v>
      </c>
      <c r="AH684">
        <f t="shared" si="615"/>
        <v>-14994.085474399933</v>
      </c>
      <c r="AJ684">
        <f t="shared" si="616"/>
        <v>18000</v>
      </c>
      <c r="AK684">
        <f t="shared" si="617"/>
        <v>180</v>
      </c>
      <c r="AL684">
        <v>1</v>
      </c>
      <c r="AM684">
        <f t="shared" si="618"/>
        <v>0.55545454545454553</v>
      </c>
      <c r="AN684">
        <f t="shared" si="619"/>
        <v>13832.304377949891</v>
      </c>
      <c r="AO684">
        <f t="shared" si="620"/>
        <v>-7503.216340843077</v>
      </c>
      <c r="AQ684">
        <f t="shared" si="621"/>
        <v>236.11989432252588</v>
      </c>
      <c r="AR684">
        <f t="shared" si="622"/>
        <v>-1518.3696317861397</v>
      </c>
      <c r="AT684">
        <f t="shared" si="623"/>
        <v>-19324216.899798125</v>
      </c>
      <c r="AU684">
        <f t="shared" si="624"/>
        <v>-25676424.663306981</v>
      </c>
      <c r="AV684">
        <f t="shared" si="625"/>
        <v>4.0672224702491775</v>
      </c>
      <c r="AW684">
        <f t="shared" si="626"/>
        <v>-8071539.8937807679</v>
      </c>
      <c r="AX684">
        <f t="shared" si="627"/>
        <v>-22891304.085768092</v>
      </c>
      <c r="AY684">
        <f t="shared" si="628"/>
        <v>4.3733972122254912</v>
      </c>
      <c r="BA684">
        <f t="shared" si="629"/>
        <v>1.3239474825904154</v>
      </c>
      <c r="BB684">
        <f t="shared" si="630"/>
        <v>2.437415163198295</v>
      </c>
      <c r="BC684">
        <f t="shared" si="631"/>
        <v>-0.30617474197631367</v>
      </c>
      <c r="BD684">
        <f t="shared" si="632"/>
        <v>-17.542520528794991</v>
      </c>
      <c r="BF684">
        <f t="shared" si="633"/>
        <v>30.778567829461583</v>
      </c>
      <c r="BG684">
        <f t="shared" si="634"/>
        <v>-46.932333949390355</v>
      </c>
      <c r="BH684">
        <f t="shared" si="635"/>
        <v>133.06766605060966</v>
      </c>
      <c r="BI684">
        <f t="shared" si="636"/>
        <v>133.06766605060966</v>
      </c>
    </row>
    <row r="685" spans="1:69" x14ac:dyDescent="0.25">
      <c r="A685">
        <f>Fz2_u</f>
        <v>5788.5049381253457</v>
      </c>
      <c r="B685">
        <f t="shared" si="591"/>
        <v>5.7885049381253459</v>
      </c>
      <c r="C685">
        <f t="shared" si="592"/>
        <v>1.0000120538969919</v>
      </c>
      <c r="D685">
        <f t="shared" si="593"/>
        <v>4.9099441774295089E-3</v>
      </c>
      <c r="F685">
        <f t="shared" si="594"/>
        <v>1.1823066032737672</v>
      </c>
      <c r="G685">
        <f t="shared" si="595"/>
        <v>0.64683024034241254</v>
      </c>
      <c r="H685">
        <f t="shared" si="596"/>
        <v>-2.4947624096575876</v>
      </c>
      <c r="J685">
        <f t="shared" si="597"/>
        <v>15</v>
      </c>
      <c r="M685">
        <f t="shared" si="598"/>
        <v>0.4563788467284135</v>
      </c>
      <c r="N685">
        <f t="shared" si="599"/>
        <v>-1.5707963250000001</v>
      </c>
      <c r="O685">
        <f t="shared" si="600"/>
        <v>2.0594121741939881</v>
      </c>
      <c r="P685">
        <f t="shared" si="601"/>
        <v>1.0637750126764318</v>
      </c>
      <c r="Q685">
        <f t="shared" si="602"/>
        <v>1.4142135623730951</v>
      </c>
      <c r="R685">
        <f t="shared" si="603"/>
        <v>0.78539816339744828</v>
      </c>
      <c r="S685">
        <f t="shared" si="604"/>
        <v>0.99983798045884453</v>
      </c>
      <c r="T685">
        <f t="shared" si="605"/>
        <v>-1.8001328639842714E-2</v>
      </c>
      <c r="U685">
        <f t="shared" si="606"/>
        <v>0.99968058954367089</v>
      </c>
      <c r="V685">
        <f t="shared" si="607"/>
        <v>-2.5275579582578166E-2</v>
      </c>
      <c r="X685">
        <f t="shared" si="608"/>
        <v>27.444025580080851</v>
      </c>
      <c r="Y685">
        <f t="shared" si="609"/>
        <v>-129.18780354071868</v>
      </c>
      <c r="Z685">
        <f t="shared" si="610"/>
        <v>50.812196459281324</v>
      </c>
      <c r="AC685">
        <v>1</v>
      </c>
      <c r="AD685">
        <f t="shared" si="611"/>
        <v>1.8003273322422257</v>
      </c>
      <c r="AE685">
        <f t="shared" si="612"/>
        <v>-3.0774826192174803E-6</v>
      </c>
      <c r="AF685">
        <f t="shared" si="613"/>
        <v>1.2173122385888342E-4</v>
      </c>
      <c r="AG685">
        <f t="shared" si="614"/>
        <v>14572.371466653356</v>
      </c>
      <c r="AH685">
        <f t="shared" si="615"/>
        <v>-8583.2228313143514</v>
      </c>
      <c r="AJ685">
        <f t="shared" si="616"/>
        <v>18000</v>
      </c>
      <c r="AK685">
        <f t="shared" si="617"/>
        <v>324.05891980360065</v>
      </c>
      <c r="AL685">
        <v>1</v>
      </c>
      <c r="AM685">
        <f t="shared" si="618"/>
        <v>1</v>
      </c>
      <c r="AN685">
        <f t="shared" si="619"/>
        <v>9162.0294599017998</v>
      </c>
      <c r="AO685">
        <f t="shared" si="620"/>
        <v>-8837.9705400982002</v>
      </c>
      <c r="AQ685">
        <f t="shared" si="621"/>
        <v>74.059175740658006</v>
      </c>
      <c r="AR685">
        <f t="shared" si="622"/>
        <v>-857.38380897658328</v>
      </c>
      <c r="AT685">
        <f t="shared" si="623"/>
        <v>-6279898.4650000408</v>
      </c>
      <c r="AU685">
        <f t="shared" si="624"/>
        <v>-13129781.761986472</v>
      </c>
      <c r="AV685">
        <f t="shared" si="625"/>
        <v>4.2662563022967479</v>
      </c>
      <c r="AW685">
        <f t="shared" si="626"/>
        <v>-6858049.9019210655</v>
      </c>
      <c r="AX685">
        <f t="shared" si="627"/>
        <v>-8589270.6050012652</v>
      </c>
      <c r="AY685">
        <f t="shared" si="628"/>
        <v>4.0385976547014861</v>
      </c>
      <c r="BA685">
        <f t="shared" si="629"/>
        <v>1.3241689057904831</v>
      </c>
      <c r="BB685">
        <f t="shared" si="630"/>
        <v>2.4388677107464436</v>
      </c>
      <c r="BC685">
        <f t="shared" si="631"/>
        <v>0.22765864759526178</v>
      </c>
      <c r="BD685">
        <f t="shared" si="632"/>
        <v>13.043879691769435</v>
      </c>
      <c r="BF685">
        <f t="shared" si="633"/>
        <v>27.415399893253834</v>
      </c>
      <c r="BG685">
        <f t="shared" si="634"/>
        <v>-129.61415835349666</v>
      </c>
      <c r="BH685">
        <f t="shared" si="635"/>
        <v>50.385841646503337</v>
      </c>
      <c r="BI685">
        <f t="shared" si="636"/>
        <v>50.385841646503337</v>
      </c>
    </row>
    <row r="686" spans="1:69" x14ac:dyDescent="0.25">
      <c r="A686">
        <f>Fp1_u</f>
        <v>321525.13792678056</v>
      </c>
      <c r="B686">
        <f t="shared" si="591"/>
        <v>321.52513792678059</v>
      </c>
      <c r="C686">
        <f t="shared" si="592"/>
        <v>1.036523113726489</v>
      </c>
      <c r="D686">
        <f t="shared" si="593"/>
        <v>0.26625204915092537</v>
      </c>
      <c r="F686">
        <f t="shared" si="594"/>
        <v>1.9086261157538935E-4</v>
      </c>
      <c r="G686">
        <f t="shared" si="595"/>
        <v>5.4039800270350921E-3</v>
      </c>
      <c r="H686">
        <f t="shared" si="596"/>
        <v>-3.1361886699729653</v>
      </c>
      <c r="J686">
        <f t="shared" si="597"/>
        <v>15</v>
      </c>
      <c r="M686">
        <f t="shared" si="598"/>
        <v>8.2163131162234834E-3</v>
      </c>
      <c r="N686">
        <f t="shared" si="599"/>
        <v>-1.5707963250000001</v>
      </c>
      <c r="O686">
        <f t="shared" si="600"/>
        <v>100.00499987500623</v>
      </c>
      <c r="P686">
        <f t="shared" si="601"/>
        <v>1.5607966601082315</v>
      </c>
      <c r="Q686">
        <f t="shared" si="602"/>
        <v>55.554455452836159</v>
      </c>
      <c r="R686">
        <f t="shared" si="603"/>
        <v>1.552794998155054</v>
      </c>
      <c r="S686">
        <f t="shared" si="604"/>
        <v>0.70710678118654746</v>
      </c>
      <c r="T686">
        <f t="shared" si="605"/>
        <v>-0.78539816339744828</v>
      </c>
      <c r="U686">
        <f t="shared" si="606"/>
        <v>0.58007360153649079</v>
      </c>
      <c r="V686">
        <f t="shared" si="607"/>
        <v>-0.95197728206470245</v>
      </c>
      <c r="X686">
        <f t="shared" si="608"/>
        <v>-25.104463880300784</v>
      </c>
      <c r="Y686">
        <f t="shared" si="609"/>
        <v>-175.58387524995098</v>
      </c>
      <c r="Z686">
        <f t="shared" si="610"/>
        <v>4.4161247500490219</v>
      </c>
      <c r="AC686">
        <v>1</v>
      </c>
      <c r="AD686">
        <f t="shared" si="611"/>
        <v>100</v>
      </c>
      <c r="AE686">
        <f t="shared" si="612"/>
        <v>-9.4949494949494936E-3</v>
      </c>
      <c r="AF686">
        <f t="shared" si="613"/>
        <v>6.7616161616161612E-3</v>
      </c>
      <c r="AG686">
        <f t="shared" si="614"/>
        <v>4906.5238865712599</v>
      </c>
      <c r="AH686">
        <f t="shared" si="615"/>
        <v>-7037.8435216268072</v>
      </c>
      <c r="AJ686">
        <f t="shared" si="616"/>
        <v>18000</v>
      </c>
      <c r="AK686">
        <f t="shared" si="617"/>
        <v>18000</v>
      </c>
      <c r="AL686">
        <v>1</v>
      </c>
      <c r="AM686">
        <f t="shared" si="618"/>
        <v>55.545454545454554</v>
      </c>
      <c r="AN686">
        <f t="shared" si="619"/>
        <v>329.78615153089362</v>
      </c>
      <c r="AO686">
        <f t="shared" si="620"/>
        <v>-318.12168957964019</v>
      </c>
      <c r="AQ686">
        <f t="shared" si="621"/>
        <v>2.4182939646904572E-2</v>
      </c>
      <c r="AR686">
        <f t="shared" si="622"/>
        <v>-15.550846010892004</v>
      </c>
      <c r="AT686">
        <f t="shared" si="623"/>
        <v>-109325.76668254731</v>
      </c>
      <c r="AU686">
        <f t="shared" si="624"/>
        <v>-76470.793153960869</v>
      </c>
      <c r="AV686">
        <f t="shared" si="625"/>
        <v>3.7519671151517242</v>
      </c>
      <c r="AW686">
        <f t="shared" si="626"/>
        <v>111.84992090335491</v>
      </c>
      <c r="AX686">
        <f t="shared" si="627"/>
        <v>-13651.277022181243</v>
      </c>
      <c r="AY686">
        <f t="shared" si="628"/>
        <v>-1.562603143259977</v>
      </c>
      <c r="BA686">
        <f t="shared" si="629"/>
        <v>9.7728445600944838</v>
      </c>
      <c r="BB686">
        <f t="shared" si="630"/>
        <v>19.800419824929914</v>
      </c>
      <c r="BC686">
        <f t="shared" si="631"/>
        <v>5.3145702584117007</v>
      </c>
      <c r="BD686">
        <f t="shared" si="632"/>
        <v>304.50244608068652</v>
      </c>
      <c r="BF686">
        <f t="shared" si="633"/>
        <v>-30.75175793428788</v>
      </c>
      <c r="BG686">
        <f t="shared" si="634"/>
        <v>140.06719004965169</v>
      </c>
      <c r="BH686">
        <f t="shared" si="635"/>
        <v>320.06719004965169</v>
      </c>
      <c r="BI686">
        <f t="shared" si="636"/>
        <v>-39.932809950348314</v>
      </c>
    </row>
    <row r="687" spans="1:69" x14ac:dyDescent="0.25">
      <c r="A687">
        <f>Fp2_u</f>
        <v>228966.94396615625</v>
      </c>
      <c r="B687">
        <f t="shared" si="591"/>
        <v>228.96694396615624</v>
      </c>
      <c r="C687">
        <f>SQRT((A687/Fesr)^2+1)</f>
        <v>1.0186854770188309</v>
      </c>
      <c r="D687">
        <f>ATAN(A687/Fesr)</f>
        <v>0.19182849725784162</v>
      </c>
      <c r="F687">
        <f t="shared" si="594"/>
        <v>3.7642759343109022E-4</v>
      </c>
      <c r="G687">
        <f t="shared" si="595"/>
        <v>7.5898682070729686E-3</v>
      </c>
      <c r="H687">
        <f t="shared" si="596"/>
        <v>-3.1340027817929275</v>
      </c>
      <c r="J687">
        <f t="shared" si="597"/>
        <v>15</v>
      </c>
      <c r="M687">
        <f t="shared" si="598"/>
        <v>1.1537696936435728E-2</v>
      </c>
      <c r="N687">
        <f t="shared" si="599"/>
        <v>-1.5707963250000001</v>
      </c>
      <c r="O687">
        <f t="shared" si="600"/>
        <v>71.219786824379739</v>
      </c>
      <c r="P687">
        <f t="shared" si="601"/>
        <v>1.5567548236399236</v>
      </c>
      <c r="Q687">
        <f t="shared" si="602"/>
        <v>39.56809300809833</v>
      </c>
      <c r="R687">
        <f t="shared" si="603"/>
        <v>1.5455207472123185</v>
      </c>
      <c r="S687">
        <f t="shared" si="604"/>
        <v>0.81456406549791072</v>
      </c>
      <c r="T687">
        <f t="shared" si="605"/>
        <v>-0.61881904473019411</v>
      </c>
      <c r="U687">
        <f t="shared" si="606"/>
        <v>0.70710678118654746</v>
      </c>
      <c r="V687">
        <f t="shared" si="607"/>
        <v>-0.78539816339744828</v>
      </c>
      <c r="X687">
        <f>20*LOG(C687*J687*O687*Q687*F687*M687*S687*U687)</f>
        <v>-19.354240187003903</v>
      </c>
      <c r="Y687">
        <f>(180/Pi)*(D687+H687+N687+P687+R687+T687+V687)</f>
        <v>-161.28259162622098</v>
      </c>
      <c r="Z687">
        <f t="shared" si="610"/>
        <v>18.717408373779023</v>
      </c>
      <c r="AC687">
        <v>1</v>
      </c>
      <c r="AD687">
        <f t="shared" si="611"/>
        <v>71.212765957446791</v>
      </c>
      <c r="AE687">
        <f t="shared" si="612"/>
        <v>-4.8151338921126148E-3</v>
      </c>
      <c r="AF687">
        <f t="shared" si="613"/>
        <v>4.8151338921126139E-3</v>
      </c>
      <c r="AG687">
        <f t="shared" si="614"/>
        <v>7290.842532173212</v>
      </c>
      <c r="AH687">
        <f t="shared" si="615"/>
        <v>-7498.5210770290569</v>
      </c>
      <c r="AJ687">
        <f t="shared" si="616"/>
        <v>18000</v>
      </c>
      <c r="AK687">
        <f t="shared" si="617"/>
        <v>12818.297872340423</v>
      </c>
      <c r="AL687">
        <v>1</v>
      </c>
      <c r="AM687">
        <f t="shared" si="618"/>
        <v>39.555454545454538</v>
      </c>
      <c r="AN687">
        <f t="shared" si="619"/>
        <v>335.34887726331135</v>
      </c>
      <c r="AO687">
        <f t="shared" si="620"/>
        <v>-446.57939911770268</v>
      </c>
      <c r="AQ687">
        <f t="shared" si="621"/>
        <v>4.7686161186609004E-2</v>
      </c>
      <c r="AR687">
        <f t="shared" si="622"/>
        <v>-21.837109192750795</v>
      </c>
      <c r="AT687">
        <f t="shared" si="623"/>
        <v>-163398.35125105141</v>
      </c>
      <c r="AU687">
        <f t="shared" si="624"/>
        <v>-159568.50016695852</v>
      </c>
      <c r="AV687">
        <f t="shared" si="625"/>
        <v>3.9151330281039631</v>
      </c>
      <c r="AW687">
        <f t="shared" si="626"/>
        <v>-2379.677793891783</v>
      </c>
      <c r="AX687">
        <f t="shared" si="627"/>
        <v>-17012.599726599194</v>
      </c>
      <c r="AY687">
        <f t="shared" si="628"/>
        <v>4.5734133049619716</v>
      </c>
      <c r="BA687">
        <f t="shared" si="629"/>
        <v>13.295209858873093</v>
      </c>
      <c r="BB687">
        <f t="shared" si="630"/>
        <v>22.473903937272368</v>
      </c>
      <c r="BC687">
        <f t="shared" si="631"/>
        <v>-0.6582802768580085</v>
      </c>
      <c r="BD687">
        <f t="shared" si="632"/>
        <v>-37.716681643764836</v>
      </c>
      <c r="BF687">
        <f>20*LOG(BA687*J687*F687*C687)</f>
        <v>-22.329839564847841</v>
      </c>
      <c r="BG687">
        <f>(180/Pi)*(D687+H687+BC687)</f>
        <v>-206.29085093217191</v>
      </c>
      <c r="BH687">
        <f t="shared" si="635"/>
        <v>-26.290850932171907</v>
      </c>
      <c r="BI687">
        <f t="shared" si="636"/>
        <v>-26.290850932171907</v>
      </c>
    </row>
    <row r="688" spans="1:69" x14ac:dyDescent="0.25">
      <c r="A688">
        <f>'Bode Plots Calculations'!BK5*1000</f>
        <v>43000</v>
      </c>
      <c r="B688">
        <f t="shared" si="591"/>
        <v>43</v>
      </c>
      <c r="C688">
        <f>SQRT((A688/Fesr)^2+1)</f>
        <v>1.00066495127008</v>
      </c>
      <c r="D688">
        <f>ATAN(A688/Fesr)</f>
        <v>3.6457729282283982E-2</v>
      </c>
      <c r="F688">
        <f t="shared" ref="F688" si="637">(Ro/(Ro+Rdcr))/SQRT((A688/(Q*Fo))^2+(1-(A688^2/Fo^2))^2)</f>
        <v>1.0778096530566363E-2</v>
      </c>
      <c r="G688">
        <f t="shared" ref="G688" si="638">-ATAN(A688*Fo/(Q*(Fo^2-A688^2)))</f>
        <v>4.0823194401271572E-2</v>
      </c>
      <c r="H688">
        <f t="shared" ref="H688" si="639">IF(G688&gt;0,G688-Pi,G688)</f>
        <v>-3.1007694555987286</v>
      </c>
      <c r="J688">
        <f t="shared" si="597"/>
        <v>15</v>
      </c>
      <c r="M688">
        <f t="shared" ref="M688" si="640">1/(2*Pi*_Rfb1*(Cc1ea_u+Cc2ea_u)*A688)</f>
        <v>6.1436074603334223E-2</v>
      </c>
      <c r="N688">
        <f t="shared" si="599"/>
        <v>-1.5707963250000001</v>
      </c>
      <c r="O688">
        <f t="shared" ref="O688" si="641">SQRT(1+(A688/Fz1_u)^2)</f>
        <v>13.411094442975491</v>
      </c>
      <c r="P688">
        <f t="shared" ref="P688" si="642">ATAN(A688/Fz1_u)</f>
        <v>1.4961619268798696</v>
      </c>
      <c r="Q688">
        <f t="shared" ref="Q688" si="643">SQRT(1+(A688/Fz2_u)^2)</f>
        <v>7.4955217287838147</v>
      </c>
      <c r="R688">
        <f t="shared" ref="R688" si="644">ATAN(A688/Fz2_u)</f>
        <v>1.4369843579901267</v>
      </c>
      <c r="S688">
        <f t="shared" ref="S688" si="645">1/SQRT(1+(A688/Fp1_u)^2)</f>
        <v>0.99117532927480168</v>
      </c>
      <c r="T688">
        <f t="shared" ref="T688" si="646">-ATAN(A688/Fp1_u)</f>
        <v>-0.13294871560693955</v>
      </c>
      <c r="U688">
        <f t="shared" ref="U688" si="647">1/SQRT(1+(A688/Fp2_u)^2)</f>
        <v>0.98281873349398141</v>
      </c>
      <c r="V688">
        <f t="shared" ref="V688" si="648">-ATAN(A688/Fp2_u)</f>
        <v>-0.18563777898602032</v>
      </c>
      <c r="X688">
        <f>20*LOG(C688*J688*O688*Q688*F688*M688*S688*U688)</f>
        <v>-0.23529052336639431</v>
      </c>
      <c r="Y688">
        <f>(180/Pi)*(D688+H688+N688+P688+R688+T688+V688)</f>
        <v>-115.76888779234109</v>
      </c>
      <c r="Z688">
        <f t="shared" ref="Z688" si="649">Y688+180</f>
        <v>64.23111220765891</v>
      </c>
      <c r="AC688">
        <v>1</v>
      </c>
      <c r="AD688">
        <f t="shared" ref="AD688" si="650">Rcea1_u*Cc1ea_u*A688*2*Pi</f>
        <v>13.37375991105</v>
      </c>
      <c r="AE688">
        <f t="shared" ref="AE688" si="651">-Rcea1_u*Cc1ea_u*Cc2ea_u*(A688*2*Pi)^2</f>
        <v>-1.6982424940293299E-4</v>
      </c>
      <c r="AF688">
        <f t="shared" ref="AF688" si="652">(Cc2ea_u+Cc1ea_u)*A688*2*Pi</f>
        <v>9.0428231156129994E-4</v>
      </c>
      <c r="AG688">
        <f t="shared" ref="AG688" si="653">AC688*AE688/(AE688^2+AF688^2)+AD688*AF688/(AE688^2+AF688^2)</f>
        <v>14084.925883871198</v>
      </c>
      <c r="AH688">
        <f t="shared" ref="AH688" si="654">AD688*AE688/(AE688^2+AF688^2)-AC688*AF688/(AE688^2+AF688^2)</f>
        <v>-3750.998911244802</v>
      </c>
      <c r="AJ688">
        <f t="shared" si="616"/>
        <v>18000</v>
      </c>
      <c r="AK688">
        <f t="shared" ref="AK688" si="655">_Rfb1*Rcea2_u*Cc3ea_u*A688*2*Pi</f>
        <v>2407.2767839890003</v>
      </c>
      <c r="AL688">
        <v>1</v>
      </c>
      <c r="AM688">
        <f t="shared" ref="AM688" si="656">(_Rfb1+Rcea2_u)*Cc3ea_u*A688*2*Pi</f>
        <v>7.4285157324105011</v>
      </c>
      <c r="AN688">
        <f t="shared" ref="AN688" si="657">AJ688*AL688/(AL688^2+AM688^2)+AK688*AM688/(AL688^2+AM688^2)</f>
        <v>638.67347465171406</v>
      </c>
      <c r="AO688">
        <f t="shared" ref="AO688" si="658">AK688*AL688/(AL688^2+AM688^2)-AJ688*AM688/(AL688^2+AM688^2)</f>
        <v>-2337.1191703345371</v>
      </c>
      <c r="AQ688">
        <f t="shared" ref="AQ688" si="659">Eadcg/(1+(Eadcg*A688/GBP)^2)</f>
        <v>1.35189941868325</v>
      </c>
      <c r="AR688">
        <f t="shared" ref="AR688" si="660">-(A688*Eadcg*Eadcg/GBP)/(1+(Eadcg*A688/GBP)^2)</f>
        <v>-116.2633500067595</v>
      </c>
      <c r="AT688">
        <f t="shared" ref="AT688" si="661">-AR688*AH688+AG688*AQ688</f>
        <v>-417062.29617842607</v>
      </c>
      <c r="AU688">
        <f t="shared" ref="AU688" si="662">AQ688*AH688+AG688*AR688</f>
        <v>-1642631.6411033766</v>
      </c>
      <c r="AV688">
        <f t="shared" ref="AV688" si="663">IF(AT688&lt;0,ATAN(AU688/AT688)+Pi,ATAN(AU688/AT688))</f>
        <v>4.4637441808502336</v>
      </c>
      <c r="AW688">
        <f t="shared" ref="AW688" si="664">AG688-AH688*AO688/_Rfb2+AG688*AN688/_Rfb2+AN688-AO688*AR688+AQ688*AN688</f>
        <v>-256065.85956911161</v>
      </c>
      <c r="AX688">
        <f t="shared" ref="AX688" si="665">AH688+AH688*AN688/_Rfb2+AG688*AO688/_Rfb2+AO688+AO688*AQ688+AN688*AR688</f>
        <v>-94047.08303039569</v>
      </c>
      <c r="AY688">
        <f t="shared" ref="AY688" si="666">IF(AW688&lt;0,ATAN(AX688/AW688)+Pi,ATAN(AX688/AW688))</f>
        <v>3.4935752789817833</v>
      </c>
      <c r="BA688">
        <f t="shared" ref="BA688" si="667">SQRT(AT688^2+AU688^2)/SQRT(AW688^2+AX688^2)</f>
        <v>6.2126485940756124</v>
      </c>
      <c r="BB688">
        <f t="shared" ref="BB688" si="668">20*LOG(BA688)</f>
        <v>15.865535786345898</v>
      </c>
      <c r="BC688">
        <f t="shared" ref="BC688" si="669">AV688-AY688</f>
        <v>0.97016890186845028</v>
      </c>
      <c r="BD688">
        <f t="shared" ref="BD688" si="670">BC688*180/Pi</f>
        <v>55.586583555420859</v>
      </c>
      <c r="BF688">
        <v>0</v>
      </c>
      <c r="BG688">
        <f>(180/Pi)*(D688+H688+BC688)</f>
        <v>-119.98554567557922</v>
      </c>
      <c r="BH688">
        <f t="shared" ref="BH688:BH690" si="671">IF(BG688&gt;180,BG688-180,BG688+180)</f>
        <v>60.014454324420782</v>
      </c>
      <c r="BI688">
        <f t="shared" ref="BI688:BI690" si="672">IF(BH688&gt;180,BH688-360,BH688)</f>
        <v>60.014454324420782</v>
      </c>
    </row>
    <row r="689" spans="1:61" x14ac:dyDescent="0.25">
      <c r="A689">
        <v>1000000</v>
      </c>
      <c r="B689">
        <f t="shared" si="591"/>
        <v>1000</v>
      </c>
      <c r="BG689">
        <f>BG688</f>
        <v>-119.98554567557922</v>
      </c>
      <c r="BH689">
        <f t="shared" si="671"/>
        <v>60.014454324420782</v>
      </c>
      <c r="BI689">
        <f t="shared" si="672"/>
        <v>60.014454324420782</v>
      </c>
    </row>
    <row r="690" spans="1:61" x14ac:dyDescent="0.25">
      <c r="A690">
        <f>'Bode Plots Calculations'!BK5*1000</f>
        <v>43000</v>
      </c>
      <c r="B690">
        <f t="shared" si="591"/>
        <v>43</v>
      </c>
      <c r="BG690">
        <f>BG688</f>
        <v>-119.98554567557922</v>
      </c>
      <c r="BH690">
        <f t="shared" si="671"/>
        <v>60.014454324420782</v>
      </c>
      <c r="BI690">
        <f t="shared" si="672"/>
        <v>60.014454324420782</v>
      </c>
    </row>
    <row r="691" spans="1:61" x14ac:dyDescent="0.25">
      <c r="A691">
        <f>'Bode Plots Calculations'!BK5*1000</f>
        <v>43000</v>
      </c>
      <c r="B691">
        <f t="shared" si="591"/>
        <v>43</v>
      </c>
      <c r="BG691">
        <v>-90</v>
      </c>
    </row>
    <row r="692" spans="1:61" x14ac:dyDescent="0.25">
      <c r="A692">
        <f>'Bode Plots Calculations'!BK5*1000</f>
        <v>43000</v>
      </c>
      <c r="B692">
        <f t="shared" si="591"/>
        <v>43</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1.4092105263157892</v>
      </c>
      <c r="K9" s="408">
        <f>H9+J9/2</f>
        <v>0.70460526315789462</v>
      </c>
      <c r="L9" s="408">
        <f>H9-J9/2</f>
        <v>-0.70460526315789462</v>
      </c>
      <c r="M9" s="63">
        <f t="shared" ref="M9:M72" si="3">IF(MIN(Vin, -L9/(CossTop+CossBot)*0.00000002)&lt;0, 0, MIN(Vin, -L9/(CossTop+CossBot)*0.00000002))</f>
        <v>20.846309560884453</v>
      </c>
      <c r="N9" s="407">
        <f t="shared" ref="N9:N40" si="4">SQRT(H9^2+(J9^2)/12)</f>
        <v>0.40680403835663759</v>
      </c>
      <c r="O9" s="407">
        <f t="shared" ref="O9:O73" si="5">(N9^2*Rdcr*(1+Ltc*Ta-Ltc*25))/(1-N9^2*Rdcr*Ltc*ThetaCa)</f>
        <v>3.3106671216357026E-3</v>
      </c>
      <c r="P9">
        <f t="shared" ref="P9:P72" si="6">Core_Loss</f>
        <v>0.2</v>
      </c>
      <c r="Q9" s="407">
        <f>O9+P9</f>
        <v>0.2033106671216357</v>
      </c>
      <c r="R9" s="9">
        <f>J9/(2*SQRT(3))</f>
        <v>0.40680403835663759</v>
      </c>
      <c r="S9" s="9">
        <f t="shared" ref="S9:S73" si="7">RCoutEsr*R9^2</f>
        <v>1.6548952562326865E-4</v>
      </c>
      <c r="T9" s="9">
        <f>S9</f>
        <v>1.6548952562326865E-4</v>
      </c>
      <c r="U9" s="407">
        <f t="shared" ref="U9:U40" si="8">SQRT(I9)*SQRT(H9^2+(J9^2)/12)</f>
        <v>0.18752739585176506</v>
      </c>
      <c r="V9" s="409">
        <f t="shared" ref="V9:V73" si="9">RCinEsr*U9^2</f>
        <v>7.0333048389889188E-5</v>
      </c>
      <c r="W9" s="407">
        <f>V9</f>
        <v>7.0333048389889188E-5</v>
      </c>
      <c r="X9" s="407">
        <f t="shared" ref="X9:X40" si="10">SQRT(I9)*SQRT(H9^2+(J9^2)/12)</f>
        <v>0.18752739585176506</v>
      </c>
      <c r="Y9" s="407">
        <f t="shared" ref="Y9:Y73" si="11">RdsonTop*X9^2</f>
        <v>2.1099914516966756E-4</v>
      </c>
      <c r="Z9" s="407">
        <f t="shared" ref="Z9:Z72" si="12">IF(L9&lt;0, (Vin*K9*Tf/2)*Fsw, (Vin*L9*Tr/2+Vin*K9*Tf/2)*Fsw)</f>
        <v>2.5628647395691304E-2</v>
      </c>
      <c r="AA9" s="407">
        <f t="shared" ref="AA9:AA72" si="13">(0.5*CossTop*(Vin-M9)^2-0.5*CossBot*(Vin-M9)^2+(QossBot*(Vin-M9)/Vin)*Vin)*Fsw</f>
        <v>1.8922142634693283E-2</v>
      </c>
      <c r="AB9" s="407">
        <f t="shared" ref="AB9:AB72" si="14">IF(L9&gt;0,0,-L9*VsdTop*Deadtime*Fsw)</f>
        <v>5.0731578947368411E-3</v>
      </c>
      <c r="AC9" s="407">
        <f t="shared" ref="AC9:AC40" si="15">(AB9+AA9+Z9+Y9*(1+RdsonTopTc*Ta-RdsonTopTc*25))/(1-Y9*RdsonTopTc*ThetaJaTop)</f>
        <v>4.9837050185288466E-2</v>
      </c>
      <c r="AD9" s="407">
        <f t="shared" ref="AD9:AD40" si="16">SQRT(1-I9)*SQRT(H9^2+(J9^2)/12)</f>
        <v>0.36100277205074766</v>
      </c>
      <c r="AE9" s="407">
        <f t="shared" ref="AE9:AE73" si="17">RdsonBot*AD9^2</f>
        <v>7.8193800856994438E-4</v>
      </c>
      <c r="AF9" s="407">
        <f t="shared" ref="AF9:AF72" si="18">IF(L9&lt;0, Deadtime*Fsw*IF(VfdSky&gt;0,0,VsdBot)*K9, Deadtime*Fsw*IF(VfdSky&gt;0,0,VsdBot)*(K9+L9))</f>
        <v>5.0731578947368411E-3</v>
      </c>
      <c r="AG9" s="407">
        <f t="shared" ref="AG9:AG40" si="19">(AF9+AE9*(1+RdsonBotTc*Ta-RdsonBotTc*25))/(1-AE9*RdsonBotTc*ThetaJaBot)</f>
        <v>5.8560117109338677E-3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0.56553955159187119</v>
      </c>
      <c r="AP9">
        <f t="shared" ref="AP9:AP72" si="27">Vout*H9</f>
        <v>0</v>
      </c>
      <c r="AQ9" s="10">
        <f>AP9/(AP9+AO9)</f>
        <v>0</v>
      </c>
      <c r="AR9" s="63">
        <f t="shared" ref="AR9:AR40" si="28">ThetaJaTop*AC9</f>
        <v>2.4918525092644233</v>
      </c>
      <c r="AS9" s="63">
        <f>AG9*ThetaJaBot</f>
        <v>0.29280058554669336</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0.21253250000000001</v>
      </c>
      <c r="J10" s="408">
        <f t="shared" si="2"/>
        <v>1.4094260526315789</v>
      </c>
      <c r="K10" s="408">
        <f t="shared" ref="K10:K73" si="31">H10+J10/2</f>
        <v>0.7347130263157895</v>
      </c>
      <c r="L10" s="408">
        <f t="shared" ref="L10:L73" si="32">H10-J10/2</f>
        <v>-0.67471302631578944</v>
      </c>
      <c r="M10" s="63">
        <f t="shared" si="3"/>
        <v>19.961923855496728</v>
      </c>
      <c r="N10" s="407">
        <f t="shared" si="4"/>
        <v>0.40797077079089811</v>
      </c>
      <c r="O10" s="407">
        <f t="shared" ref="O10" si="33">(N10^2*Rdcr*(1+Ltc*Ta-Ltc*25))/(1-N10^2*Rdcr*Ltc*ThetaCa)</f>
        <v>3.3296897068802568E-3</v>
      </c>
      <c r="P10">
        <f t="shared" si="6"/>
        <v>0.2</v>
      </c>
      <c r="Q10" s="407">
        <f t="shared" ref="Q10:Q73" si="34">O10+P10</f>
        <v>0.20332968970688026</v>
      </c>
      <c r="R10" s="9">
        <f>J10/(2*SQRT(3))</f>
        <v>0.40686625544485688</v>
      </c>
      <c r="S10" s="9">
        <f t="shared" ref="S10" si="35">RCoutEsr*R10^2</f>
        <v>1.6554014981971955E-4</v>
      </c>
      <c r="T10" s="9">
        <f>S10</f>
        <v>1.6554014981971955E-4</v>
      </c>
      <c r="U10" s="407">
        <f t="shared" si="8"/>
        <v>0.188079613838288</v>
      </c>
      <c r="V10" s="409">
        <f t="shared" ref="V10" si="36">RCinEsr*U10^2</f>
        <v>7.0747882283119073E-5</v>
      </c>
      <c r="W10" s="407">
        <f>V10</f>
        <v>7.0747882283119073E-5</v>
      </c>
      <c r="X10" s="407">
        <f t="shared" si="10"/>
        <v>0.188079613838288</v>
      </c>
      <c r="Y10" s="407">
        <f t="shared" ref="Y10" si="37">RdsonTop*X10^2</f>
        <v>2.1224364684935721E-4</v>
      </c>
      <c r="Z10" s="407">
        <f t="shared" si="12"/>
        <v>2.6723758781019912E-2</v>
      </c>
      <c r="AA10" s="407">
        <f t="shared" si="13"/>
        <v>2.4228456867019632E-2</v>
      </c>
      <c r="AB10" s="407">
        <f t="shared" si="14"/>
        <v>4.8579337894736844E-3</v>
      </c>
      <c r="AC10" s="407">
        <f t="shared" si="15"/>
        <v>5.6024771264716007E-2</v>
      </c>
      <c r="AD10" s="407">
        <f t="shared" si="16"/>
        <v>0.36203067367028446</v>
      </c>
      <c r="AE10" s="407">
        <f t="shared" ref="AE10" si="38">RdsonBot*AD10^2</f>
        <v>7.8639725206895998E-4</v>
      </c>
      <c r="AF10" s="407">
        <f t="shared" si="18"/>
        <v>5.2899337894736845E-3</v>
      </c>
      <c r="AG10" s="407">
        <f t="shared" si="19"/>
        <v>6.0772868738821753E-3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0.57196700987758131</v>
      </c>
      <c r="AP10">
        <f t="shared" si="27"/>
        <v>0.153</v>
      </c>
      <c r="AQ10" s="10">
        <f>AP10/(AP10+AO10)</f>
        <v>0.21104408602790867</v>
      </c>
      <c r="AR10" s="63">
        <f t="shared" si="28"/>
        <v>2.8012385632358003</v>
      </c>
      <c r="AS10" s="63">
        <f>AG10*ThetaJaBot</f>
        <v>0.30386434369410875</v>
      </c>
      <c r="AU10">
        <f>AQ10*100</f>
        <v>21.104408602790866</v>
      </c>
      <c r="BD10" s="28"/>
      <c r="BE10" s="28"/>
      <c r="BF10" s="28"/>
      <c r="BG10" s="29"/>
    </row>
    <row r="11" spans="1:69" x14ac:dyDescent="0.25">
      <c r="A11" s="30" t="s">
        <v>4</v>
      </c>
      <c r="B11" s="5">
        <f>Vin</f>
        <v>24</v>
      </c>
      <c r="C11" s="417" t="s">
        <v>0</v>
      </c>
      <c r="D11" s="31" t="s">
        <v>4</v>
      </c>
      <c r="G11">
        <v>2</v>
      </c>
      <c r="H11">
        <f t="shared" si="0"/>
        <v>0.06</v>
      </c>
      <c r="I11" s="407">
        <f t="shared" si="1"/>
        <v>0.21256499999999998</v>
      </c>
      <c r="J11" s="408">
        <f t="shared" si="2"/>
        <v>1.4096415789473682</v>
      </c>
      <c r="K11" s="408">
        <f t="shared" si="31"/>
        <v>0.76482078947368404</v>
      </c>
      <c r="L11" s="408">
        <f t="shared" si="32"/>
        <v>-0.64482078947368415</v>
      </c>
      <c r="M11" s="63">
        <f t="shared" si="3"/>
        <v>19.077538150109</v>
      </c>
      <c r="N11" s="407">
        <f t="shared" si="4"/>
        <v>0.41132807071497374</v>
      </c>
      <c r="O11" s="407">
        <f t="shared" si="5"/>
        <v>3.3847318998599346E-3</v>
      </c>
      <c r="P11">
        <f t="shared" si="6"/>
        <v>0.2</v>
      </c>
      <c r="Q11" s="407">
        <f t="shared" si="34"/>
        <v>0.20338473189985995</v>
      </c>
      <c r="R11" s="9">
        <f t="shared" ref="R11:R74" si="39">J11/(2*SQRT(3))</f>
        <v>0.40692847253307607</v>
      </c>
      <c r="S11" s="9">
        <f t="shared" si="7"/>
        <v>1.6559078175810244E-4</v>
      </c>
      <c r="T11" s="9">
        <f t="shared" ref="T11:T74" si="40">S11</f>
        <v>1.6559078175810244E-4</v>
      </c>
      <c r="U11" s="407">
        <f t="shared" si="8"/>
        <v>0.18964186912285758</v>
      </c>
      <c r="V11" s="409">
        <f t="shared" si="9"/>
        <v>7.1928077048822082E-5</v>
      </c>
      <c r="W11" s="407">
        <f t="shared" ref="W11:W74" si="41">V11</f>
        <v>7.1928077048822082E-5</v>
      </c>
      <c r="X11" s="407">
        <f t="shared" si="10"/>
        <v>0.18964186912285758</v>
      </c>
      <c r="Y11" s="407">
        <f t="shared" si="11"/>
        <v>2.1578423114646623E-4</v>
      </c>
      <c r="Z11" s="407">
        <f t="shared" si="12"/>
        <v>2.7818870166348517E-2</v>
      </c>
      <c r="AA11" s="407">
        <f t="shared" si="13"/>
        <v>2.9534771099346005E-2</v>
      </c>
      <c r="AB11" s="407">
        <f t="shared" si="14"/>
        <v>4.642709684210526E-3</v>
      </c>
      <c r="AC11" s="407">
        <f t="shared" si="15"/>
        <v>6.2214820176479051E-2</v>
      </c>
      <c r="AD11" s="407">
        <f t="shared" si="16"/>
        <v>0.36500238798354645</v>
      </c>
      <c r="AE11" s="407">
        <f t="shared" si="17"/>
        <v>7.9936045940214831E-4</v>
      </c>
      <c r="AF11" s="407">
        <f t="shared" si="18"/>
        <v>5.5067096842105253E-3</v>
      </c>
      <c r="AG11" s="407">
        <f t="shared" si="19"/>
        <v>6.3070784694412366E-3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0.57844209740458719</v>
      </c>
      <c r="AP11">
        <f t="shared" si="27"/>
        <v>0.30599999999999999</v>
      </c>
      <c r="AQ11" s="10">
        <f t="shared" ref="AQ11:AQ74" si="43">AP11/(AP11+AO11)</f>
        <v>0.34598081762272853</v>
      </c>
      <c r="AR11" s="63">
        <f t="shared" si="28"/>
        <v>3.1107410088239527</v>
      </c>
      <c r="AS11" s="63">
        <f t="shared" ref="AS11:AS74" si="44">AG11*ThetaJaBot</f>
        <v>0.31535392347206181</v>
      </c>
      <c r="AT11" s="10"/>
      <c r="AU11">
        <f t="shared" ref="AU11:AU74" si="45">AQ11*100</f>
        <v>34.598081762272855</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0.21259749999999999</v>
      </c>
      <c r="J12" s="408">
        <f t="shared" si="2"/>
        <v>1.4098571052631577</v>
      </c>
      <c r="K12" s="408">
        <f t="shared" si="31"/>
        <v>0.7949285526315788</v>
      </c>
      <c r="L12" s="408">
        <f t="shared" si="32"/>
        <v>-0.61492855263157886</v>
      </c>
      <c r="M12" s="63">
        <f t="shared" si="3"/>
        <v>18.193152444721267</v>
      </c>
      <c r="N12" s="407">
        <f t="shared" si="4"/>
        <v>0.41682300972765113</v>
      </c>
      <c r="O12" s="407">
        <f t="shared" si="5"/>
        <v>3.4757946519738902E-3</v>
      </c>
      <c r="P12">
        <f t="shared" si="6"/>
        <v>0.2</v>
      </c>
      <c r="Q12" s="407">
        <f t="shared" si="34"/>
        <v>0.20347579465197391</v>
      </c>
      <c r="R12" s="9">
        <f t="shared" si="39"/>
        <v>0.40699068962129531</v>
      </c>
      <c r="S12" s="9">
        <f t="shared" si="7"/>
        <v>1.6564142143841754E-4</v>
      </c>
      <c r="T12" s="9">
        <f t="shared" si="40"/>
        <v>1.6564142143841754E-4</v>
      </c>
      <c r="U12" s="407">
        <f t="shared" si="8"/>
        <v>0.19218998892828412</v>
      </c>
      <c r="V12" s="409">
        <f t="shared" si="9"/>
        <v>7.3873983688507944E-5</v>
      </c>
      <c r="W12" s="407">
        <f t="shared" si="41"/>
        <v>7.3873983688507944E-5</v>
      </c>
      <c r="X12" s="407">
        <f t="shared" si="10"/>
        <v>0.19218998892828412</v>
      </c>
      <c r="Y12" s="407">
        <f t="shared" si="11"/>
        <v>2.2162195106552386E-4</v>
      </c>
      <c r="Z12" s="407">
        <f t="shared" si="12"/>
        <v>2.8913981551677119E-2</v>
      </c>
      <c r="AA12" s="407">
        <f t="shared" si="13"/>
        <v>3.4841085331672399E-2</v>
      </c>
      <c r="AB12" s="407">
        <f t="shared" si="14"/>
        <v>4.4274855789473676E-3</v>
      </c>
      <c r="AC12" s="407">
        <f t="shared" si="15"/>
        <v>6.8407206521077624E-2</v>
      </c>
      <c r="AD12" s="407">
        <f t="shared" si="16"/>
        <v>0.36987082825516748</v>
      </c>
      <c r="AE12" s="407">
        <f t="shared" si="17"/>
        <v>8.2082657756498171E-4</v>
      </c>
      <c r="AF12" s="407">
        <f t="shared" si="18"/>
        <v>5.723485578947367E-3</v>
      </c>
      <c r="AG12" s="407">
        <f t="shared" si="19"/>
        <v>6.5453866819821507E-3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0.58496482526016047</v>
      </c>
      <c r="AP12">
        <f t="shared" si="27"/>
        <v>0.45899999999999996</v>
      </c>
      <c r="AQ12" s="10">
        <f t="shared" si="43"/>
        <v>0.43966998589786316</v>
      </c>
      <c r="AR12" s="63">
        <f t="shared" si="28"/>
        <v>3.4203603260538813</v>
      </c>
      <c r="AS12" s="63">
        <f t="shared" si="44"/>
        <v>0.32726933409910752</v>
      </c>
      <c r="AT12" s="10"/>
      <c r="AU12">
        <f t="shared" si="45"/>
        <v>43.966998589786314</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0.21262999999999999</v>
      </c>
      <c r="J13" s="408">
        <f t="shared" si="2"/>
        <v>1.4100726315789471</v>
      </c>
      <c r="K13" s="408">
        <f t="shared" si="31"/>
        <v>0.82503631578947356</v>
      </c>
      <c r="L13" s="408">
        <f t="shared" si="32"/>
        <v>-0.58503631578947357</v>
      </c>
      <c r="M13" s="63">
        <f t="shared" si="3"/>
        <v>17.308766739333539</v>
      </c>
      <c r="N13" s="407">
        <f t="shared" si="4"/>
        <v>0.42437255903352744</v>
      </c>
      <c r="O13" s="407">
        <f t="shared" si="5"/>
        <v>3.602879537260848E-3</v>
      </c>
      <c r="P13">
        <f t="shared" si="6"/>
        <v>0.2</v>
      </c>
      <c r="Q13" s="407">
        <f t="shared" si="34"/>
        <v>0.20360287953726086</v>
      </c>
      <c r="R13" s="9">
        <f t="shared" si="39"/>
        <v>0.40705290670951461</v>
      </c>
      <c r="S13" s="9">
        <f t="shared" si="7"/>
        <v>1.6569206886066478E-4</v>
      </c>
      <c r="T13" s="9">
        <f t="shared" si="40"/>
        <v>1.6569206886066478E-4</v>
      </c>
      <c r="U13" s="407">
        <f t="shared" si="8"/>
        <v>0.19568591314104125</v>
      </c>
      <c r="V13" s="409">
        <f t="shared" si="9"/>
        <v>7.6585953203686284E-5</v>
      </c>
      <c r="W13" s="407">
        <f t="shared" si="41"/>
        <v>7.6585953203686284E-5</v>
      </c>
      <c r="X13" s="407">
        <f t="shared" si="10"/>
        <v>0.19568591314104125</v>
      </c>
      <c r="Y13" s="407">
        <f t="shared" si="11"/>
        <v>2.2975785961105888E-4</v>
      </c>
      <c r="Z13" s="407">
        <f t="shared" si="12"/>
        <v>3.0009092937005728E-2</v>
      </c>
      <c r="AA13" s="407">
        <f t="shared" si="13"/>
        <v>4.0147399563998765E-2</v>
      </c>
      <c r="AB13" s="407">
        <f t="shared" si="14"/>
        <v>4.2122614736842092E-3</v>
      </c>
      <c r="AC13" s="407">
        <f t="shared" si="15"/>
        <v>7.4601939910707099E-2</v>
      </c>
      <c r="AD13" s="407">
        <f t="shared" si="16"/>
        <v>0.37656220237674093</v>
      </c>
      <c r="AE13" s="407">
        <f t="shared" si="17"/>
        <v>8.5079455355292961E-4</v>
      </c>
      <c r="AF13" s="407">
        <f t="shared" si="18"/>
        <v>5.9402614736842095E-3</v>
      </c>
      <c r="AG13" s="407">
        <f t="shared" si="19"/>
        <v>6.7922117825953811E-3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0.59153520525262759</v>
      </c>
      <c r="AP13">
        <f t="shared" si="27"/>
        <v>0.61199999999999999</v>
      </c>
      <c r="AQ13" s="10">
        <f t="shared" si="43"/>
        <v>0.50850195102646656</v>
      </c>
      <c r="AR13" s="63">
        <f t="shared" si="28"/>
        <v>3.7300969955353551</v>
      </c>
      <c r="AS13" s="63">
        <f t="shared" si="44"/>
        <v>0.33961058912976905</v>
      </c>
      <c r="AT13" s="10"/>
      <c r="AU13">
        <f t="shared" si="45"/>
        <v>50.850195102646659</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0.21266249999999998</v>
      </c>
      <c r="J14" s="408">
        <f t="shared" si="2"/>
        <v>1.4102881578947364</v>
      </c>
      <c r="K14" s="408">
        <f t="shared" si="31"/>
        <v>0.85514407894736821</v>
      </c>
      <c r="L14" s="408">
        <f t="shared" si="32"/>
        <v>-0.55514407894736817</v>
      </c>
      <c r="M14" s="63">
        <f t="shared" si="3"/>
        <v>16.424381033945803</v>
      </c>
      <c r="N14" s="407">
        <f t="shared" si="4"/>
        <v>0.4338694780977847</v>
      </c>
      <c r="O14" s="407">
        <f t="shared" si="5"/>
        <v>3.7659887524671399E-3</v>
      </c>
      <c r="P14">
        <f t="shared" si="6"/>
        <v>0.2</v>
      </c>
      <c r="Q14" s="407">
        <f t="shared" si="34"/>
        <v>0.20376598875246715</v>
      </c>
      <c r="R14" s="9">
        <f t="shared" si="39"/>
        <v>0.40711512379773379</v>
      </c>
      <c r="S14" s="9">
        <f t="shared" si="7"/>
        <v>1.6574272402484412E-4</v>
      </c>
      <c r="T14" s="9">
        <f t="shared" si="40"/>
        <v>1.6574272402484412E-4</v>
      </c>
      <c r="U14" s="407">
        <f t="shared" si="8"/>
        <v>0.20008040458259124</v>
      </c>
      <c r="V14" s="409">
        <f t="shared" si="9"/>
        <v>8.0064336595866804E-5</v>
      </c>
      <c r="W14" s="407">
        <f t="shared" si="41"/>
        <v>8.0064336595866804E-5</v>
      </c>
      <c r="X14" s="407">
        <f t="shared" si="10"/>
        <v>0.20008040458259124</v>
      </c>
      <c r="Y14" s="407">
        <f t="shared" si="11"/>
        <v>2.401930097876004E-4</v>
      </c>
      <c r="Z14" s="407">
        <f t="shared" si="12"/>
        <v>3.1104204322334333E-2</v>
      </c>
      <c r="AA14" s="407">
        <f t="shared" si="13"/>
        <v>4.5453713796325186E-2</v>
      </c>
      <c r="AB14" s="407">
        <f t="shared" si="14"/>
        <v>3.9970373684210508E-3</v>
      </c>
      <c r="AC14" s="407">
        <f t="shared" si="15"/>
        <v>8.079902996930742E-2</v>
      </c>
      <c r="AD14" s="407">
        <f t="shared" si="16"/>
        <v>0.38498124074675466</v>
      </c>
      <c r="AE14" s="407">
        <f t="shared" si="17"/>
        <v>8.8926333436146403E-4</v>
      </c>
      <c r="AF14" s="407">
        <f t="shared" si="18"/>
        <v>6.1570373684210512E-3</v>
      </c>
      <c r="AG14" s="407">
        <f t="shared" si="19"/>
        <v>7.0475541290792995E-3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0.59815324991147456</v>
      </c>
      <c r="AP14">
        <f t="shared" si="27"/>
        <v>0.76500000000000001</v>
      </c>
      <c r="AQ14" s="10">
        <f t="shared" si="43"/>
        <v>0.56119882342625849</v>
      </c>
      <c r="AR14" s="63">
        <f t="shared" si="28"/>
        <v>4.0399514984653706</v>
      </c>
      <c r="AS14" s="63">
        <f t="shared" si="44"/>
        <v>0.35237770645396499</v>
      </c>
      <c r="AT14" s="10"/>
      <c r="AU14">
        <f t="shared" si="45"/>
        <v>56.11988234262585</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0.21269499999999997</v>
      </c>
      <c r="J15" s="408">
        <f t="shared" si="2"/>
        <v>1.4105036842105259</v>
      </c>
      <c r="K15" s="408">
        <f t="shared" si="31"/>
        <v>0.88525184210526286</v>
      </c>
      <c r="L15" s="408">
        <f t="shared" si="32"/>
        <v>-0.52525184210526299</v>
      </c>
      <c r="M15" s="63">
        <f t="shared" si="3"/>
        <v>15.539995328558076</v>
      </c>
      <c r="N15" s="407">
        <f t="shared" si="4"/>
        <v>0.44518915859548464</v>
      </c>
      <c r="O15" s="407">
        <f t="shared" si="5"/>
        <v>3.9651251171416253E-3</v>
      </c>
      <c r="P15">
        <f t="shared" si="6"/>
        <v>0.2</v>
      </c>
      <c r="Q15" s="407">
        <f t="shared" si="34"/>
        <v>0.20396512511714163</v>
      </c>
      <c r="R15" s="9">
        <f t="shared" si="39"/>
        <v>0.40717734088595303</v>
      </c>
      <c r="S15" s="9">
        <f t="shared" si="7"/>
        <v>1.6579338693095561E-4</v>
      </c>
      <c r="T15" s="9">
        <f t="shared" si="40"/>
        <v>1.6579338693095561E-4</v>
      </c>
      <c r="U15" s="407">
        <f t="shared" si="8"/>
        <v>0.20531620109791526</v>
      </c>
      <c r="V15" s="409">
        <f t="shared" si="9"/>
        <v>8.430948486655917E-5</v>
      </c>
      <c r="W15" s="407">
        <f t="shared" si="41"/>
        <v>8.430948486655917E-5</v>
      </c>
      <c r="X15" s="407">
        <f t="shared" si="10"/>
        <v>0.20531620109791526</v>
      </c>
      <c r="Y15" s="407">
        <f t="shared" si="11"/>
        <v>2.5292845459967748E-4</v>
      </c>
      <c r="Z15" s="407">
        <f t="shared" si="12"/>
        <v>3.2199315707662934E-2</v>
      </c>
      <c r="AA15" s="407">
        <f t="shared" si="13"/>
        <v>5.0760028028651545E-2</v>
      </c>
      <c r="AB15" s="407">
        <f t="shared" si="14"/>
        <v>3.7818132631578932E-3</v>
      </c>
      <c r="AC15" s="407">
        <f t="shared" si="15"/>
        <v>8.6998486332612188E-2</v>
      </c>
      <c r="AD15" s="407">
        <f t="shared" si="16"/>
        <v>0.39501727113846047</v>
      </c>
      <c r="AE15" s="407">
        <f t="shared" si="17"/>
        <v>9.3623186698605591E-4</v>
      </c>
      <c r="AF15" s="407">
        <f t="shared" si="18"/>
        <v>6.3738132631578921E-3</v>
      </c>
      <c r="AG15" s="407">
        <f t="shared" si="19"/>
        <v>7.3114141659309231E-3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0.60481897248748218</v>
      </c>
      <c r="AP15">
        <f t="shared" si="27"/>
        <v>0.91799999999999993</v>
      </c>
      <c r="AQ15" s="10">
        <f t="shared" si="43"/>
        <v>0.60282936881228411</v>
      </c>
      <c r="AR15" s="63">
        <f t="shared" si="28"/>
        <v>4.3499243166306094</v>
      </c>
      <c r="AS15" s="63">
        <f t="shared" si="44"/>
        <v>0.36557070829654614</v>
      </c>
      <c r="AT15" s="10"/>
      <c r="AU15">
        <f t="shared" si="45"/>
        <v>60.282936881228409</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0.21272749999999999</v>
      </c>
      <c r="J16" s="408">
        <f t="shared" si="2"/>
        <v>1.4107192105263158</v>
      </c>
      <c r="K16" s="408">
        <f t="shared" si="31"/>
        <v>0.91535960526315785</v>
      </c>
      <c r="L16" s="408">
        <f t="shared" si="32"/>
        <v>-0.49535960526315787</v>
      </c>
      <c r="M16" s="63">
        <f t="shared" si="3"/>
        <v>14.655609623170349</v>
      </c>
      <c r="N16" s="407">
        <f t="shared" si="4"/>
        <v>0.4581965272445867</v>
      </c>
      <c r="O16" s="407">
        <f t="shared" si="5"/>
        <v>4.2002920737575561E-3</v>
      </c>
      <c r="P16">
        <f t="shared" si="6"/>
        <v>0.2</v>
      </c>
      <c r="Q16" s="407">
        <f t="shared" si="34"/>
        <v>0.20420029207375756</v>
      </c>
      <c r="R16" s="9">
        <f t="shared" si="39"/>
        <v>0.40723955797417238</v>
      </c>
      <c r="S16" s="9">
        <f t="shared" si="7"/>
        <v>1.658440575789993E-4</v>
      </c>
      <c r="T16" s="9">
        <f t="shared" si="40"/>
        <v>1.658440575789993E-4</v>
      </c>
      <c r="U16" s="407">
        <f t="shared" si="8"/>
        <v>0.21133119625042718</v>
      </c>
      <c r="V16" s="409">
        <f t="shared" si="9"/>
        <v>8.9321749017273139E-5</v>
      </c>
      <c r="W16" s="407">
        <f t="shared" si="41"/>
        <v>8.9321749017273139E-5</v>
      </c>
      <c r="X16" s="407">
        <f t="shared" si="10"/>
        <v>0.21133119625042718</v>
      </c>
      <c r="Y16" s="407">
        <f t="shared" si="11"/>
        <v>2.6796524705181943E-4</v>
      </c>
      <c r="Z16" s="407">
        <f t="shared" si="12"/>
        <v>3.3294427092991553E-2</v>
      </c>
      <c r="AA16" s="407">
        <f t="shared" si="13"/>
        <v>5.6066342260977911E-2</v>
      </c>
      <c r="AB16" s="407">
        <f t="shared" si="14"/>
        <v>3.5665891578947361E-3</v>
      </c>
      <c r="AC16" s="407">
        <f t="shared" si="15"/>
        <v>9.3200318648198388E-2</v>
      </c>
      <c r="AD16" s="407">
        <f t="shared" si="16"/>
        <v>0.40655034506240767</v>
      </c>
      <c r="AE16" s="407">
        <f t="shared" si="17"/>
        <v>9.9169909842217641E-4</v>
      </c>
      <c r="AF16" s="407">
        <f t="shared" si="18"/>
        <v>6.5905891578947363E-3</v>
      </c>
      <c r="AG16" s="407">
        <f t="shared" si="19"/>
        <v>7.5837924243388798E-3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0.61153238695289103</v>
      </c>
      <c r="AP16">
        <f t="shared" si="27"/>
        <v>1.071</v>
      </c>
      <c r="AQ16" s="10">
        <f t="shared" si="43"/>
        <v>0.63654049592448458</v>
      </c>
      <c r="AR16" s="63">
        <f t="shared" si="28"/>
        <v>4.6600159324099195</v>
      </c>
      <c r="AS16" s="63">
        <f t="shared" si="44"/>
        <v>0.379189621216944</v>
      </c>
      <c r="AT16" s="10"/>
      <c r="AU16">
        <f t="shared" si="45"/>
        <v>63.654049592448459</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0.21275999999999998</v>
      </c>
      <c r="J17" s="408">
        <f t="shared" si="2"/>
        <v>1.4109347368421048</v>
      </c>
      <c r="K17" s="408">
        <f t="shared" si="31"/>
        <v>0.94546736842105239</v>
      </c>
      <c r="L17" s="408">
        <f t="shared" si="32"/>
        <v>-0.46546736842105241</v>
      </c>
      <c r="M17" s="63">
        <f t="shared" si="3"/>
        <v>13.771223917782615</v>
      </c>
      <c r="N17" s="407">
        <f t="shared" si="4"/>
        <v>0.47275229874531011</v>
      </c>
      <c r="O17" s="407">
        <f t="shared" si="5"/>
        <v>4.4714936878613477E-3</v>
      </c>
      <c r="P17">
        <f t="shared" si="6"/>
        <v>0.2</v>
      </c>
      <c r="Q17" s="407">
        <f t="shared" si="34"/>
        <v>0.20447149368786136</v>
      </c>
      <c r="R17" s="9">
        <f t="shared" si="39"/>
        <v>0.40730177506239151</v>
      </c>
      <c r="S17" s="9">
        <f t="shared" si="7"/>
        <v>1.6589473596897498E-4</v>
      </c>
      <c r="T17" s="9">
        <f t="shared" si="40"/>
        <v>1.6589473596897498E-4</v>
      </c>
      <c r="U17" s="407">
        <f t="shared" si="8"/>
        <v>0.2180613217073562</v>
      </c>
      <c r="V17" s="409">
        <f t="shared" si="9"/>
        <v>9.5101480049518199E-5</v>
      </c>
      <c r="W17" s="407">
        <f t="shared" si="41"/>
        <v>9.5101480049518199E-5</v>
      </c>
      <c r="X17" s="407">
        <f t="shared" si="10"/>
        <v>0.2180613217073562</v>
      </c>
      <c r="Y17" s="407">
        <f t="shared" si="11"/>
        <v>2.853044401485546E-4</v>
      </c>
      <c r="Z17" s="407">
        <f t="shared" si="12"/>
        <v>3.4389538478320152E-2</v>
      </c>
      <c r="AA17" s="407">
        <f t="shared" si="13"/>
        <v>6.1372656493304312E-2</v>
      </c>
      <c r="AB17" s="407">
        <f t="shared" si="14"/>
        <v>3.3513650526315773E-3</v>
      </c>
      <c r="AC17" s="407">
        <f t="shared" si="15"/>
        <v>9.9404536575535773E-2</v>
      </c>
      <c r="AD17" s="407">
        <f t="shared" si="16"/>
        <v>0.41945678674234826</v>
      </c>
      <c r="AE17" s="407">
        <f t="shared" si="17"/>
        <v>1.055663975665295E-3</v>
      </c>
      <c r="AF17" s="407">
        <f t="shared" si="18"/>
        <v>6.8073650526315772E-3</v>
      </c>
      <c r="AG17" s="407">
        <f t="shared" si="19"/>
        <v>7.8646895221785428E-3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0.61829350800159422</v>
      </c>
      <c r="AP17">
        <f t="shared" si="27"/>
        <v>1.224</v>
      </c>
      <c r="AQ17" s="10">
        <f t="shared" si="43"/>
        <v>0.66438924888125961</v>
      </c>
      <c r="AR17" s="63">
        <f t="shared" si="28"/>
        <v>4.9702268287767888</v>
      </c>
      <c r="AS17" s="63">
        <f t="shared" si="44"/>
        <v>0.39323447610892714</v>
      </c>
      <c r="AT17" s="10"/>
      <c r="AU17">
        <f t="shared" si="45"/>
        <v>66.438924888125968</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9.5</v>
      </c>
      <c r="C18" s="419" t="s">
        <v>11</v>
      </c>
      <c r="D18" s="31" t="s">
        <v>190</v>
      </c>
      <c r="G18">
        <v>9</v>
      </c>
      <c r="H18">
        <f t="shared" si="0"/>
        <v>0.27</v>
      </c>
      <c r="I18" s="407">
        <f t="shared" si="1"/>
        <v>0.21279249999999997</v>
      </c>
      <c r="J18" s="408">
        <f t="shared" si="2"/>
        <v>1.4111502631578943</v>
      </c>
      <c r="K18" s="408">
        <f t="shared" si="31"/>
        <v>0.97557513157894715</v>
      </c>
      <c r="L18" s="408">
        <f t="shared" si="32"/>
        <v>-0.43557513157894712</v>
      </c>
      <c r="M18" s="63">
        <f t="shared" si="3"/>
        <v>12.886838212394883</v>
      </c>
      <c r="N18" s="407">
        <f t="shared" si="4"/>
        <v>0.48871814177589401</v>
      </c>
      <c r="O18" s="407">
        <f t="shared" si="5"/>
        <v>4.7787346482483272E-3</v>
      </c>
      <c r="P18">
        <f t="shared" si="6"/>
        <v>0.2</v>
      </c>
      <c r="Q18" s="407">
        <f t="shared" si="34"/>
        <v>0.20477873464824833</v>
      </c>
      <c r="R18" s="9">
        <f t="shared" si="39"/>
        <v>0.40736399215061075</v>
      </c>
      <c r="S18" s="9">
        <f t="shared" si="7"/>
        <v>1.6594542210088286E-4</v>
      </c>
      <c r="T18" s="9">
        <f t="shared" si="40"/>
        <v>1.6594542210088286E-4</v>
      </c>
      <c r="U18" s="407">
        <f t="shared" si="8"/>
        <v>0.2254429295462648</v>
      </c>
      <c r="V18" s="409">
        <f t="shared" si="9"/>
        <v>1.0164902896480423E-4</v>
      </c>
      <c r="W18" s="407">
        <f t="shared" si="41"/>
        <v>1.0164902896480423E-4</v>
      </c>
      <c r="X18" s="407">
        <f t="shared" si="10"/>
        <v>0.2254429295462648</v>
      </c>
      <c r="Y18" s="407">
        <f t="shared" si="11"/>
        <v>3.0494708689441269E-4</v>
      </c>
      <c r="Z18" s="407">
        <f t="shared" si="12"/>
        <v>3.5484649863648764E-2</v>
      </c>
      <c r="AA18" s="407">
        <f t="shared" si="13"/>
        <v>6.6678970725630712E-2</v>
      </c>
      <c r="AB18" s="407">
        <f t="shared" si="14"/>
        <v>3.1361409473684193E-3</v>
      </c>
      <c r="AC18" s="407">
        <f t="shared" si="15"/>
        <v>0.10561114978603646</v>
      </c>
      <c r="AD18" s="407">
        <f t="shared" si="16"/>
        <v>0.43361377701646048</v>
      </c>
      <c r="AE18" s="407">
        <f t="shared" si="17"/>
        <v>1.1281254457108842E-3</v>
      </c>
      <c r="AF18" s="407">
        <f t="shared" si="18"/>
        <v>7.0241409473684197E-3</v>
      </c>
      <c r="AG18" s="407">
        <f t="shared" si="19"/>
        <v>8.1541061640094323E-3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0.62510235104935985</v>
      </c>
      <c r="AP18">
        <f t="shared" si="27"/>
        <v>1.377</v>
      </c>
      <c r="AQ18" s="10">
        <f t="shared" si="43"/>
        <v>0.6877770256242266</v>
      </c>
      <c r="AR18" s="63">
        <f t="shared" si="28"/>
        <v>5.280557489301823</v>
      </c>
      <c r="AS18" s="63">
        <f t="shared" si="44"/>
        <v>0.40770530820047163</v>
      </c>
      <c r="AT18" s="10"/>
      <c r="AU18">
        <f t="shared" si="45"/>
        <v>68.777702562422661</v>
      </c>
      <c r="BC18" t="s">
        <v>233</v>
      </c>
      <c r="BE18" s="28"/>
      <c r="BF18" s="29"/>
    </row>
    <row r="19" spans="1:69" x14ac:dyDescent="0.25">
      <c r="A19" s="45" t="s">
        <v>12</v>
      </c>
      <c r="B19" s="49">
        <f>Rdcr*1000</f>
        <v>20</v>
      </c>
      <c r="C19" s="417" t="s">
        <v>621</v>
      </c>
      <c r="D19" s="31" t="s">
        <v>191</v>
      </c>
      <c r="G19">
        <v>10</v>
      </c>
      <c r="H19">
        <f t="shared" si="0"/>
        <v>0.30000000000000004</v>
      </c>
      <c r="I19" s="407">
        <f t="shared" si="1"/>
        <v>0.21282500000000001</v>
      </c>
      <c r="J19" s="408">
        <f t="shared" si="2"/>
        <v>1.411365789473684</v>
      </c>
      <c r="K19" s="408">
        <f t="shared" si="31"/>
        <v>1.0056828947368421</v>
      </c>
      <c r="L19" s="408">
        <f t="shared" si="32"/>
        <v>-0.40568289473684194</v>
      </c>
      <c r="M19" s="63">
        <f t="shared" si="3"/>
        <v>12.002452507007158</v>
      </c>
      <c r="N19" s="407">
        <f t="shared" si="4"/>
        <v>0.50596058737289307</v>
      </c>
      <c r="O19" s="407">
        <f t="shared" si="5"/>
        <v>5.1220202671653997E-3</v>
      </c>
      <c r="P19">
        <f t="shared" si="6"/>
        <v>0.2</v>
      </c>
      <c r="Q19" s="407">
        <f t="shared" si="34"/>
        <v>0.20512202026716542</v>
      </c>
      <c r="R19" s="9">
        <f t="shared" si="39"/>
        <v>0.40742620923883011</v>
      </c>
      <c r="S19" s="9">
        <f t="shared" si="7"/>
        <v>1.6599611597472298E-4</v>
      </c>
      <c r="T19" s="9">
        <f t="shared" si="40"/>
        <v>1.6599611597472298E-4</v>
      </c>
      <c r="U19" s="407">
        <f t="shared" si="8"/>
        <v>0.23341459547834709</v>
      </c>
      <c r="V19" s="409">
        <f t="shared" si="9"/>
        <v>1.0896474676464082E-4</v>
      </c>
      <c r="W19" s="407">
        <f t="shared" si="41"/>
        <v>1.0896474676464082E-4</v>
      </c>
      <c r="X19" s="407">
        <f t="shared" si="10"/>
        <v>0.23341459547834709</v>
      </c>
      <c r="Y19" s="407">
        <f t="shared" si="11"/>
        <v>3.2689424029392245E-4</v>
      </c>
      <c r="Z19" s="407">
        <f t="shared" si="12"/>
        <v>3.6579761248977376E-2</v>
      </c>
      <c r="AA19" s="407">
        <f t="shared" si="13"/>
        <v>7.1985284957957058E-2</v>
      </c>
      <c r="AB19" s="407">
        <f t="shared" si="14"/>
        <v>2.9209168421052622E-3</v>
      </c>
      <c r="AC19" s="407">
        <f t="shared" si="15"/>
        <v>0.11182016796310477</v>
      </c>
      <c r="AD19" s="407">
        <f t="shared" si="16"/>
        <v>0.44890282087819688</v>
      </c>
      <c r="AE19" s="407">
        <f t="shared" si="17"/>
        <v>1.2090824555544151E-3</v>
      </c>
      <c r="AF19" s="407">
        <f t="shared" si="18"/>
        <v>7.2409168421052631E-3</v>
      </c>
      <c r="AG19" s="407">
        <f t="shared" si="19"/>
        <v>8.452043141074771E-3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0.63195893223408439</v>
      </c>
      <c r="AP19">
        <f t="shared" si="27"/>
        <v>1.53</v>
      </c>
      <c r="AQ19" s="10">
        <f t="shared" si="43"/>
        <v>0.70769151864460134</v>
      </c>
      <c r="AR19" s="63">
        <f t="shared" si="28"/>
        <v>5.591008398155239</v>
      </c>
      <c r="AS19" s="63">
        <f t="shared" si="44"/>
        <v>0.42260215705373855</v>
      </c>
      <c r="AT19" s="10"/>
      <c r="AU19">
        <f t="shared" si="45"/>
        <v>70.769151864460127</v>
      </c>
      <c r="BC19" t="s">
        <v>234</v>
      </c>
      <c r="BE19" s="28"/>
      <c r="BF19" s="29"/>
    </row>
    <row r="20" spans="1:69" x14ac:dyDescent="0.25">
      <c r="A20" s="45" t="s">
        <v>155</v>
      </c>
      <c r="B20" s="49">
        <f>Ltc*1000000</f>
        <v>4000</v>
      </c>
      <c r="C20" s="419" t="s">
        <v>154</v>
      </c>
      <c r="D20" s="31" t="s">
        <v>176</v>
      </c>
      <c r="G20">
        <v>11</v>
      </c>
      <c r="H20">
        <f t="shared" si="0"/>
        <v>0.33</v>
      </c>
      <c r="I20" s="407">
        <f t="shared" si="1"/>
        <v>0.21285749999999995</v>
      </c>
      <c r="J20" s="408">
        <f t="shared" si="2"/>
        <v>1.4115813157894732</v>
      </c>
      <c r="K20" s="408">
        <f t="shared" si="31"/>
        <v>1.0357906578947367</v>
      </c>
      <c r="L20" s="408">
        <f t="shared" si="32"/>
        <v>-0.37579065789473659</v>
      </c>
      <c r="M20" s="63">
        <f t="shared" si="3"/>
        <v>11.118066801619426</v>
      </c>
      <c r="N20" s="407">
        <f t="shared" si="4"/>
        <v>0.52435371419538457</v>
      </c>
      <c r="O20" s="407">
        <f t="shared" si="5"/>
        <v>5.5013564805407094E-3</v>
      </c>
      <c r="P20">
        <f t="shared" si="6"/>
        <v>0.2</v>
      </c>
      <c r="Q20" s="407">
        <f t="shared" si="34"/>
        <v>0.20550135648054071</v>
      </c>
      <c r="R20" s="9">
        <f t="shared" si="39"/>
        <v>0.40748842632704929</v>
      </c>
      <c r="S20" s="9">
        <f t="shared" si="7"/>
        <v>1.6604681759049508E-4</v>
      </c>
      <c r="T20" s="9">
        <f t="shared" si="40"/>
        <v>1.6604681759049508E-4</v>
      </c>
      <c r="U20" s="407">
        <f t="shared" si="8"/>
        <v>0.24191835859493752</v>
      </c>
      <c r="V20" s="409">
        <f t="shared" si="9"/>
        <v>1.1704898445053756E-4</v>
      </c>
      <c r="W20" s="407">
        <f t="shared" si="41"/>
        <v>1.1704898445053756E-4</v>
      </c>
      <c r="X20" s="407">
        <f t="shared" si="10"/>
        <v>0.24191835859493752</v>
      </c>
      <c r="Y20" s="407">
        <f t="shared" si="11"/>
        <v>3.511469533516127E-4</v>
      </c>
      <c r="Z20" s="407">
        <f t="shared" si="12"/>
        <v>3.7674872634305974E-2</v>
      </c>
      <c r="AA20" s="407">
        <f t="shared" si="13"/>
        <v>7.7291599190283444E-2</v>
      </c>
      <c r="AB20" s="407">
        <f t="shared" si="14"/>
        <v>2.7056927368421034E-3</v>
      </c>
      <c r="AC20" s="407">
        <f t="shared" si="15"/>
        <v>0.1180316008021873</v>
      </c>
      <c r="AD20" s="407">
        <f t="shared" si="16"/>
        <v>0.4652121294261643</v>
      </c>
      <c r="AE20" s="407">
        <f t="shared" si="17"/>
        <v>1.2985339521913574E-3</v>
      </c>
      <c r="AF20" s="407">
        <f t="shared" si="18"/>
        <v>7.457692736842104E-3</v>
      </c>
      <c r="AG20" s="407">
        <f t="shared" si="19"/>
        <v>8.7585013313032627E-3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0.63886326841607222</v>
      </c>
      <c r="AP20">
        <f t="shared" si="27"/>
        <v>1.6830000000000001</v>
      </c>
      <c r="AQ20" s="10">
        <f t="shared" si="43"/>
        <v>0.72484888446859685</v>
      </c>
      <c r="AR20" s="63">
        <f t="shared" si="28"/>
        <v>5.9015800401093648</v>
      </c>
      <c r="AS20" s="63">
        <f t="shared" si="44"/>
        <v>0.43792506656516311</v>
      </c>
      <c r="AT20" s="10"/>
      <c r="AU20">
        <f t="shared" si="45"/>
        <v>72.484888446859685</v>
      </c>
      <c r="BE20" s="28"/>
      <c r="BF20" s="29"/>
    </row>
    <row r="21" spans="1:69" x14ac:dyDescent="0.25">
      <c r="A21" s="35" t="s">
        <v>250</v>
      </c>
      <c r="B21" s="49">
        <f>ThetaCa</f>
        <v>20</v>
      </c>
      <c r="C21" s="419" t="s">
        <v>720</v>
      </c>
      <c r="D21" s="36" t="s">
        <v>251</v>
      </c>
      <c r="G21">
        <v>12</v>
      </c>
      <c r="H21">
        <f t="shared" si="0"/>
        <v>0.36</v>
      </c>
      <c r="I21" s="407">
        <f t="shared" si="1"/>
        <v>0.21289</v>
      </c>
      <c r="J21" s="408">
        <f t="shared" si="2"/>
        <v>1.4117968421052629</v>
      </c>
      <c r="K21" s="408">
        <f t="shared" si="31"/>
        <v>1.0658984210526314</v>
      </c>
      <c r="L21" s="408">
        <f t="shared" si="32"/>
        <v>-0.34589842105263147</v>
      </c>
      <c r="M21" s="63">
        <f t="shared" si="3"/>
        <v>10.233681096231699</v>
      </c>
      <c r="N21" s="407">
        <f t="shared" si="4"/>
        <v>0.54378077103571743</v>
      </c>
      <c r="O21" s="407">
        <f t="shared" si="5"/>
        <v>5.9167498482402998E-3</v>
      </c>
      <c r="P21">
        <f t="shared" si="6"/>
        <v>0.2</v>
      </c>
      <c r="Q21" s="407">
        <f t="shared" si="34"/>
        <v>0.20591674984824032</v>
      </c>
      <c r="R21" s="9">
        <f t="shared" si="39"/>
        <v>0.40755064341526859</v>
      </c>
      <c r="S21" s="9">
        <f t="shared" si="7"/>
        <v>1.6609752694819941E-4</v>
      </c>
      <c r="T21" s="9">
        <f t="shared" si="40"/>
        <v>1.6609752694819941E-4</v>
      </c>
      <c r="U21" s="407">
        <f t="shared" si="8"/>
        <v>0.25090047132678361</v>
      </c>
      <c r="V21" s="409">
        <f t="shared" si="9"/>
        <v>1.2590209302400433E-4</v>
      </c>
      <c r="W21" s="407">
        <f t="shared" si="41"/>
        <v>1.2590209302400433E-4</v>
      </c>
      <c r="X21" s="407">
        <f t="shared" si="10"/>
        <v>0.25090047132678361</v>
      </c>
      <c r="Y21" s="407">
        <f t="shared" si="11"/>
        <v>3.7770627907201295E-4</v>
      </c>
      <c r="Z21" s="407">
        <f t="shared" si="12"/>
        <v>3.8769984019634579E-2</v>
      </c>
      <c r="AA21" s="407">
        <f t="shared" si="13"/>
        <v>8.2597913422609817E-2</v>
      </c>
      <c r="AB21" s="407">
        <f t="shared" si="14"/>
        <v>2.4904686315789463E-3</v>
      </c>
      <c r="AC21" s="407">
        <f t="shared" si="15"/>
        <v>0.12424545801082273</v>
      </c>
      <c r="AD21" s="407">
        <f t="shared" si="16"/>
        <v>0.482438058652297</v>
      </c>
      <c r="AE21" s="407">
        <f t="shared" si="17"/>
        <v>1.3964788826171829E-3</v>
      </c>
      <c r="AF21" s="407">
        <f t="shared" si="18"/>
        <v>7.6744686315789465E-3</v>
      </c>
      <c r="AG21" s="407">
        <f t="shared" si="19"/>
        <v>9.0734816993131105E-3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0.64581537717834836</v>
      </c>
      <c r="AP21">
        <f t="shared" si="27"/>
        <v>1.8359999999999999</v>
      </c>
      <c r="AQ21" s="10">
        <f t="shared" si="43"/>
        <v>0.73978105578804354</v>
      </c>
      <c r="AR21" s="63">
        <f t="shared" si="28"/>
        <v>6.2122729005411363</v>
      </c>
      <c r="AS21" s="63">
        <f t="shared" si="44"/>
        <v>0.45367408496565553</v>
      </c>
      <c r="AT21" s="10"/>
      <c r="AU21">
        <f t="shared" si="45"/>
        <v>73.97810557880436</v>
      </c>
      <c r="BE21" s="28"/>
      <c r="BF21" s="29"/>
    </row>
    <row r="22" spans="1:69" x14ac:dyDescent="0.25">
      <c r="A22" s="46" t="s">
        <v>127</v>
      </c>
      <c r="B22" s="49">
        <f>Cin*1000000</f>
        <v>110</v>
      </c>
      <c r="C22" s="420" t="s">
        <v>30</v>
      </c>
      <c r="D22" s="31" t="s">
        <v>177</v>
      </c>
      <c r="G22">
        <v>13</v>
      </c>
      <c r="H22">
        <f t="shared" si="0"/>
        <v>0.39</v>
      </c>
      <c r="I22" s="407">
        <f t="shared" si="1"/>
        <v>0.21292249999999999</v>
      </c>
      <c r="J22" s="408">
        <f t="shared" si="2"/>
        <v>1.4120123684210524</v>
      </c>
      <c r="K22" s="408">
        <f t="shared" si="31"/>
        <v>1.0960061842105262</v>
      </c>
      <c r="L22" s="408">
        <f t="shared" si="32"/>
        <v>-0.31600618421052618</v>
      </c>
      <c r="M22" s="63">
        <f t="shared" si="3"/>
        <v>9.3492953908439702</v>
      </c>
      <c r="N22" s="407">
        <f t="shared" si="4"/>
        <v>0.56413495198209074</v>
      </c>
      <c r="O22" s="407">
        <f t="shared" si="5"/>
        <v>6.3682075543517631E-3</v>
      </c>
      <c r="P22">
        <f t="shared" si="6"/>
        <v>0.2</v>
      </c>
      <c r="Q22" s="407">
        <f t="shared" si="34"/>
        <v>0.20636820755435178</v>
      </c>
      <c r="R22" s="9">
        <f t="shared" si="39"/>
        <v>0.40761286050348783</v>
      </c>
      <c r="S22" s="9">
        <f t="shared" si="7"/>
        <v>1.6614824404783581E-4</v>
      </c>
      <c r="T22" s="9">
        <f t="shared" si="40"/>
        <v>1.6614824404783581E-4</v>
      </c>
      <c r="U22" s="407">
        <f t="shared" si="8"/>
        <v>0.26031175874953344</v>
      </c>
      <c r="V22" s="409">
        <f t="shared" si="9"/>
        <v>1.3552442348655061E-4</v>
      </c>
      <c r="W22" s="407">
        <f t="shared" si="41"/>
        <v>1.3552442348655061E-4</v>
      </c>
      <c r="X22" s="407">
        <f t="shared" si="10"/>
        <v>0.26031175874953344</v>
      </c>
      <c r="Y22" s="407">
        <f t="shared" si="11"/>
        <v>4.0657327045965182E-4</v>
      </c>
      <c r="Z22" s="407">
        <f t="shared" si="12"/>
        <v>3.9865095404963191E-2</v>
      </c>
      <c r="AA22" s="407">
        <f t="shared" si="13"/>
        <v>8.7904227654936176E-2</v>
      </c>
      <c r="AB22" s="407">
        <f t="shared" si="14"/>
        <v>2.2752445263157883E-3</v>
      </c>
      <c r="AC22" s="407">
        <f t="shared" si="15"/>
        <v>0.13046174930869206</v>
      </c>
      <c r="AD22" s="407">
        <f t="shared" si="16"/>
        <v>0.50048579630650913</v>
      </c>
      <c r="AE22" s="407">
        <f t="shared" si="17"/>
        <v>1.5029161938273634E-3</v>
      </c>
      <c r="AF22" s="407">
        <f t="shared" si="18"/>
        <v>7.8912445263157882E-3</v>
      </c>
      <c r="AG22" s="407">
        <f t="shared" si="19"/>
        <v>9.3969852964181817E-3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0.65281527682699636</v>
      </c>
      <c r="AP22">
        <f t="shared" si="27"/>
        <v>1.9889999999999999</v>
      </c>
      <c r="AQ22" s="10">
        <f t="shared" si="43"/>
        <v>0.75289139912497105</v>
      </c>
      <c r="AR22" s="63">
        <f t="shared" si="28"/>
        <v>6.5230874654346032</v>
      </c>
      <c r="AS22" s="63">
        <f t="shared" si="44"/>
        <v>0.46984926482090911</v>
      </c>
      <c r="AT22" s="10"/>
      <c r="AU22">
        <f t="shared" si="45"/>
        <v>75.289139912497106</v>
      </c>
      <c r="BE22" s="28"/>
      <c r="BF22" s="29"/>
    </row>
    <row r="23" spans="1:69" x14ac:dyDescent="0.25">
      <c r="A23" s="46" t="s">
        <v>159</v>
      </c>
      <c r="B23" s="49">
        <f>RCinEsr*1000</f>
        <v>2</v>
      </c>
      <c r="C23" s="417" t="s">
        <v>621</v>
      </c>
      <c r="D23" s="31" t="s">
        <v>178</v>
      </c>
      <c r="G23">
        <v>14</v>
      </c>
      <c r="H23">
        <f t="shared" si="0"/>
        <v>0.42000000000000004</v>
      </c>
      <c r="I23" s="407">
        <f t="shared" si="1"/>
        <v>0.21295499999999998</v>
      </c>
      <c r="J23" s="408">
        <f t="shared" si="2"/>
        <v>1.4122278947368418</v>
      </c>
      <c r="K23" s="408">
        <f t="shared" si="31"/>
        <v>1.126113947368421</v>
      </c>
      <c r="L23" s="408">
        <f t="shared" si="32"/>
        <v>-0.28611394736842088</v>
      </c>
      <c r="M23" s="63">
        <f t="shared" si="3"/>
        <v>8.4649096854562398</v>
      </c>
      <c r="N23" s="407">
        <f t="shared" si="4"/>
        <v>0.5853195442571556</v>
      </c>
      <c r="O23" s="407">
        <f t="shared" si="5"/>
        <v>6.8557374074949412E-3</v>
      </c>
      <c r="P23">
        <f t="shared" si="6"/>
        <v>0.2</v>
      </c>
      <c r="Q23" s="407">
        <f t="shared" si="34"/>
        <v>0.20685573740749497</v>
      </c>
      <c r="R23" s="9">
        <f t="shared" si="39"/>
        <v>0.40767507759170707</v>
      </c>
      <c r="S23" s="9">
        <f t="shared" si="7"/>
        <v>1.6619896888940439E-4</v>
      </c>
      <c r="T23" s="9">
        <f t="shared" si="40"/>
        <v>1.6619896888940439E-4</v>
      </c>
      <c r="U23" s="407">
        <f t="shared" si="8"/>
        <v>0.27010768856114237</v>
      </c>
      <c r="V23" s="409">
        <f t="shared" si="9"/>
        <v>1.4591632683968618E-4</v>
      </c>
      <c r="W23" s="407">
        <f t="shared" si="41"/>
        <v>1.4591632683968618E-4</v>
      </c>
      <c r="X23" s="407">
        <f t="shared" si="10"/>
        <v>0.27010768856114237</v>
      </c>
      <c r="Y23" s="407">
        <f t="shared" si="11"/>
        <v>4.3774898051905854E-4</v>
      </c>
      <c r="Z23" s="407">
        <f t="shared" si="12"/>
        <v>4.0960206790291796E-2</v>
      </c>
      <c r="AA23" s="407">
        <f t="shared" si="13"/>
        <v>9.3210541887262563E-2</v>
      </c>
      <c r="AB23" s="407">
        <f t="shared" si="14"/>
        <v>2.0600204210526303E-3</v>
      </c>
      <c r="AC23" s="407">
        <f t="shared" si="15"/>
        <v>0.13668048442766906</v>
      </c>
      <c r="AD23" s="407">
        <f t="shared" si="16"/>
        <v>0.51926949214214502</v>
      </c>
      <c r="AE23" s="407">
        <f t="shared" si="17"/>
        <v>1.6178448328173674E-3</v>
      </c>
      <c r="AF23" s="407">
        <f t="shared" si="18"/>
        <v>8.1080204210526308E-3</v>
      </c>
      <c r="AG23" s="407">
        <f t="shared" si="19"/>
        <v>9.7290132606364255E-3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0.65986298639152952</v>
      </c>
      <c r="AP23">
        <f t="shared" si="27"/>
        <v>2.1419999999999999</v>
      </c>
      <c r="AQ23" s="10">
        <f t="shared" si="43"/>
        <v>0.76449134393921403</v>
      </c>
      <c r="AR23" s="63">
        <f t="shared" si="28"/>
        <v>6.8340242213834532</v>
      </c>
      <c r="AS23" s="63">
        <f t="shared" si="44"/>
        <v>0.48645066303182127</v>
      </c>
      <c r="AT23" s="10"/>
      <c r="AU23">
        <f t="shared" si="45"/>
        <v>76.449134393921398</v>
      </c>
      <c r="BE23" s="28"/>
      <c r="BF23" s="29"/>
    </row>
    <row r="24" spans="1:69" x14ac:dyDescent="0.25">
      <c r="A24" s="45" t="s">
        <v>36</v>
      </c>
      <c r="B24" s="49">
        <f>Cout*1000000</f>
        <v>135</v>
      </c>
      <c r="C24" s="419" t="s">
        <v>30</v>
      </c>
      <c r="D24" s="31" t="s">
        <v>199</v>
      </c>
      <c r="G24">
        <v>15</v>
      </c>
      <c r="H24">
        <f t="shared" si="0"/>
        <v>0.44999999999999996</v>
      </c>
      <c r="I24" s="407">
        <f t="shared" si="1"/>
        <v>0.2129875</v>
      </c>
      <c r="J24" s="408">
        <f t="shared" si="2"/>
        <v>1.4124434210526313</v>
      </c>
      <c r="K24" s="408">
        <f t="shared" si="31"/>
        <v>1.1562217105263155</v>
      </c>
      <c r="L24" s="408">
        <f t="shared" si="32"/>
        <v>-0.2562217105263157</v>
      </c>
      <c r="M24" s="63">
        <f t="shared" si="3"/>
        <v>7.580523980068512</v>
      </c>
      <c r="N24" s="407">
        <f t="shared" si="4"/>
        <v>0.60724764427118605</v>
      </c>
      <c r="O24" s="407">
        <f t="shared" si="5"/>
        <v>7.3793478411596858E-3</v>
      </c>
      <c r="P24">
        <f t="shared" si="6"/>
        <v>0.2</v>
      </c>
      <c r="Q24" s="407">
        <f t="shared" si="34"/>
        <v>0.20737934784115969</v>
      </c>
      <c r="R24" s="9">
        <f t="shared" si="39"/>
        <v>0.40773729467992631</v>
      </c>
      <c r="S24" s="9">
        <f t="shared" si="7"/>
        <v>1.6624970147290509E-4</v>
      </c>
      <c r="T24" s="9">
        <f t="shared" si="40"/>
        <v>1.6624970147290509E-4</v>
      </c>
      <c r="U24" s="407">
        <f t="shared" si="8"/>
        <v>0.28024824181867819</v>
      </c>
      <c r="V24" s="409">
        <f t="shared" si="9"/>
        <v>1.5707815408492066E-4</v>
      </c>
      <c r="W24" s="407">
        <f t="shared" si="41"/>
        <v>1.5707815408492066E-4</v>
      </c>
      <c r="X24" s="407">
        <f t="shared" si="10"/>
        <v>0.28024824181867819</v>
      </c>
      <c r="Y24" s="407">
        <f t="shared" si="11"/>
        <v>4.7123446225476198E-4</v>
      </c>
      <c r="Z24" s="407">
        <f t="shared" si="12"/>
        <v>4.2055318175620394E-2</v>
      </c>
      <c r="AA24" s="407">
        <f t="shared" si="13"/>
        <v>9.8516856119588922E-2</v>
      </c>
      <c r="AB24" s="407">
        <f t="shared" si="14"/>
        <v>1.844796315789473E-3</v>
      </c>
      <c r="AC24" s="407">
        <f t="shared" si="15"/>
        <v>0.14290167311187038</v>
      </c>
      <c r="AD24" s="407">
        <f t="shared" si="16"/>
        <v>0.53871200509218709</v>
      </c>
      <c r="AE24" s="407">
        <f t="shared" si="17"/>
        <v>1.7412637465826677E-3</v>
      </c>
      <c r="AF24" s="407">
        <f t="shared" si="18"/>
        <v>8.3247963157894716E-3</v>
      </c>
      <c r="AG24" s="407">
        <f t="shared" si="19"/>
        <v>1.006956681670048E-2</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0.66695852562528835</v>
      </c>
      <c r="AP24">
        <f t="shared" si="27"/>
        <v>2.2949999999999995</v>
      </c>
      <c r="AQ24" s="10">
        <f t="shared" si="43"/>
        <v>0.77482516387210743</v>
      </c>
      <c r="AR24" s="63">
        <f t="shared" si="28"/>
        <v>7.1450836555935187</v>
      </c>
      <c r="AS24" s="63">
        <f t="shared" si="44"/>
        <v>0.50347834083502396</v>
      </c>
      <c r="AT24" s="10"/>
      <c r="AU24">
        <f t="shared" si="45"/>
        <v>77.482516387210737</v>
      </c>
      <c r="BE24" s="28"/>
      <c r="BF24" s="29"/>
    </row>
    <row r="25" spans="1:69" x14ac:dyDescent="0.25">
      <c r="A25" s="45" t="s">
        <v>158</v>
      </c>
      <c r="B25" s="50">
        <f>CoutEsr*1000</f>
        <v>1</v>
      </c>
      <c r="C25" s="417" t="s">
        <v>621</v>
      </c>
      <c r="D25" s="31" t="s">
        <v>200</v>
      </c>
      <c r="G25">
        <v>16</v>
      </c>
      <c r="H25">
        <f t="shared" si="0"/>
        <v>0.48</v>
      </c>
      <c r="I25" s="407">
        <f t="shared" si="1"/>
        <v>0.21301999999999999</v>
      </c>
      <c r="J25" s="408">
        <f t="shared" si="2"/>
        <v>1.4126589473684208</v>
      </c>
      <c r="K25" s="408">
        <f t="shared" si="31"/>
        <v>1.1863294736842103</v>
      </c>
      <c r="L25" s="408">
        <f t="shared" si="32"/>
        <v>-0.22632947368421041</v>
      </c>
      <c r="M25" s="63">
        <f t="shared" si="3"/>
        <v>6.6961382746807816</v>
      </c>
      <c r="N25" s="407">
        <f t="shared" si="4"/>
        <v>0.62984160056186977</v>
      </c>
      <c r="O25" s="407">
        <f t="shared" si="5"/>
        <v>7.9390479140707109E-3</v>
      </c>
      <c r="P25">
        <f t="shared" si="6"/>
        <v>0.2</v>
      </c>
      <c r="Q25" s="407">
        <f t="shared" si="34"/>
        <v>0.20793904791407072</v>
      </c>
      <c r="R25" s="9">
        <f t="shared" si="39"/>
        <v>0.40779951176814561</v>
      </c>
      <c r="S25" s="9">
        <f t="shared" si="7"/>
        <v>1.6630044179833791E-4</v>
      </c>
      <c r="T25" s="9">
        <f t="shared" si="40"/>
        <v>1.6630044179833791E-4</v>
      </c>
      <c r="U25" s="407">
        <f t="shared" si="8"/>
        <v>0.29069765756173876</v>
      </c>
      <c r="V25" s="409">
        <f t="shared" si="9"/>
        <v>1.6901025622376387E-4</v>
      </c>
      <c r="W25" s="407">
        <f t="shared" si="41"/>
        <v>1.6901025622376387E-4</v>
      </c>
      <c r="X25" s="407">
        <f t="shared" si="10"/>
        <v>0.29069765756173876</v>
      </c>
      <c r="Y25" s="407">
        <f t="shared" si="11"/>
        <v>5.0703076867129166E-4</v>
      </c>
      <c r="Z25" s="407">
        <f t="shared" si="12"/>
        <v>4.3150429560949007E-2</v>
      </c>
      <c r="AA25" s="407">
        <f t="shared" si="13"/>
        <v>0.10382317035191532</v>
      </c>
      <c r="AB25" s="407">
        <f t="shared" si="14"/>
        <v>1.6295722105263148E-3</v>
      </c>
      <c r="AC25" s="407">
        <f t="shared" si="15"/>
        <v>0.14912532511770649</v>
      </c>
      <c r="AD25" s="407">
        <f t="shared" si="16"/>
        <v>0.55874440819256166</v>
      </c>
      <c r="AE25" s="407">
        <f t="shared" si="17"/>
        <v>1.873171882118736E-3</v>
      </c>
      <c r="AF25" s="407">
        <f t="shared" si="18"/>
        <v>8.5415722105263141E-3</v>
      </c>
      <c r="AG25" s="407">
        <f t="shared" si="19"/>
        <v>1.0418647276070499E-2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0.67410191500586969</v>
      </c>
      <c r="AP25">
        <f t="shared" si="27"/>
        <v>2.448</v>
      </c>
      <c r="AQ25" s="10">
        <f t="shared" si="43"/>
        <v>0.78408715238733573</v>
      </c>
      <c r="AR25" s="63">
        <f t="shared" si="28"/>
        <v>7.4562662558853248</v>
      </c>
      <c r="AS25" s="63">
        <f t="shared" si="44"/>
        <v>0.52093236380352492</v>
      </c>
      <c r="AT25" s="10"/>
      <c r="AU25">
        <f t="shared" si="45"/>
        <v>78.408715238733578</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0.21305249999999998</v>
      </c>
      <c r="J26" s="408">
        <f t="shared" si="2"/>
        <v>1.4128744736842103</v>
      </c>
      <c r="K26" s="408">
        <f t="shared" si="31"/>
        <v>1.216437236842105</v>
      </c>
      <c r="L26" s="408">
        <f t="shared" si="32"/>
        <v>-0.19643723684210512</v>
      </c>
      <c r="M26" s="63">
        <f t="shared" si="3"/>
        <v>5.8117525692930512</v>
      </c>
      <c r="N26" s="407">
        <f t="shared" si="4"/>
        <v>0.65303230384545519</v>
      </c>
      <c r="O26" s="407">
        <f t="shared" si="5"/>
        <v>8.534847310579529E-3</v>
      </c>
      <c r="P26">
        <f t="shared" si="6"/>
        <v>0.2</v>
      </c>
      <c r="Q26" s="407">
        <f t="shared" si="34"/>
        <v>0.20853484731057953</v>
      </c>
      <c r="R26" s="9">
        <f t="shared" si="39"/>
        <v>0.40786172885636485</v>
      </c>
      <c r="S26" s="9">
        <f t="shared" si="7"/>
        <v>1.6635118986570288E-4</v>
      </c>
      <c r="T26" s="9">
        <f t="shared" si="40"/>
        <v>1.6635118986570288E-4</v>
      </c>
      <c r="U26" s="407">
        <f t="shared" si="8"/>
        <v>0.3014241067480547</v>
      </c>
      <c r="V26" s="409">
        <f t="shared" si="9"/>
        <v>1.8171298425772534E-4</v>
      </c>
      <c r="W26" s="407">
        <f t="shared" si="41"/>
        <v>1.8171298425772534E-4</v>
      </c>
      <c r="X26" s="407">
        <f t="shared" si="10"/>
        <v>0.3014241067480547</v>
      </c>
      <c r="Y26" s="407">
        <f t="shared" si="11"/>
        <v>5.4513895277317603E-4</v>
      </c>
      <c r="Z26" s="407">
        <f t="shared" si="12"/>
        <v>4.4245540946277612E-2</v>
      </c>
      <c r="AA26" s="407">
        <f t="shared" si="13"/>
        <v>0.1091294845842417</v>
      </c>
      <c r="AB26" s="407">
        <f t="shared" si="14"/>
        <v>1.4143481052631569E-3</v>
      </c>
      <c r="AC26" s="407">
        <f t="shared" si="15"/>
        <v>0.15535145021393193</v>
      </c>
      <c r="AD26" s="407">
        <f t="shared" si="16"/>
        <v>0.57930535793900628</v>
      </c>
      <c r="AE26" s="407">
        <f t="shared" si="17"/>
        <v>2.0135681864210412E-3</v>
      </c>
      <c r="AF26" s="407">
        <f t="shared" si="18"/>
        <v>8.7583481052631567E-3</v>
      </c>
      <c r="AG26" s="407">
        <f t="shared" si="19"/>
        <v>1.0776256036949143E-2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0.68129317573558401</v>
      </c>
      <c r="AP26">
        <f t="shared" si="27"/>
        <v>2.601</v>
      </c>
      <c r="AQ26" s="10">
        <f t="shared" si="43"/>
        <v>0.79243378355959881</v>
      </c>
      <c r="AR26" s="63">
        <f t="shared" si="28"/>
        <v>7.7675725106965965</v>
      </c>
      <c r="AS26" s="63">
        <f t="shared" si="44"/>
        <v>0.53881280184745717</v>
      </c>
      <c r="AT26" s="10"/>
      <c r="AU26">
        <f t="shared" si="45"/>
        <v>79.243378355959877</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0.21308499999999997</v>
      </c>
      <c r="J27" s="408">
        <f t="shared" si="2"/>
        <v>1.4130899999999995</v>
      </c>
      <c r="K27" s="408">
        <f t="shared" si="31"/>
        <v>1.2465449999999998</v>
      </c>
      <c r="L27" s="408">
        <f t="shared" si="32"/>
        <v>-0.16654499999999972</v>
      </c>
      <c r="M27" s="63">
        <f t="shared" si="3"/>
        <v>4.9273668639053163</v>
      </c>
      <c r="N27" s="407">
        <f t="shared" si="4"/>
        <v>0.67675841012506077</v>
      </c>
      <c r="O27" s="407">
        <f t="shared" si="5"/>
        <v>9.1667563410835918E-3</v>
      </c>
      <c r="P27">
        <f t="shared" si="6"/>
        <v>0.2</v>
      </c>
      <c r="Q27" s="407">
        <f t="shared" si="34"/>
        <v>0.20916675634108362</v>
      </c>
      <c r="R27" s="9">
        <f t="shared" si="39"/>
        <v>0.40792394594458403</v>
      </c>
      <c r="S27" s="9">
        <f t="shared" si="7"/>
        <v>1.6640194567499992E-4</v>
      </c>
      <c r="T27" s="9">
        <f t="shared" si="40"/>
        <v>1.6640194567499992E-4</v>
      </c>
      <c r="U27" s="407">
        <f t="shared" si="8"/>
        <v>0.31239933513718837</v>
      </c>
      <c r="V27" s="409">
        <f t="shared" si="9"/>
        <v>1.9518668918831468E-4</v>
      </c>
      <c r="W27" s="407">
        <f t="shared" si="41"/>
        <v>1.9518668918831468E-4</v>
      </c>
      <c r="X27" s="407">
        <f t="shared" si="10"/>
        <v>0.31239933513718837</v>
      </c>
      <c r="Y27" s="407">
        <f t="shared" si="11"/>
        <v>5.8556006756494403E-4</v>
      </c>
      <c r="Z27" s="407">
        <f t="shared" si="12"/>
        <v>4.5340652331606224E-2</v>
      </c>
      <c r="AA27" s="407">
        <f t="shared" si="13"/>
        <v>0.1144357988165681</v>
      </c>
      <c r="AB27" s="407">
        <f t="shared" si="14"/>
        <v>1.1991239999999978E-3</v>
      </c>
      <c r="AC27" s="407">
        <f t="shared" si="15"/>
        <v>0.16158005818169646</v>
      </c>
      <c r="AD27" s="407">
        <f t="shared" si="16"/>
        <v>0.60034040433810765</v>
      </c>
      <c r="AE27" s="407">
        <f t="shared" si="17"/>
        <v>2.1624516064850559E-3</v>
      </c>
      <c r="AF27" s="407">
        <f t="shared" si="18"/>
        <v>8.9751239999999975E-3</v>
      </c>
      <c r="AG27" s="407">
        <f t="shared" si="19"/>
        <v>1.1142394584298835E-2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0.68853232974194223</v>
      </c>
      <c r="AP27">
        <f t="shared" si="27"/>
        <v>2.754</v>
      </c>
      <c r="AQ27" s="10">
        <f t="shared" si="43"/>
        <v>0.79999248698601022</v>
      </c>
      <c r="AR27" s="63">
        <f t="shared" si="28"/>
        <v>8.0790029090848225</v>
      </c>
      <c r="AS27" s="63">
        <f t="shared" si="44"/>
        <v>0.55711972921494179</v>
      </c>
      <c r="AT27" s="10"/>
      <c r="AU27">
        <f t="shared" si="45"/>
        <v>79.999248698601022</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0.21311749999999999</v>
      </c>
      <c r="J28" s="408">
        <f t="shared" si="2"/>
        <v>1.4133055263157894</v>
      </c>
      <c r="K28" s="408">
        <f t="shared" si="31"/>
        <v>1.2766527631578948</v>
      </c>
      <c r="L28" s="408">
        <f t="shared" si="32"/>
        <v>-0.13665276315789465</v>
      </c>
      <c r="M28" s="63">
        <f t="shared" si="3"/>
        <v>4.042981158517593</v>
      </c>
      <c r="N28" s="407">
        <f t="shared" si="4"/>
        <v>0.70096555494990576</v>
      </c>
      <c r="O28" s="407">
        <f t="shared" si="5"/>
        <v>9.8347859424725795E-3</v>
      </c>
      <c r="P28">
        <f t="shared" si="6"/>
        <v>0.2</v>
      </c>
      <c r="Q28" s="407">
        <f t="shared" si="34"/>
        <v>0.2098347859424726</v>
      </c>
      <c r="R28" s="9">
        <f t="shared" si="39"/>
        <v>0.40798616303280338</v>
      </c>
      <c r="S28" s="9">
        <f t="shared" si="7"/>
        <v>1.6645270922622924E-4</v>
      </c>
      <c r="T28" s="9">
        <f t="shared" si="40"/>
        <v>1.6645270922622924E-4</v>
      </c>
      <c r="U28" s="407">
        <f t="shared" si="8"/>
        <v>0.32359830192465616</v>
      </c>
      <c r="V28" s="409">
        <f t="shared" si="9"/>
        <v>2.0943172201704185E-4</v>
      </c>
      <c r="W28" s="407">
        <f t="shared" si="41"/>
        <v>2.0943172201704185E-4</v>
      </c>
      <c r="X28" s="407">
        <f t="shared" si="10"/>
        <v>0.32359830192465616</v>
      </c>
      <c r="Y28" s="407">
        <f t="shared" si="11"/>
        <v>6.2829516605112561E-4</v>
      </c>
      <c r="Z28" s="407">
        <f t="shared" si="12"/>
        <v>4.6435763716934836E-2</v>
      </c>
      <c r="AA28" s="407">
        <f t="shared" si="13"/>
        <v>0.11974211304889446</v>
      </c>
      <c r="AB28" s="407">
        <f t="shared" si="14"/>
        <v>9.8389989473684136E-4</v>
      </c>
      <c r="AC28" s="407">
        <f t="shared" si="15"/>
        <v>0.1678111588145958</v>
      </c>
      <c r="AD28" s="407">
        <f t="shared" si="16"/>
        <v>0.62180129319398203</v>
      </c>
      <c r="AE28" s="407">
        <f t="shared" si="17"/>
        <v>2.3198210893062505E-3</v>
      </c>
      <c r="AF28" s="407">
        <f t="shared" si="18"/>
        <v>9.1918998947368418E-3</v>
      </c>
      <c r="AG28" s="407">
        <f t="shared" si="19"/>
        <v>1.1517064489861189E-2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0.69581939967817286</v>
      </c>
      <c r="AP28">
        <f t="shared" si="27"/>
        <v>2.907</v>
      </c>
      <c r="AQ28" s="10">
        <f t="shared" si="43"/>
        <v>0.80686808788130537</v>
      </c>
      <c r="AR28" s="63">
        <f t="shared" si="28"/>
        <v>8.3905579407297903</v>
      </c>
      <c r="AS28" s="63">
        <f t="shared" si="44"/>
        <v>0.57585322449305942</v>
      </c>
      <c r="AT28" s="10"/>
      <c r="AU28">
        <f t="shared" si="45"/>
        <v>80.686808788130534</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0.21314999999999995</v>
      </c>
      <c r="J29" s="408">
        <f t="shared" si="2"/>
        <v>1.4135210526315785</v>
      </c>
      <c r="K29" s="408">
        <f t="shared" si="31"/>
        <v>1.3067605263157893</v>
      </c>
      <c r="L29" s="408">
        <f t="shared" si="32"/>
        <v>-0.10676052631578914</v>
      </c>
      <c r="M29" s="63">
        <f t="shared" si="3"/>
        <v>3.1585954531298559</v>
      </c>
      <c r="N29" s="407">
        <f t="shared" si="4"/>
        <v>0.72560559570567706</v>
      </c>
      <c r="O29" s="407">
        <f t="shared" si="5"/>
        <v>1.0538947678601881E-2</v>
      </c>
      <c r="P29">
        <f t="shared" si="6"/>
        <v>0.2</v>
      </c>
      <c r="Q29" s="407">
        <f t="shared" si="34"/>
        <v>0.2105389476786019</v>
      </c>
      <c r="R29" s="9">
        <f t="shared" si="39"/>
        <v>0.40804838012102251</v>
      </c>
      <c r="S29" s="9">
        <f t="shared" si="7"/>
        <v>1.665034805193905E-4</v>
      </c>
      <c r="T29" s="9">
        <f t="shared" si="40"/>
        <v>1.665034805193905E-4</v>
      </c>
      <c r="U29" s="407">
        <f t="shared" si="8"/>
        <v>0.33499883115125645</v>
      </c>
      <c r="V29" s="409">
        <f t="shared" si="9"/>
        <v>2.2444843374541608E-4</v>
      </c>
      <c r="W29" s="407">
        <f t="shared" si="41"/>
        <v>2.2444843374541608E-4</v>
      </c>
      <c r="X29" s="407">
        <f t="shared" si="10"/>
        <v>0.33499883115125645</v>
      </c>
      <c r="Y29" s="407">
        <f t="shared" si="11"/>
        <v>6.7334530123624818E-4</v>
      </c>
      <c r="Z29" s="407">
        <f t="shared" si="12"/>
        <v>4.7530875102263434E-2</v>
      </c>
      <c r="AA29" s="407">
        <f t="shared" si="13"/>
        <v>0.12504842728122087</v>
      </c>
      <c r="AB29" s="407">
        <f t="shared" si="14"/>
        <v>7.6867578947368176E-4</v>
      </c>
      <c r="AC29" s="407">
        <f t="shared" si="15"/>
        <v>0.17404476191872281</v>
      </c>
      <c r="AD29" s="407">
        <f t="shared" si="16"/>
        <v>0.64364529334617404</v>
      </c>
      <c r="AE29" s="407">
        <f t="shared" si="17"/>
        <v>2.4856755818800946E-3</v>
      </c>
      <c r="AF29" s="407">
        <f t="shared" si="18"/>
        <v>9.4086757894736826E-3</v>
      </c>
      <c r="AG29" s="407">
        <f t="shared" si="19"/>
        <v>1.1900267412178636E-2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0.70315440892376824</v>
      </c>
      <c r="AP29">
        <f t="shared" si="27"/>
        <v>3.06</v>
      </c>
      <c r="AQ29" s="10">
        <f t="shared" si="43"/>
        <v>0.81314760636546279</v>
      </c>
      <c r="AR29" s="63">
        <f t="shared" si="28"/>
        <v>8.7022380959361403</v>
      </c>
      <c r="AS29" s="63">
        <f t="shared" si="44"/>
        <v>0.59501337060893178</v>
      </c>
      <c r="AT29" s="10"/>
      <c r="AU29">
        <f t="shared" si="45"/>
        <v>81.314760636546282</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0.21318249999999997</v>
      </c>
      <c r="J30" s="408">
        <f t="shared" si="2"/>
        <v>1.4137365789473679</v>
      </c>
      <c r="K30" s="408">
        <f t="shared" si="31"/>
        <v>1.3368682894736841</v>
      </c>
      <c r="L30" s="408">
        <f t="shared" si="32"/>
        <v>-7.6868289473683959E-2</v>
      </c>
      <c r="M30" s="63">
        <f t="shared" si="3"/>
        <v>2.274209747742129</v>
      </c>
      <c r="N30" s="407">
        <f t="shared" si="4"/>
        <v>0.75063590345418729</v>
      </c>
      <c r="O30" s="407">
        <f t="shared" si="5"/>
        <v>1.1279253740793435E-2</v>
      </c>
      <c r="P30">
        <f t="shared" si="6"/>
        <v>0.2</v>
      </c>
      <c r="Q30" s="407">
        <f t="shared" si="34"/>
        <v>0.21127925374079345</v>
      </c>
      <c r="R30" s="9">
        <f t="shared" si="39"/>
        <v>0.40811059720924175</v>
      </c>
      <c r="S30" s="9">
        <f t="shared" si="7"/>
        <v>1.6655425955448396E-4</v>
      </c>
      <c r="T30" s="9">
        <f t="shared" si="40"/>
        <v>1.6655425955448396E-4</v>
      </c>
      <c r="U30" s="407">
        <f t="shared" si="8"/>
        <v>0.34658128582985231</v>
      </c>
      <c r="V30" s="409">
        <f t="shared" si="9"/>
        <v>2.4023717537494758E-4</v>
      </c>
      <c r="W30" s="407">
        <f t="shared" si="41"/>
        <v>2.4023717537494758E-4</v>
      </c>
      <c r="X30" s="407">
        <f t="shared" si="10"/>
        <v>0.34658128582985231</v>
      </c>
      <c r="Y30" s="407">
        <f t="shared" si="11"/>
        <v>7.2071152612484277E-4</v>
      </c>
      <c r="Z30" s="407">
        <f t="shared" si="12"/>
        <v>4.8625986487592046E-2</v>
      </c>
      <c r="AA30" s="407">
        <f t="shared" si="13"/>
        <v>0.13035474151354723</v>
      </c>
      <c r="AB30" s="407">
        <f t="shared" si="14"/>
        <v>5.5345168421052444E-4</v>
      </c>
      <c r="AC30" s="407">
        <f t="shared" si="15"/>
        <v>0.18028087731271847</v>
      </c>
      <c r="AD30" s="407">
        <f t="shared" si="16"/>
        <v>0.66583456794237572</v>
      </c>
      <c r="AE30" s="407">
        <f t="shared" si="17"/>
        <v>2.6600140312020609E-3</v>
      </c>
      <c r="AF30" s="407">
        <f t="shared" si="18"/>
        <v>9.6254516842105252E-3</v>
      </c>
      <c r="AG30" s="407">
        <f t="shared" si="19"/>
        <v>1.2292005096618309E-2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0.71053738158505964</v>
      </c>
      <c r="AP30">
        <f t="shared" si="27"/>
        <v>3.2129999999999996</v>
      </c>
      <c r="AQ30" s="10">
        <f t="shared" si="43"/>
        <v>0.81890388379630741</v>
      </c>
      <c r="AR30" s="63">
        <f t="shared" si="28"/>
        <v>9.014043865635923</v>
      </c>
      <c r="AS30" s="63">
        <f t="shared" si="44"/>
        <v>0.6146002548309154</v>
      </c>
      <c r="AT30" s="10"/>
      <c r="AU30">
        <f t="shared" si="45"/>
        <v>81.890388379630735</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0.21321500000000002</v>
      </c>
      <c r="J31" s="408">
        <f t="shared" si="2"/>
        <v>1.4139521052631576</v>
      </c>
      <c r="K31" s="408">
        <f t="shared" si="31"/>
        <v>1.3669760526315788</v>
      </c>
      <c r="L31" s="408">
        <f t="shared" si="32"/>
        <v>-4.697605263157878E-2</v>
      </c>
      <c r="M31" s="63">
        <f t="shared" si="3"/>
        <v>1.3898240423544017</v>
      </c>
      <c r="N31" s="407">
        <f t="shared" si="4"/>
        <v>0.77601871519410515</v>
      </c>
      <c r="O31" s="407">
        <f t="shared" si="5"/>
        <v>1.2055716948363713E-2</v>
      </c>
      <c r="P31">
        <f t="shared" si="6"/>
        <v>0.2</v>
      </c>
      <c r="Q31" s="407">
        <f t="shared" si="34"/>
        <v>0.21205571694836373</v>
      </c>
      <c r="R31" s="9">
        <f t="shared" si="39"/>
        <v>0.40817281429746111</v>
      </c>
      <c r="S31" s="9">
        <f t="shared" si="7"/>
        <v>1.6660504633150965E-4</v>
      </c>
      <c r="T31" s="9">
        <f t="shared" si="40"/>
        <v>1.6660504633150965E-4</v>
      </c>
      <c r="U31" s="407">
        <f t="shared" si="8"/>
        <v>0.35832826982192295</v>
      </c>
      <c r="V31" s="409">
        <f t="shared" si="9"/>
        <v>2.5679829790714565E-4</v>
      </c>
      <c r="W31" s="407">
        <f t="shared" si="41"/>
        <v>2.5679829790714565E-4</v>
      </c>
      <c r="X31" s="407">
        <f t="shared" si="10"/>
        <v>0.35832826982192295</v>
      </c>
      <c r="Y31" s="407">
        <f t="shared" si="11"/>
        <v>7.703948937214369E-4</v>
      </c>
      <c r="Z31" s="407">
        <f t="shared" si="12"/>
        <v>4.9721097872920658E-2</v>
      </c>
      <c r="AA31" s="407">
        <f t="shared" si="13"/>
        <v>0.13566105574587359</v>
      </c>
      <c r="AB31" s="407">
        <f t="shared" si="14"/>
        <v>3.3822757894736723E-4</v>
      </c>
      <c r="AC31" s="407">
        <f t="shared" si="15"/>
        <v>0.18651951482782358</v>
      </c>
      <c r="AD31" s="407">
        <f t="shared" si="16"/>
        <v>0.68833559938298761</v>
      </c>
      <c r="AE31" s="407">
        <f t="shared" si="17"/>
        <v>2.8428353842676209E-3</v>
      </c>
      <c r="AF31" s="407">
        <f t="shared" si="18"/>
        <v>9.8422275789473677E-3</v>
      </c>
      <c r="AG31" s="407">
        <f t="shared" si="19"/>
        <v>1.2692279375398068E-2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0.71796834249582409</v>
      </c>
      <c r="AP31">
        <f t="shared" si="27"/>
        <v>3.3660000000000001</v>
      </c>
      <c r="AQ31" s="10">
        <f t="shared" si="43"/>
        <v>0.8241983575080668</v>
      </c>
      <c r="AR31" s="63">
        <f t="shared" si="28"/>
        <v>9.3259757413911792</v>
      </c>
      <c r="AS31" s="63">
        <f t="shared" si="44"/>
        <v>0.63461396876990339</v>
      </c>
      <c r="AT31" s="10"/>
      <c r="AU31">
        <f t="shared" si="45"/>
        <v>82.419835750806683</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0.21324749999999995</v>
      </c>
      <c r="J32" s="408">
        <f t="shared" si="2"/>
        <v>1.4141676315789469</v>
      </c>
      <c r="K32" s="408">
        <f t="shared" si="31"/>
        <v>1.3970838157894736</v>
      </c>
      <c r="L32" s="408">
        <f t="shared" si="32"/>
        <v>-1.7083815789473378E-2</v>
      </c>
      <c r="M32" s="63">
        <f t="shared" si="3"/>
        <v>0.50543833696666796</v>
      </c>
      <c r="N32" s="407">
        <f t="shared" si="4"/>
        <v>0.80172055034810441</v>
      </c>
      <c r="O32" s="407">
        <f t="shared" si="5"/>
        <v>1.2868350749179185E-2</v>
      </c>
      <c r="P32">
        <f t="shared" si="6"/>
        <v>0.2</v>
      </c>
      <c r="Q32" s="407">
        <f t="shared" si="34"/>
        <v>0.2128683507491792</v>
      </c>
      <c r="R32" s="9">
        <f t="shared" si="39"/>
        <v>0.40823503138568029</v>
      </c>
      <c r="S32" s="9">
        <f t="shared" si="7"/>
        <v>1.6665584085046736E-4</v>
      </c>
      <c r="T32" s="9">
        <f t="shared" si="40"/>
        <v>1.6665584085046736E-4</v>
      </c>
      <c r="U32" s="407">
        <f t="shared" si="8"/>
        <v>0.37022435923607189</v>
      </c>
      <c r="V32" s="409">
        <f t="shared" si="9"/>
        <v>2.7413215234352003E-4</v>
      </c>
      <c r="W32" s="407">
        <f t="shared" si="41"/>
        <v>2.7413215234352003E-4</v>
      </c>
      <c r="X32" s="407">
        <f t="shared" si="10"/>
        <v>0.37022435923607189</v>
      </c>
      <c r="Y32" s="407">
        <f t="shared" si="11"/>
        <v>8.2239645703056008E-4</v>
      </c>
      <c r="Z32" s="407">
        <f t="shared" si="12"/>
        <v>5.0816209258249263E-2</v>
      </c>
      <c r="AA32" s="407">
        <f t="shared" si="13"/>
        <v>0.1409673699782</v>
      </c>
      <c r="AB32" s="407">
        <f t="shared" si="14"/>
        <v>1.2300347368420831E-4</v>
      </c>
      <c r="AC32" s="407">
        <f t="shared" si="15"/>
        <v>0.19276068430792995</v>
      </c>
      <c r="AD32" s="407">
        <f t="shared" si="16"/>
        <v>0.71111867130508355</v>
      </c>
      <c r="AE32" s="407">
        <f t="shared" si="17"/>
        <v>3.0341385880722446E-3</v>
      </c>
      <c r="AF32" s="407">
        <f t="shared" si="18"/>
        <v>1.005900347368421E-2</v>
      </c>
      <c r="AG32" s="407">
        <f t="shared" si="19"/>
        <v>1.3101092167614785E-2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0.725447317217918</v>
      </c>
      <c r="AP32">
        <f t="shared" si="27"/>
        <v>3.5190000000000001</v>
      </c>
      <c r="AQ32" s="10">
        <f t="shared" si="43"/>
        <v>0.82908320848392059</v>
      </c>
      <c r="AR32" s="63">
        <f t="shared" si="28"/>
        <v>9.6380342153964982</v>
      </c>
      <c r="AS32" s="63">
        <f t="shared" si="44"/>
        <v>0.65505460838073926</v>
      </c>
      <c r="AT32" s="10"/>
      <c r="AU32">
        <f t="shared" si="45"/>
        <v>82.908320848392066</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0.21328</v>
      </c>
      <c r="J33" s="408">
        <f t="shared" si="2"/>
        <v>1.4143831578947366</v>
      </c>
      <c r="K33" s="408">
        <f t="shared" si="31"/>
        <v>1.4271915789473684</v>
      </c>
      <c r="L33" s="408">
        <f t="shared" si="32"/>
        <v>1.2808421052631691E-2</v>
      </c>
      <c r="M33" s="63">
        <f t="shared" si="3"/>
        <v>0</v>
      </c>
      <c r="N33" s="407">
        <f t="shared" si="4"/>
        <v>0.82771169081471674</v>
      </c>
      <c r="O33" s="407">
        <f t="shared" si="5"/>
        <v>1.3717169220239096E-2</v>
      </c>
      <c r="P33">
        <f t="shared" si="6"/>
        <v>0.2</v>
      </c>
      <c r="Q33" s="407">
        <f t="shared" si="34"/>
        <v>0.21371716922023912</v>
      </c>
      <c r="R33" s="9">
        <f t="shared" si="39"/>
        <v>0.40829724847389959</v>
      </c>
      <c r="S33" s="9">
        <f t="shared" si="7"/>
        <v>1.667066431113573E-4</v>
      </c>
      <c r="T33" s="9">
        <f t="shared" si="40"/>
        <v>1.667066431113573E-4</v>
      </c>
      <c r="U33" s="407">
        <f t="shared" si="8"/>
        <v>0.38225586305875059</v>
      </c>
      <c r="V33" s="409">
        <f t="shared" si="9"/>
        <v>2.9223908968558054E-4</v>
      </c>
      <c r="W33" s="407">
        <f t="shared" si="41"/>
        <v>2.9223908968558054E-4</v>
      </c>
      <c r="X33" s="407">
        <f t="shared" si="10"/>
        <v>0.38225586305875059</v>
      </c>
      <c r="Y33" s="407">
        <f t="shared" si="11"/>
        <v>8.7671726905674168E-4</v>
      </c>
      <c r="Z33" s="407">
        <f t="shared" si="12"/>
        <v>5.2405359741322231E-2</v>
      </c>
      <c r="AA33" s="407">
        <f t="shared" si="13"/>
        <v>0.14400000000000002</v>
      </c>
      <c r="AB33" s="407">
        <f t="shared" si="14"/>
        <v>0</v>
      </c>
      <c r="AC33" s="407">
        <f t="shared" si="15"/>
        <v>0.19731667519770274</v>
      </c>
      <c r="AD33" s="407">
        <f t="shared" si="16"/>
        <v>0.73415740701062659</v>
      </c>
      <c r="AE33" s="407">
        <f t="shared" si="17"/>
        <v>3.2339225896114011E-3</v>
      </c>
      <c r="AF33" s="407">
        <f t="shared" si="18"/>
        <v>1.0367999999999999E-2</v>
      </c>
      <c r="AG33" s="407">
        <f t="shared" si="19"/>
        <v>1.3610725796334155E-2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0.73137889194707295</v>
      </c>
      <c r="AP33">
        <f t="shared" si="27"/>
        <v>3.6719999999999997</v>
      </c>
      <c r="AQ33" s="10">
        <f t="shared" si="43"/>
        <v>0.83390507383213752</v>
      </c>
      <c r="AR33" s="63">
        <f t="shared" si="28"/>
        <v>9.8658337598851364</v>
      </c>
      <c r="AS33" s="63">
        <f t="shared" si="44"/>
        <v>0.68053628981670777</v>
      </c>
      <c r="AT33" s="10"/>
      <c r="AU33">
        <f t="shared" si="45"/>
        <v>83.390507383213759</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0.21331249999999999</v>
      </c>
      <c r="J34" s="408">
        <f t="shared" si="2"/>
        <v>1.414598684210526</v>
      </c>
      <c r="K34" s="408">
        <f t="shared" si="31"/>
        <v>1.4572993421052631</v>
      </c>
      <c r="L34" s="408">
        <f t="shared" si="32"/>
        <v>4.2700657894736982E-2</v>
      </c>
      <c r="M34" s="63">
        <f t="shared" si="3"/>
        <v>0</v>
      </c>
      <c r="N34" s="407">
        <f t="shared" si="4"/>
        <v>0.85396572127584802</v>
      </c>
      <c r="O34" s="407">
        <f t="shared" si="5"/>
        <v>1.460218706828569E-2</v>
      </c>
      <c r="P34">
        <f t="shared" si="6"/>
        <v>0.2</v>
      </c>
      <c r="Q34" s="407">
        <f t="shared" si="34"/>
        <v>0.21460218706828571</v>
      </c>
      <c r="R34" s="9">
        <f t="shared" si="39"/>
        <v>0.40835946556211883</v>
      </c>
      <c r="S34" s="9">
        <f t="shared" si="7"/>
        <v>1.667574531141793E-4</v>
      </c>
      <c r="T34" s="9">
        <f t="shared" si="40"/>
        <v>1.667574531141793E-4</v>
      </c>
      <c r="U34" s="407">
        <f t="shared" si="8"/>
        <v>0.39441061150458212</v>
      </c>
      <c r="V34" s="409">
        <f t="shared" si="9"/>
        <v>3.1111946093483685E-4</v>
      </c>
      <c r="W34" s="407">
        <f t="shared" si="41"/>
        <v>3.1111946093483685E-4</v>
      </c>
      <c r="X34" s="407">
        <f t="shared" si="10"/>
        <v>0.39441061150458212</v>
      </c>
      <c r="Y34" s="407">
        <f t="shared" si="11"/>
        <v>9.3335838280451055E-4</v>
      </c>
      <c r="Z34" s="407">
        <f t="shared" si="12"/>
        <v>5.4653457404846326E-2</v>
      </c>
      <c r="AA34" s="407">
        <f t="shared" si="13"/>
        <v>0.14400000000000002</v>
      </c>
      <c r="AB34" s="407">
        <f t="shared" si="14"/>
        <v>0</v>
      </c>
      <c r="AC34" s="407">
        <f t="shared" si="15"/>
        <v>0.19962407994933695</v>
      </c>
      <c r="AD34" s="407">
        <f t="shared" si="16"/>
        <v>0.7574283613958227</v>
      </c>
      <c r="AE34" s="407">
        <f t="shared" si="17"/>
        <v>3.4421863358805663E-3</v>
      </c>
      <c r="AF34" s="407">
        <f t="shared" si="18"/>
        <v>1.0800000000000001E-2</v>
      </c>
      <c r="AG34" s="407">
        <f t="shared" si="19"/>
        <v>1.425199794239583E-2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0.73523049187406753</v>
      </c>
      <c r="AP34">
        <f t="shared" si="27"/>
        <v>3.8249999999999997</v>
      </c>
      <c r="AQ34" s="10">
        <f t="shared" si="43"/>
        <v>0.83877339244492477</v>
      </c>
      <c r="AR34" s="63">
        <f t="shared" si="28"/>
        <v>9.9812039974668476</v>
      </c>
      <c r="AS34" s="63">
        <f t="shared" si="44"/>
        <v>0.71259989711979155</v>
      </c>
      <c r="AT34" s="10"/>
      <c r="AU34">
        <f t="shared" si="45"/>
        <v>83.877339244492475</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0.21334499999999998</v>
      </c>
      <c r="J35" s="408">
        <f t="shared" si="2"/>
        <v>1.4148142105263155</v>
      </c>
      <c r="K35" s="408">
        <f t="shared" si="31"/>
        <v>1.4874071052631579</v>
      </c>
      <c r="L35" s="408">
        <f t="shared" si="32"/>
        <v>7.2592894736842273E-2</v>
      </c>
      <c r="M35" s="63">
        <f t="shared" si="3"/>
        <v>0</v>
      </c>
      <c r="N35" s="407">
        <f t="shared" si="4"/>
        <v>0.88045912503587209</v>
      </c>
      <c r="O35" s="407">
        <f t="shared" si="5"/>
        <v>1.5523419630441919E-2</v>
      </c>
      <c r="P35">
        <f t="shared" si="6"/>
        <v>0.2</v>
      </c>
      <c r="Q35" s="407">
        <f t="shared" si="34"/>
        <v>0.21552341963044194</v>
      </c>
      <c r="R35" s="9">
        <f t="shared" si="39"/>
        <v>0.40842168265033807</v>
      </c>
      <c r="S35" s="9">
        <f t="shared" si="7"/>
        <v>1.6680827085893346E-4</v>
      </c>
      <c r="T35" s="9">
        <f t="shared" si="40"/>
        <v>1.6680827085893346E-4</v>
      </c>
      <c r="U35" s="407">
        <f t="shared" si="8"/>
        <v>0.40667776991913279</v>
      </c>
      <c r="V35" s="409">
        <f t="shared" si="9"/>
        <v>3.3077361709279822E-4</v>
      </c>
      <c r="W35" s="407">
        <f t="shared" si="41"/>
        <v>3.3077361709279822E-4</v>
      </c>
      <c r="X35" s="407">
        <f t="shared" si="10"/>
        <v>0.40667776991913279</v>
      </c>
      <c r="Y35" s="407">
        <f t="shared" si="11"/>
        <v>9.9232085127839466E-4</v>
      </c>
      <c r="Z35" s="407">
        <f t="shared" si="12"/>
        <v>5.6901555068370427E-2</v>
      </c>
      <c r="AA35" s="407">
        <f t="shared" si="13"/>
        <v>0.14400000000000002</v>
      </c>
      <c r="AB35" s="407">
        <f t="shared" si="14"/>
        <v>0</v>
      </c>
      <c r="AC35" s="407">
        <f t="shared" si="15"/>
        <v>0.20193395257399288</v>
      </c>
      <c r="AD35" s="407">
        <f t="shared" si="16"/>
        <v>0.7809106621839238</v>
      </c>
      <c r="AE35" s="407">
        <f t="shared" si="17"/>
        <v>3.6589287738752058E-3</v>
      </c>
      <c r="AF35" s="407">
        <f t="shared" si="18"/>
        <v>1.1232000000000001E-2</v>
      </c>
      <c r="AG35" s="407">
        <f t="shared" si="19"/>
        <v>1.4901833723514101E-2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0.7391301118159006</v>
      </c>
      <c r="AP35">
        <f t="shared" si="27"/>
        <v>3.9779999999999998</v>
      </c>
      <c r="AQ35" s="10">
        <f t="shared" si="43"/>
        <v>0.84330936516581134</v>
      </c>
      <c r="AR35" s="63">
        <f t="shared" si="28"/>
        <v>10.096697628699644</v>
      </c>
      <c r="AS35" s="63">
        <f t="shared" si="44"/>
        <v>0.74509168617570509</v>
      </c>
      <c r="AT35" s="10"/>
      <c r="AU35">
        <f t="shared" si="45"/>
        <v>84.330936516581133</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0.2133775</v>
      </c>
      <c r="J36" s="408">
        <f t="shared" si="2"/>
        <v>1.415029736842105</v>
      </c>
      <c r="K36" s="408">
        <f t="shared" si="31"/>
        <v>1.5175148684210527</v>
      </c>
      <c r="L36" s="408">
        <f t="shared" si="32"/>
        <v>0.10248513157894756</v>
      </c>
      <c r="M36" s="63">
        <f t="shared" si="3"/>
        <v>0</v>
      </c>
      <c r="N36" s="407">
        <f t="shared" si="4"/>
        <v>0.90717093005983152</v>
      </c>
      <c r="O36" s="407">
        <f t="shared" si="5"/>
        <v>1.6480882874876694E-2</v>
      </c>
      <c r="P36">
        <f t="shared" si="6"/>
        <v>0.2</v>
      </c>
      <c r="Q36" s="407">
        <f t="shared" si="34"/>
        <v>0.21648088287487671</v>
      </c>
      <c r="R36" s="9">
        <f t="shared" si="39"/>
        <v>0.40848389973855731</v>
      </c>
      <c r="S36" s="9">
        <f t="shared" si="7"/>
        <v>1.6685909634561974E-4</v>
      </c>
      <c r="T36" s="9">
        <f t="shared" si="40"/>
        <v>1.6685909634561974E-4</v>
      </c>
      <c r="U36" s="407">
        <f t="shared" si="8"/>
        <v>0.4190476757846146</v>
      </c>
      <c r="V36" s="409">
        <f t="shared" si="9"/>
        <v>3.5120190916097495E-4</v>
      </c>
      <c r="W36" s="407">
        <f t="shared" si="41"/>
        <v>3.5120190916097495E-4</v>
      </c>
      <c r="X36" s="407">
        <f t="shared" si="10"/>
        <v>0.4190476757846146</v>
      </c>
      <c r="Y36" s="407">
        <f t="shared" si="11"/>
        <v>1.0536057274829248E-3</v>
      </c>
      <c r="Z36" s="407">
        <f t="shared" si="12"/>
        <v>5.9149652731894528E-2</v>
      </c>
      <c r="AA36" s="407">
        <f t="shared" si="13"/>
        <v>0.14400000000000002</v>
      </c>
      <c r="AB36" s="407">
        <f t="shared" si="14"/>
        <v>0</v>
      </c>
      <c r="AC36" s="407">
        <f t="shared" si="15"/>
        <v>0.20424629747314446</v>
      </c>
      <c r="AD36" s="407">
        <f t="shared" si="16"/>
        <v>0.80458569572490679</v>
      </c>
      <c r="AE36" s="407">
        <f t="shared" si="17"/>
        <v>3.884148850590794E-3</v>
      </c>
      <c r="AF36" s="407">
        <f t="shared" si="18"/>
        <v>1.1664000000000001E-2</v>
      </c>
      <c r="AG36" s="407">
        <f t="shared" si="19"/>
        <v>1.5560236505538377E-2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0.7430777758590662</v>
      </c>
      <c r="AP36">
        <f t="shared" si="27"/>
        <v>4.1310000000000002</v>
      </c>
      <c r="AQ36" s="10">
        <f t="shared" si="43"/>
        <v>0.84754494900769262</v>
      </c>
      <c r="AR36" s="63">
        <f t="shared" si="28"/>
        <v>10.212314873657222</v>
      </c>
      <c r="AS36" s="63">
        <f t="shared" si="44"/>
        <v>0.77801182527691881</v>
      </c>
      <c r="AT36" s="10"/>
      <c r="AU36">
        <f t="shared" si="45"/>
        <v>84.754494900769259</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0.21340999999999999</v>
      </c>
      <c r="J37" s="408">
        <f t="shared" si="2"/>
        <v>1.4152452631578945</v>
      </c>
      <c r="K37" s="408">
        <f t="shared" si="31"/>
        <v>1.5476226315789474</v>
      </c>
      <c r="L37" s="408">
        <f t="shared" si="32"/>
        <v>0.13237736842105285</v>
      </c>
      <c r="M37" s="63">
        <f t="shared" si="3"/>
        <v>0</v>
      </c>
      <c r="N37" s="407">
        <f t="shared" si="4"/>
        <v>0.93408239977757757</v>
      </c>
      <c r="O37" s="407">
        <f t="shared" si="5"/>
        <v>1.7474593401497689E-2</v>
      </c>
      <c r="P37">
        <f t="shared" si="6"/>
        <v>0.2</v>
      </c>
      <c r="Q37" s="407">
        <f t="shared" si="34"/>
        <v>0.21747459340149769</v>
      </c>
      <c r="R37" s="9">
        <f t="shared" si="39"/>
        <v>0.40854611682677661</v>
      </c>
      <c r="S37" s="9">
        <f t="shared" si="7"/>
        <v>1.6690992957423819E-4</v>
      </c>
      <c r="T37" s="9">
        <f t="shared" si="40"/>
        <v>1.6690992957423819E-4</v>
      </c>
      <c r="U37" s="407">
        <f t="shared" si="8"/>
        <v>0.43151169633097802</v>
      </c>
      <c r="V37" s="409">
        <f t="shared" si="9"/>
        <v>3.7240468814087643E-4</v>
      </c>
      <c r="W37" s="407">
        <f t="shared" si="41"/>
        <v>3.7240468814087643E-4</v>
      </c>
      <c r="X37" s="407">
        <f t="shared" si="10"/>
        <v>0.43151169633097802</v>
      </c>
      <c r="Y37" s="407">
        <f t="shared" si="11"/>
        <v>1.1172140644226292E-3</v>
      </c>
      <c r="Z37" s="407">
        <f t="shared" si="12"/>
        <v>6.1397750395418615E-2</v>
      </c>
      <c r="AA37" s="407">
        <f t="shared" si="13"/>
        <v>0.14400000000000002</v>
      </c>
      <c r="AB37" s="407">
        <f t="shared" si="14"/>
        <v>0</v>
      </c>
      <c r="AC37" s="407">
        <f t="shared" si="15"/>
        <v>0.20656111905731603</v>
      </c>
      <c r="AD37" s="407">
        <f t="shared" si="16"/>
        <v>0.82843683253691713</v>
      </c>
      <c r="AE37" s="407">
        <f t="shared" si="17"/>
        <v>4.1178455130228006E-3</v>
      </c>
      <c r="AF37" s="407">
        <f t="shared" si="18"/>
        <v>1.2096000000000001E-2</v>
      </c>
      <c r="AG37" s="407">
        <f t="shared" si="19"/>
        <v>1.6227209741587457E-2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0.74707350881811618</v>
      </c>
      <c r="AP37">
        <f t="shared" si="27"/>
        <v>4.2839999999999998</v>
      </c>
      <c r="AQ37" s="10">
        <f t="shared" si="43"/>
        <v>0.85150813091705035</v>
      </c>
      <c r="AR37" s="63">
        <f t="shared" si="28"/>
        <v>10.328055952865801</v>
      </c>
      <c r="AS37" s="63">
        <f t="shared" si="44"/>
        <v>0.81136048707937292</v>
      </c>
      <c r="AT37" s="10"/>
      <c r="AU37">
        <f t="shared" si="45"/>
        <v>85.150813091705032</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0.21344249999999998</v>
      </c>
      <c r="J38" s="408">
        <f t="shared" si="2"/>
        <v>1.4154607894736839</v>
      </c>
      <c r="K38" s="408">
        <f t="shared" si="31"/>
        <v>1.5777303947368417</v>
      </c>
      <c r="L38" s="408">
        <f t="shared" si="32"/>
        <v>0.16226960526315792</v>
      </c>
      <c r="M38" s="63">
        <f t="shared" si="3"/>
        <v>0</v>
      </c>
      <c r="N38" s="407">
        <f t="shared" si="4"/>
        <v>0.96117676342324698</v>
      </c>
      <c r="O38" s="407">
        <f t="shared" si="5"/>
        <v>1.8504568442671843E-2</v>
      </c>
      <c r="P38">
        <f t="shared" si="6"/>
        <v>0.2</v>
      </c>
      <c r="Q38" s="407">
        <f t="shared" si="34"/>
        <v>0.21850456844267185</v>
      </c>
      <c r="R38" s="9">
        <f t="shared" si="39"/>
        <v>0.40860833391499585</v>
      </c>
      <c r="S38" s="9">
        <f t="shared" si="7"/>
        <v>1.6696077054478874E-4</v>
      </c>
      <c r="T38" s="9">
        <f t="shared" si="40"/>
        <v>1.6696077054478874E-4</v>
      </c>
      <c r="U38" s="407">
        <f t="shared" si="8"/>
        <v>0.44406210434691001</v>
      </c>
      <c r="V38" s="409">
        <f t="shared" si="9"/>
        <v>3.9438230503401203E-4</v>
      </c>
      <c r="W38" s="407">
        <f t="shared" si="41"/>
        <v>3.9438230503401203E-4</v>
      </c>
      <c r="X38" s="407">
        <f t="shared" si="10"/>
        <v>0.44406210434691001</v>
      </c>
      <c r="Y38" s="407">
        <f t="shared" si="11"/>
        <v>1.183146915102036E-3</v>
      </c>
      <c r="Z38" s="407">
        <f t="shared" si="12"/>
        <v>6.3645848058942703E-2</v>
      </c>
      <c r="AA38" s="407">
        <f t="shared" si="13"/>
        <v>0.14400000000000002</v>
      </c>
      <c r="AB38" s="407">
        <f t="shared" si="14"/>
        <v>0</v>
      </c>
      <c r="AC38" s="407">
        <f t="shared" si="15"/>
        <v>0.20887842174610879</v>
      </c>
      <c r="AD38" s="407">
        <f t="shared" si="16"/>
        <v>0.85244918794481972</v>
      </c>
      <c r="AE38" s="407">
        <f t="shared" si="17"/>
        <v>4.3600177081666962E-3</v>
      </c>
      <c r="AF38" s="407">
        <f t="shared" si="18"/>
        <v>1.2527999999999997E-2</v>
      </c>
      <c r="AG38" s="407">
        <f t="shared" si="19"/>
        <v>1.6902756972109741E-2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0.75111733623646915</v>
      </c>
      <c r="AP38">
        <f t="shared" si="27"/>
        <v>4.4369999999999994</v>
      </c>
      <c r="AQ38" s="10">
        <f t="shared" si="43"/>
        <v>0.85522352569201154</v>
      </c>
      <c r="AR38" s="63">
        <f t="shared" si="28"/>
        <v>10.443921087305439</v>
      </c>
      <c r="AS38" s="63">
        <f t="shared" si="44"/>
        <v>0.84513784860548702</v>
      </c>
      <c r="AT38" s="10"/>
      <c r="AU38">
        <f t="shared" si="45"/>
        <v>85.522352569201161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0.21347499999999997</v>
      </c>
      <c r="J39" s="408">
        <f t="shared" si="2"/>
        <v>1.4156763157894734</v>
      </c>
      <c r="K39" s="408">
        <f t="shared" si="31"/>
        <v>1.6078381578947365</v>
      </c>
      <c r="L39" s="408">
        <f t="shared" si="32"/>
        <v>0.19216184210526321</v>
      </c>
      <c r="M39" s="63">
        <f t="shared" si="3"/>
        <v>0</v>
      </c>
      <c r="N39" s="407">
        <f t="shared" si="4"/>
        <v>0.98843898104904337</v>
      </c>
      <c r="O39" s="407">
        <f t="shared" si="5"/>
        <v>1.9570825863973525E-2</v>
      </c>
      <c r="P39">
        <f t="shared" si="6"/>
        <v>0.2</v>
      </c>
      <c r="Q39" s="407">
        <f t="shared" si="34"/>
        <v>0.21957082586397353</v>
      </c>
      <c r="R39" s="9">
        <f t="shared" si="39"/>
        <v>0.40867055100321509</v>
      </c>
      <c r="S39" s="9">
        <f t="shared" si="7"/>
        <v>1.6701161925727144E-4</v>
      </c>
      <c r="T39" s="9">
        <f t="shared" si="40"/>
        <v>1.6701161925727144E-4</v>
      </c>
      <c r="U39" s="407">
        <f t="shared" si="8"/>
        <v>0.45669196995452627</v>
      </c>
      <c r="V39" s="409">
        <f t="shared" si="9"/>
        <v>4.1713511084189188E-4</v>
      </c>
      <c r="W39" s="407">
        <f t="shared" si="41"/>
        <v>4.1713511084189188E-4</v>
      </c>
      <c r="X39" s="407">
        <f t="shared" si="10"/>
        <v>0.45669196995452627</v>
      </c>
      <c r="Y39" s="407">
        <f t="shared" si="11"/>
        <v>1.2514053325256755E-3</v>
      </c>
      <c r="Z39" s="407">
        <f t="shared" si="12"/>
        <v>6.589394572246679E-2</v>
      </c>
      <c r="AA39" s="407">
        <f t="shared" si="13"/>
        <v>0.14400000000000002</v>
      </c>
      <c r="AB39" s="407">
        <f t="shared" si="14"/>
        <v>0</v>
      </c>
      <c r="AC39" s="407">
        <f t="shared" si="15"/>
        <v>0.21119820996822733</v>
      </c>
      <c r="AD39" s="407">
        <f t="shared" si="16"/>
        <v>0.87660941349972121</v>
      </c>
      <c r="AE39" s="407">
        <f t="shared" si="17"/>
        <v>4.6106643830179511E-3</v>
      </c>
      <c r="AF39" s="407">
        <f t="shared" si="18"/>
        <v>1.2959999999999998E-2</v>
      </c>
      <c r="AG39" s="407">
        <f t="shared" si="19"/>
        <v>1.7586881824945676E-2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0.75520928438724577</v>
      </c>
      <c r="AP39">
        <f t="shared" si="27"/>
        <v>4.589999999999999</v>
      </c>
      <c r="AQ39" s="10">
        <f t="shared" si="43"/>
        <v>0.85871286899969901</v>
      </c>
      <c r="AR39" s="63">
        <f t="shared" si="28"/>
        <v>10.559910498411366</v>
      </c>
      <c r="AS39" s="63">
        <f t="shared" si="44"/>
        <v>0.87934409124728385</v>
      </c>
      <c r="AT39" s="10"/>
      <c r="AU39">
        <f t="shared" si="45"/>
        <v>85.871286899969903</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0.21350749999999999</v>
      </c>
      <c r="J40" s="408">
        <f t="shared" si="2"/>
        <v>1.4158918421052631</v>
      </c>
      <c r="K40" s="408">
        <f t="shared" si="31"/>
        <v>1.6379459210526315</v>
      </c>
      <c r="L40" s="408">
        <f t="shared" si="32"/>
        <v>0.22205407894736839</v>
      </c>
      <c r="M40" s="63">
        <f t="shared" si="3"/>
        <v>0</v>
      </c>
      <c r="N40" s="407">
        <f t="shared" si="4"/>
        <v>1.0158555388005157</v>
      </c>
      <c r="O40" s="407">
        <f t="shared" si="5"/>
        <v>2.0673384164960461E-2</v>
      </c>
      <c r="P40">
        <f t="shared" si="6"/>
        <v>0.2</v>
      </c>
      <c r="Q40" s="407">
        <f t="shared" si="34"/>
        <v>0.22067338416496046</v>
      </c>
      <c r="R40" s="9">
        <f t="shared" si="39"/>
        <v>0.40873276809143438</v>
      </c>
      <c r="S40" s="9">
        <f t="shared" si="7"/>
        <v>1.6706247571168629E-4</v>
      </c>
      <c r="T40" s="9">
        <f t="shared" si="40"/>
        <v>1.6706247571168629E-4</v>
      </c>
      <c r="U40" s="407">
        <f t="shared" si="8"/>
        <v>0.46939506631728972</v>
      </c>
      <c r="V40" s="409">
        <f t="shared" si="9"/>
        <v>4.4066345656602565E-4</v>
      </c>
      <c r="W40" s="407">
        <f t="shared" si="41"/>
        <v>4.4066345656602565E-4</v>
      </c>
      <c r="X40" s="407">
        <f t="shared" si="10"/>
        <v>0.46939506631728972</v>
      </c>
      <c r="Y40" s="407">
        <f t="shared" si="11"/>
        <v>1.3219903696980769E-3</v>
      </c>
      <c r="Z40" s="407">
        <f t="shared" si="12"/>
        <v>6.8142043385990891E-2</v>
      </c>
      <c r="AA40" s="407">
        <f t="shared" si="13"/>
        <v>0.14400000000000002</v>
      </c>
      <c r="AB40" s="407">
        <f t="shared" si="14"/>
        <v>0</v>
      </c>
      <c r="AC40" s="407">
        <f t="shared" si="15"/>
        <v>0.21352048816150554</v>
      </c>
      <c r="AD40" s="407">
        <f t="shared" si="16"/>
        <v>0.90090551526154683</v>
      </c>
      <c r="AE40" s="407">
        <f t="shared" si="17"/>
        <v>4.869784484572039E-3</v>
      </c>
      <c r="AF40" s="407">
        <f t="shared" si="18"/>
        <v>1.3391999999999999E-2</v>
      </c>
      <c r="AG40" s="407">
        <f t="shared" si="19"/>
        <v>1.8279588015392385E-2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0.75934938027413612</v>
      </c>
      <c r="AP40">
        <f t="shared" si="27"/>
        <v>4.7429999999999994</v>
      </c>
      <c r="AQ40" s="10">
        <f t="shared" si="43"/>
        <v>0.86199542635435045</v>
      </c>
      <c r="AR40" s="63">
        <f t="shared" si="28"/>
        <v>10.676024408075277</v>
      </c>
      <c r="AS40" s="63">
        <f t="shared" si="44"/>
        <v>0.91397940076961925</v>
      </c>
      <c r="AT40" s="10"/>
      <c r="AU40">
        <f t="shared" si="45"/>
        <v>86.199542635435051</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0.21353999999999998</v>
      </c>
      <c r="J41" s="408">
        <f t="shared" si="2"/>
        <v>1.4161073684210521</v>
      </c>
      <c r="K41" s="408">
        <f t="shared" si="31"/>
        <v>1.668053684210526</v>
      </c>
      <c r="L41" s="408">
        <f t="shared" si="32"/>
        <v>0.25194631578947391</v>
      </c>
      <c r="M41" s="63">
        <f t="shared" si="3"/>
        <v>0</v>
      </c>
      <c r="N41" s="407">
        <f t="shared" ref="N41:N72" si="46">SQRT(H41^2+(J41^2)/12)</f>
        <v>1.0434142705119731</v>
      </c>
      <c r="O41" s="407">
        <f t="shared" si="5"/>
        <v>2.1812262479977508E-2</v>
      </c>
      <c r="P41">
        <f t="shared" si="6"/>
        <v>0.2</v>
      </c>
      <c r="Q41" s="407">
        <f t="shared" si="34"/>
        <v>0.22181226247997751</v>
      </c>
      <c r="R41" s="9">
        <f t="shared" si="39"/>
        <v>0.40879498517965351</v>
      </c>
      <c r="S41" s="9">
        <f t="shared" si="7"/>
        <v>1.6711333990803315E-4</v>
      </c>
      <c r="T41" s="9">
        <f t="shared" si="40"/>
        <v>1.6711333990803315E-4</v>
      </c>
      <c r="U41" s="407">
        <f t="shared" ref="U41:U72" si="47">SQRT(I41)*SQRT(H41^2+(J41^2)/12)</f>
        <v>0.48216578746729982</v>
      </c>
      <c r="V41" s="409">
        <f t="shared" si="9"/>
        <v>4.649676932079227E-4</v>
      </c>
      <c r="W41" s="407">
        <f t="shared" si="41"/>
        <v>4.649676932079227E-4</v>
      </c>
      <c r="X41" s="407">
        <f t="shared" ref="X41:X72" si="48">SQRT(I41)*SQRT(H41^2+(J41^2)/12)</f>
        <v>0.48216578746729982</v>
      </c>
      <c r="Y41" s="407">
        <f t="shared" si="11"/>
        <v>1.3949030796237682E-3</v>
      </c>
      <c r="Z41" s="407">
        <f t="shared" si="12"/>
        <v>7.0390141049514993E-2</v>
      </c>
      <c r="AA41" s="407">
        <f t="shared" si="13"/>
        <v>0.14400000000000002</v>
      </c>
      <c r="AB41" s="407">
        <f t="shared" si="14"/>
        <v>0</v>
      </c>
      <c r="AC41" s="407">
        <f t="shared" ref="AC41:AC72" si="49">(AB41+AA41+Z41+Y41*(1+RdsonTopTc*Ta-RdsonTopTc*25))/(1-Y41*RdsonTopTc*ThetaJaTop)</f>
        <v>0.21584526077293364</v>
      </c>
      <c r="AD41" s="407">
        <f t="shared" ref="AD41:AD72" si="50">SQRT(1-I41)*SQRT(H41^2+(J41^2)/12)</f>
        <v>0.92532669544549062</v>
      </c>
      <c r="AE41" s="407">
        <f t="shared" si="17"/>
        <v>5.1373769598244308E-3</v>
      </c>
      <c r="AF41" s="407">
        <f t="shared" si="18"/>
        <v>1.3823999999999999E-2</v>
      </c>
      <c r="AG41" s="407">
        <f t="shared" ref="AG41:AG72" si="51">(AF41+AE41*(1+RdsonBotTc*Ta-RdsonBotTc*25))/(1-AE41*RdsonBotTc*ThetaJaBot)</f>
        <v>1.8980879346270577E-2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0.7635376516322977</v>
      </c>
      <c r="AP41">
        <f t="shared" si="27"/>
        <v>4.8959999999999999</v>
      </c>
      <c r="AQ41" s="10">
        <f t="shared" si="43"/>
        <v>0.86508833430729415</v>
      </c>
      <c r="AR41" s="63">
        <f t="shared" ref="AR41:AR72" si="54">ThetaJaTop*AC41</f>
        <v>10.792263038646682</v>
      </c>
      <c r="AS41" s="63">
        <f t="shared" si="44"/>
        <v>0.94904396731352891</v>
      </c>
      <c r="AT41" s="10"/>
      <c r="AU41">
        <f t="shared" si="45"/>
        <v>86.50883343072941</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0.21357249999999997</v>
      </c>
      <c r="J42" s="408">
        <f t="shared" si="2"/>
        <v>1.4163228947368416</v>
      </c>
      <c r="K42" s="408">
        <f t="shared" si="31"/>
        <v>1.6981614473684208</v>
      </c>
      <c r="L42" s="408">
        <f t="shared" si="32"/>
        <v>0.2818385526315792</v>
      </c>
      <c r="M42" s="63">
        <f t="shared" si="3"/>
        <v>0</v>
      </c>
      <c r="N42" s="407">
        <f t="shared" si="46"/>
        <v>1.0711042021420287</v>
      </c>
      <c r="O42" s="407">
        <f t="shared" si="5"/>
        <v>2.2987480578988296E-2</v>
      </c>
      <c r="P42">
        <f t="shared" si="6"/>
        <v>0.2</v>
      </c>
      <c r="Q42" s="407">
        <f t="shared" si="34"/>
        <v>0.22298748057898832</v>
      </c>
      <c r="R42" s="9">
        <f t="shared" si="39"/>
        <v>0.40885720226787275</v>
      </c>
      <c r="S42" s="9">
        <f t="shared" si="7"/>
        <v>1.6716421184631222E-4</v>
      </c>
      <c r="T42" s="9">
        <f t="shared" si="40"/>
        <v>1.6716421184631222E-4</v>
      </c>
      <c r="U42" s="407">
        <f t="shared" si="47"/>
        <v>0.49499907665019582</v>
      </c>
      <c r="V42" s="409">
        <f t="shared" si="9"/>
        <v>4.9004817176909285E-4</v>
      </c>
      <c r="W42" s="407">
        <f t="shared" si="41"/>
        <v>4.9004817176909285E-4</v>
      </c>
      <c r="X42" s="407">
        <f t="shared" si="48"/>
        <v>0.49499907665019582</v>
      </c>
      <c r="Y42" s="407">
        <f t="shared" si="11"/>
        <v>1.4701445153072787E-3</v>
      </c>
      <c r="Z42" s="407">
        <f t="shared" si="12"/>
        <v>7.2638238713039094E-2</v>
      </c>
      <c r="AA42" s="407">
        <f t="shared" si="13"/>
        <v>0.14400000000000002</v>
      </c>
      <c r="AB42" s="407">
        <f t="shared" si="14"/>
        <v>0</v>
      </c>
      <c r="AC42" s="407">
        <f t="shared" si="49"/>
        <v>0.21817253225868455</v>
      </c>
      <c r="AD42" s="407">
        <f t="shared" si="50"/>
        <v>0.94986321434286825</v>
      </c>
      <c r="AE42" s="407">
        <f t="shared" si="17"/>
        <v>5.4134407557705939E-3</v>
      </c>
      <c r="AF42" s="407">
        <f t="shared" si="18"/>
        <v>1.4256E-2</v>
      </c>
      <c r="AG42" s="407">
        <f t="shared" si="51"/>
        <v>1.9690759707993662E-2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0.76777412692928193</v>
      </c>
      <c r="AP42">
        <f t="shared" si="27"/>
        <v>5.0489999999999995</v>
      </c>
      <c r="AQ42" s="10">
        <f t="shared" si="43"/>
        <v>0.86800688660493064</v>
      </c>
      <c r="AR42" s="63">
        <f t="shared" si="54"/>
        <v>10.908626612934228</v>
      </c>
      <c r="AS42" s="63">
        <f t="shared" si="44"/>
        <v>0.98453798539968307</v>
      </c>
      <c r="AT42" s="10"/>
      <c r="AU42">
        <f t="shared" si="45"/>
        <v>86.800688660493066</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0.21360500000000002</v>
      </c>
      <c r="J43" s="408">
        <f t="shared" si="2"/>
        <v>1.4165384210526315</v>
      </c>
      <c r="K43" s="408">
        <f t="shared" si="31"/>
        <v>1.7282692105263158</v>
      </c>
      <c r="L43" s="408">
        <f t="shared" si="32"/>
        <v>0.31173078947368427</v>
      </c>
      <c r="M43" s="63">
        <f t="shared" si="3"/>
        <v>0</v>
      </c>
      <c r="N43" s="407">
        <f t="shared" si="46"/>
        <v>1.0989154160018522</v>
      </c>
      <c r="O43" s="407">
        <f t="shared" si="5"/>
        <v>2.4199058868434892E-2</v>
      </c>
      <c r="P43">
        <f t="shared" si="6"/>
        <v>0.2</v>
      </c>
      <c r="Q43" s="407">
        <f t="shared" si="34"/>
        <v>0.22419905886843491</v>
      </c>
      <c r="R43" s="9">
        <f t="shared" si="39"/>
        <v>0.40891941935609216</v>
      </c>
      <c r="S43" s="9">
        <f t="shared" si="7"/>
        <v>1.6721509152652357E-4</v>
      </c>
      <c r="T43" s="9">
        <f t="shared" si="40"/>
        <v>1.6721509152652357E-4</v>
      </c>
      <c r="U43" s="407">
        <f t="shared" si="47"/>
        <v>0.50789036378486563</v>
      </c>
      <c r="V43" s="409">
        <f t="shared" si="9"/>
        <v>5.1590524325104625E-4</v>
      </c>
      <c r="W43" s="407">
        <f t="shared" si="41"/>
        <v>5.1590524325104625E-4</v>
      </c>
      <c r="X43" s="407">
        <f t="shared" si="48"/>
        <v>0.50789036378486563</v>
      </c>
      <c r="Y43" s="407">
        <f t="shared" si="11"/>
        <v>1.5477157297531388E-3</v>
      </c>
      <c r="Z43" s="407">
        <f t="shared" si="12"/>
        <v>7.4886336376563195E-2</v>
      </c>
      <c r="AA43" s="407">
        <f t="shared" si="13"/>
        <v>0.14400000000000002</v>
      </c>
      <c r="AB43" s="407">
        <f t="shared" si="14"/>
        <v>0</v>
      </c>
      <c r="AC43" s="407">
        <f t="shared" si="49"/>
        <v>0.22050230708414056</v>
      </c>
      <c r="AD43" s="407">
        <f t="shared" si="50"/>
        <v>0.97450626981102628</v>
      </c>
      <c r="AE43" s="407">
        <f t="shared" si="17"/>
        <v>5.6979748194060046E-3</v>
      </c>
      <c r="AF43" s="407">
        <f t="shared" si="18"/>
        <v>1.4688E-2</v>
      </c>
      <c r="AG43" s="407">
        <f t="shared" si="51"/>
        <v>2.0409233078639098E-2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0.77205883536599218</v>
      </c>
      <c r="AP43">
        <f t="shared" si="27"/>
        <v>5.202</v>
      </c>
      <c r="AQ43" s="10">
        <f t="shared" si="43"/>
        <v>0.87076477539935493</v>
      </c>
      <c r="AR43" s="63">
        <f t="shared" si="54"/>
        <v>11.025115354207028</v>
      </c>
      <c r="AS43" s="63">
        <f t="shared" si="44"/>
        <v>1.0204616539319549</v>
      </c>
      <c r="AT43" s="10"/>
      <c r="AU43">
        <f t="shared" si="45"/>
        <v>87.076477539935496</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0.21363750000000001</v>
      </c>
      <c r="J44" s="408">
        <f t="shared" si="2"/>
        <v>1.4167539473684208</v>
      </c>
      <c r="K44" s="408">
        <f t="shared" si="31"/>
        <v>1.7583769736842103</v>
      </c>
      <c r="L44" s="408">
        <f t="shared" si="32"/>
        <v>0.34162302631578945</v>
      </c>
      <c r="M44" s="63">
        <f t="shared" si="3"/>
        <v>0</v>
      </c>
      <c r="N44" s="407">
        <f t="shared" si="46"/>
        <v>1.1268389321232499</v>
      </c>
      <c r="O44" s="407">
        <f t="shared" si="5"/>
        <v>2.5447018392125327E-2</v>
      </c>
      <c r="P44">
        <f t="shared" si="6"/>
        <v>0.2</v>
      </c>
      <c r="Q44" s="407">
        <f t="shared" si="34"/>
        <v>0.22544701839212533</v>
      </c>
      <c r="R44" s="9">
        <f t="shared" si="39"/>
        <v>0.40898163644431135</v>
      </c>
      <c r="S44" s="9">
        <f t="shared" si="7"/>
        <v>1.6726597894866686E-4</v>
      </c>
      <c r="T44" s="9">
        <f t="shared" si="40"/>
        <v>1.6726597894866686E-4</v>
      </c>
      <c r="U44" s="407">
        <f t="shared" si="47"/>
        <v>0.5208355108166548</v>
      </c>
      <c r="V44" s="409">
        <f t="shared" si="9"/>
        <v>5.425392586552915E-4</v>
      </c>
      <c r="W44" s="407">
        <f t="shared" si="41"/>
        <v>5.425392586552915E-4</v>
      </c>
      <c r="X44" s="407">
        <f t="shared" si="48"/>
        <v>0.5208355108166548</v>
      </c>
      <c r="Y44" s="407">
        <f t="shared" si="11"/>
        <v>1.6276177759658745E-3</v>
      </c>
      <c r="Z44" s="407">
        <f t="shared" si="12"/>
        <v>7.7134434040087269E-2</v>
      </c>
      <c r="AA44" s="407">
        <f t="shared" si="13"/>
        <v>0.14400000000000002</v>
      </c>
      <c r="AB44" s="407">
        <f t="shared" si="14"/>
        <v>0</v>
      </c>
      <c r="AC44" s="407">
        <f t="shared" si="49"/>
        <v>0.22283458972392012</v>
      </c>
      <c r="AD44" s="407">
        <f t="shared" si="50"/>
        <v>0.99924789197727126</v>
      </c>
      <c r="AE44" s="407">
        <f t="shared" si="17"/>
        <v>5.9909780977261224E-3</v>
      </c>
      <c r="AF44" s="407">
        <f t="shared" si="18"/>
        <v>1.5119999999999996E-2</v>
      </c>
      <c r="AG44" s="407">
        <f t="shared" si="51"/>
        <v>2.1136303524021981E-2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0.7763918068776714</v>
      </c>
      <c r="AP44">
        <f t="shared" si="27"/>
        <v>5.3549999999999986</v>
      </c>
      <c r="AQ44" s="10">
        <f t="shared" si="43"/>
        <v>0.87337429553812207</v>
      </c>
      <c r="AR44" s="63">
        <f t="shared" si="54"/>
        <v>11.141729486196006</v>
      </c>
      <c r="AS44" s="63">
        <f t="shared" si="44"/>
        <v>1.0568151762010991</v>
      </c>
      <c r="AT44" s="10"/>
      <c r="AU44">
        <f t="shared" si="45"/>
        <v>87.3374295538122</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0.21367</v>
      </c>
      <c r="J45" s="408">
        <f t="shared" si="2"/>
        <v>1.4169694736842102</v>
      </c>
      <c r="K45" s="408">
        <f t="shared" si="31"/>
        <v>1.7884847368421051</v>
      </c>
      <c r="L45" s="408">
        <f t="shared" si="32"/>
        <v>0.37151526315789496</v>
      </c>
      <c r="M45" s="63">
        <f t="shared" si="3"/>
        <v>0</v>
      </c>
      <c r="N45" s="407">
        <f t="shared" si="46"/>
        <v>1.1548666044668288</v>
      </c>
      <c r="O45" s="407">
        <f t="shared" si="5"/>
        <v>2.6731380832149532E-2</v>
      </c>
      <c r="P45">
        <f t="shared" si="6"/>
        <v>0.2</v>
      </c>
      <c r="Q45" s="407">
        <f t="shared" si="34"/>
        <v>0.22673138083214955</v>
      </c>
      <c r="R45" s="9">
        <f t="shared" si="39"/>
        <v>0.40904385353253059</v>
      </c>
      <c r="S45" s="9">
        <f t="shared" si="7"/>
        <v>1.6731687411274235E-4</v>
      </c>
      <c r="T45" s="9">
        <f t="shared" si="40"/>
        <v>1.6731687411274235E-4</v>
      </c>
      <c r="U45" s="407">
        <f t="shared" si="47"/>
        <v>0.53383076390525652</v>
      </c>
      <c r="V45" s="409">
        <f t="shared" si="9"/>
        <v>5.6995056898333956E-4</v>
      </c>
      <c r="W45" s="407">
        <f t="shared" si="41"/>
        <v>5.6995056898333956E-4</v>
      </c>
      <c r="X45" s="407">
        <f t="shared" si="48"/>
        <v>0.53383076390525652</v>
      </c>
      <c r="Y45" s="407">
        <f t="shared" si="11"/>
        <v>1.7098517069500186E-3</v>
      </c>
      <c r="Z45" s="407">
        <f t="shared" si="12"/>
        <v>7.938253170361137E-2</v>
      </c>
      <c r="AA45" s="407">
        <f t="shared" si="13"/>
        <v>0.14400000000000002</v>
      </c>
      <c r="AB45" s="407">
        <f t="shared" si="14"/>
        <v>0</v>
      </c>
      <c r="AC45" s="407">
        <f t="shared" si="49"/>
        <v>0.22516938466190481</v>
      </c>
      <c r="AD45" s="407">
        <f t="shared" si="50"/>
        <v>1.0240808511153174</v>
      </c>
      <c r="AE45" s="407">
        <f t="shared" si="17"/>
        <v>6.2924495377264383E-3</v>
      </c>
      <c r="AF45" s="407">
        <f t="shared" si="18"/>
        <v>1.5552E-2</v>
      </c>
      <c r="AG45" s="407">
        <f t="shared" si="51"/>
        <v>2.1871975197770913E-2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0.78077307213492142</v>
      </c>
      <c r="AP45">
        <f t="shared" si="27"/>
        <v>5.508</v>
      </c>
      <c r="AQ45" s="10">
        <f t="shared" si="43"/>
        <v>0.87584651836230698</v>
      </c>
      <c r="AR45" s="63">
        <f t="shared" si="54"/>
        <v>11.258469233095241</v>
      </c>
      <c r="AS45" s="63">
        <f t="shared" si="44"/>
        <v>1.0935987598885457</v>
      </c>
      <c r="AT45" s="10"/>
      <c r="AU45">
        <f t="shared" si="45"/>
        <v>87.584651836230705</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0.21370249999999999</v>
      </c>
      <c r="J46" s="408">
        <f t="shared" si="2"/>
        <v>1.4171849999999997</v>
      </c>
      <c r="K46" s="408">
        <f t="shared" si="31"/>
        <v>1.8185924999999998</v>
      </c>
      <c r="L46" s="408">
        <f t="shared" si="32"/>
        <v>0.40140750000000003</v>
      </c>
      <c r="M46" s="63">
        <f t="shared" si="3"/>
        <v>0</v>
      </c>
      <c r="N46" s="407">
        <f t="shared" si="46"/>
        <v>1.1829910299823705</v>
      </c>
      <c r="O46" s="407">
        <f t="shared" si="5"/>
        <v>2.8052168509822992E-2</v>
      </c>
      <c r="P46">
        <f t="shared" si="6"/>
        <v>0.2</v>
      </c>
      <c r="Q46" s="407">
        <f t="shared" si="34"/>
        <v>0.22805216850982302</v>
      </c>
      <c r="R46" s="9">
        <f t="shared" si="39"/>
        <v>0.40910607062074983</v>
      </c>
      <c r="S46" s="9">
        <f t="shared" si="7"/>
        <v>1.6736777701874993E-4</v>
      </c>
      <c r="T46" s="9">
        <f t="shared" si="40"/>
        <v>1.6736777701874993E-4</v>
      </c>
      <c r="U46" s="407">
        <f t="shared" si="47"/>
        <v>0.54687271153198835</v>
      </c>
      <c r="V46" s="409">
        <f t="shared" si="9"/>
        <v>5.9813952523669867E-4</v>
      </c>
      <c r="W46" s="407">
        <f t="shared" si="41"/>
        <v>5.9813952523669867E-4</v>
      </c>
      <c r="X46" s="407">
        <f t="shared" si="48"/>
        <v>0.54687271153198835</v>
      </c>
      <c r="Y46" s="407">
        <f t="shared" si="11"/>
        <v>1.794418575710096E-3</v>
      </c>
      <c r="Z46" s="407">
        <f t="shared" si="12"/>
        <v>8.1630629367135471E-2</v>
      </c>
      <c r="AA46" s="407">
        <f t="shared" si="13"/>
        <v>0.14400000000000002</v>
      </c>
      <c r="AB46" s="407">
        <f t="shared" si="14"/>
        <v>0</v>
      </c>
      <c r="AC46" s="407">
        <f t="shared" si="49"/>
        <v>0.22750669639126617</v>
      </c>
      <c r="AD46" s="407">
        <f t="shared" si="50"/>
        <v>1.0489985769296355</v>
      </c>
      <c r="AE46" s="407">
        <f t="shared" si="17"/>
        <v>6.6023880864024024E-3</v>
      </c>
      <c r="AF46" s="407">
        <f t="shared" si="18"/>
        <v>1.5983999999999998E-2</v>
      </c>
      <c r="AG46" s="407">
        <f t="shared" si="51"/>
        <v>2.2616252341405997E-2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0.78520266254475057</v>
      </c>
      <c r="AP46">
        <f t="shared" si="27"/>
        <v>5.6609999999999987</v>
      </c>
      <c r="AQ46" s="10">
        <f t="shared" si="43"/>
        <v>0.87819144019360096</v>
      </c>
      <c r="AR46" s="63">
        <f t="shared" si="54"/>
        <v>11.375334819563308</v>
      </c>
      <c r="AS46" s="63">
        <f t="shared" si="44"/>
        <v>1.1308126170702999</v>
      </c>
      <c r="AT46" s="10"/>
      <c r="AU46">
        <f t="shared" si="45"/>
        <v>87.819144019360095</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0.21373500000000001</v>
      </c>
      <c r="J47" s="408">
        <f t="shared" si="2"/>
        <v>1.4174005263157896</v>
      </c>
      <c r="K47" s="408">
        <f t="shared" si="31"/>
        <v>1.848700263157895</v>
      </c>
      <c r="L47" s="408">
        <f t="shared" si="32"/>
        <v>0.43129973684210532</v>
      </c>
      <c r="M47" s="63">
        <f t="shared" si="3"/>
        <v>0</v>
      </c>
      <c r="N47" s="407">
        <f t="shared" si="46"/>
        <v>1.2112054688064657</v>
      </c>
      <c r="O47" s="407">
        <f t="shared" si="5"/>
        <v>2.9409404386659208E-2</v>
      </c>
      <c r="P47">
        <f t="shared" si="6"/>
        <v>0.2</v>
      </c>
      <c r="Q47" s="407">
        <f t="shared" si="34"/>
        <v>0.22940940438665922</v>
      </c>
      <c r="R47" s="9">
        <f t="shared" si="39"/>
        <v>0.40916828770896918</v>
      </c>
      <c r="S47" s="9">
        <f t="shared" si="7"/>
        <v>1.6741868766668977E-4</v>
      </c>
      <c r="T47" s="9">
        <f t="shared" si="40"/>
        <v>1.6741868766668977E-4</v>
      </c>
      <c r="U47" s="407">
        <f t="shared" si="47"/>
        <v>0.55995824773677549</v>
      </c>
      <c r="V47" s="409">
        <f t="shared" si="9"/>
        <v>6.2710647841688011E-4</v>
      </c>
      <c r="W47" s="407">
        <f t="shared" si="41"/>
        <v>6.2710647841688011E-4</v>
      </c>
      <c r="X47" s="407">
        <f t="shared" si="48"/>
        <v>0.55995824773677549</v>
      </c>
      <c r="Y47" s="407">
        <f t="shared" si="11"/>
        <v>1.8813194352506402E-3</v>
      </c>
      <c r="Z47" s="407">
        <f t="shared" si="12"/>
        <v>8.3878727030659586E-2</v>
      </c>
      <c r="AA47" s="407">
        <f t="shared" si="13"/>
        <v>0.14400000000000002</v>
      </c>
      <c r="AB47" s="407">
        <f t="shared" si="14"/>
        <v>0</v>
      </c>
      <c r="AC47" s="407">
        <f t="shared" si="49"/>
        <v>0.22984652941449271</v>
      </c>
      <c r="AD47" s="407">
        <f t="shared" si="50"/>
        <v>1.0739950877253817</v>
      </c>
      <c r="AE47" s="407">
        <f t="shared" si="17"/>
        <v>6.9207926907495021E-3</v>
      </c>
      <c r="AF47" s="407">
        <f t="shared" si="18"/>
        <v>1.6416E-2</v>
      </c>
      <c r="AG47" s="407">
        <f t="shared" si="51"/>
        <v>2.3369139284419246E-2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0.7896806102516547</v>
      </c>
      <c r="AP47">
        <f t="shared" si="27"/>
        <v>5.8140000000000001</v>
      </c>
      <c r="AQ47" s="10">
        <f t="shared" si="43"/>
        <v>0.88041810970903978</v>
      </c>
      <c r="AR47" s="63">
        <f t="shared" si="54"/>
        <v>11.492326470724636</v>
      </c>
      <c r="AS47" s="63">
        <f t="shared" si="44"/>
        <v>1.1684569642209623</v>
      </c>
      <c r="AT47" s="10"/>
      <c r="AU47">
        <f t="shared" si="45"/>
        <v>88.041810970903981</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0.21376749999999997</v>
      </c>
      <c r="J48" s="408">
        <f t="shared" si="2"/>
        <v>1.4176160526315786</v>
      </c>
      <c r="K48" s="408">
        <f t="shared" si="31"/>
        <v>1.8788080263157894</v>
      </c>
      <c r="L48" s="408">
        <f t="shared" si="32"/>
        <v>0.46119197368421061</v>
      </c>
      <c r="M48" s="63">
        <f t="shared" si="3"/>
        <v>0</v>
      </c>
      <c r="N48" s="407">
        <f t="shared" si="46"/>
        <v>1.2395037741195309</v>
      </c>
      <c r="O48" s="407">
        <f t="shared" si="5"/>
        <v>3.0803112065369929E-2</v>
      </c>
      <c r="P48">
        <f t="shared" si="6"/>
        <v>0.2</v>
      </c>
      <c r="Q48" s="407">
        <f t="shared" si="34"/>
        <v>0.23080311206536994</v>
      </c>
      <c r="R48" s="9">
        <f t="shared" si="39"/>
        <v>0.40923050479718831</v>
      </c>
      <c r="S48" s="9">
        <f t="shared" si="7"/>
        <v>1.6746960605656155E-4</v>
      </c>
      <c r="T48" s="9">
        <f t="shared" si="40"/>
        <v>1.6746960605656155E-4</v>
      </c>
      <c r="U48" s="407">
        <f t="shared" si="47"/>
        <v>0.57308453980429086</v>
      </c>
      <c r="V48" s="409">
        <f t="shared" si="9"/>
        <v>6.5685177952539168E-4</v>
      </c>
      <c r="W48" s="407">
        <f t="shared" si="41"/>
        <v>6.5685177952539168E-4</v>
      </c>
      <c r="X48" s="407">
        <f t="shared" si="48"/>
        <v>0.57308453980429086</v>
      </c>
      <c r="Y48" s="407">
        <f t="shared" si="11"/>
        <v>1.970555338576175E-3</v>
      </c>
      <c r="Z48" s="407">
        <f t="shared" si="12"/>
        <v>8.612682469418366E-2</v>
      </c>
      <c r="AA48" s="407">
        <f t="shared" si="13"/>
        <v>0.14400000000000002</v>
      </c>
      <c r="AB48" s="407">
        <f t="shared" si="14"/>
        <v>0</v>
      </c>
      <c r="AC48" s="407">
        <f t="shared" si="49"/>
        <v>0.23218888824341707</v>
      </c>
      <c r="AD48" s="407">
        <f t="shared" si="50"/>
        <v>1.0990649281520475</v>
      </c>
      <c r="AE48" s="407">
        <f t="shared" si="17"/>
        <v>7.2476622977631919E-3</v>
      </c>
      <c r="AF48" s="407">
        <f t="shared" si="18"/>
        <v>1.6847999999999998E-2</v>
      </c>
      <c r="AG48" s="407">
        <f t="shared" si="51"/>
        <v>2.4130640444357077E-2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0.79420694813872605</v>
      </c>
      <c r="AP48">
        <f t="shared" si="27"/>
        <v>5.9669999999999996</v>
      </c>
      <c r="AQ48" s="10">
        <f t="shared" si="43"/>
        <v>0.8825347376244177</v>
      </c>
      <c r="AR48" s="63">
        <f t="shared" si="54"/>
        <v>11.609444412170854</v>
      </c>
      <c r="AS48" s="63">
        <f t="shared" si="44"/>
        <v>1.2065320222178539</v>
      </c>
      <c r="AT48" s="10"/>
      <c r="AU48">
        <f t="shared" si="45"/>
        <v>88.253473762441772</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0.21379999999999999</v>
      </c>
      <c r="J49" s="408">
        <f t="shared" si="2"/>
        <v>1.4178315789473681</v>
      </c>
      <c r="K49" s="408">
        <f t="shared" si="31"/>
        <v>1.9089157894736841</v>
      </c>
      <c r="L49" s="408">
        <f t="shared" si="32"/>
        <v>0.49108421052631612</v>
      </c>
      <c r="M49" s="63">
        <f t="shared" si="3"/>
        <v>0</v>
      </c>
      <c r="N49" s="407">
        <f t="shared" si="46"/>
        <v>1.2678803303894126</v>
      </c>
      <c r="O49" s="407">
        <f t="shared" si="5"/>
        <v>3.2233315790894321E-2</v>
      </c>
      <c r="P49">
        <f t="shared" si="6"/>
        <v>0.2</v>
      </c>
      <c r="Q49" s="407">
        <f t="shared" si="34"/>
        <v>0.23223331579089435</v>
      </c>
      <c r="R49" s="9">
        <f t="shared" si="39"/>
        <v>0.40929272188540761</v>
      </c>
      <c r="S49" s="9">
        <f t="shared" si="7"/>
        <v>1.6752053218836564E-4</v>
      </c>
      <c r="T49" s="9">
        <f t="shared" si="40"/>
        <v>1.6752053218836564E-4</v>
      </c>
      <c r="U49" s="407">
        <f t="shared" si="47"/>
        <v>0.58624899981311063</v>
      </c>
      <c r="V49" s="409">
        <f t="shared" si="9"/>
        <v>6.8737577956374521E-4</v>
      </c>
      <c r="W49" s="407">
        <f t="shared" si="41"/>
        <v>6.8737577956374521E-4</v>
      </c>
      <c r="X49" s="407">
        <f t="shared" si="48"/>
        <v>0.58624899981311063</v>
      </c>
      <c r="Y49" s="407">
        <f t="shared" si="11"/>
        <v>2.0621273386912356E-3</v>
      </c>
      <c r="Z49" s="407">
        <f t="shared" si="12"/>
        <v>8.8374922357707775E-2</v>
      </c>
      <c r="AA49" s="407">
        <f t="shared" si="13"/>
        <v>0.14400000000000002</v>
      </c>
      <c r="AB49" s="407">
        <f t="shared" si="14"/>
        <v>0</v>
      </c>
      <c r="AC49" s="407">
        <f t="shared" si="49"/>
        <v>0.23453377739924333</v>
      </c>
      <c r="AD49" s="407">
        <f t="shared" si="50"/>
        <v>1.1242031143910309</v>
      </c>
      <c r="AE49" s="407">
        <f t="shared" si="17"/>
        <v>7.5829958544389609E-3</v>
      </c>
      <c r="AF49" s="407">
        <f t="shared" si="18"/>
        <v>1.7280000000000004E-2</v>
      </c>
      <c r="AG49" s="407">
        <f t="shared" si="51"/>
        <v>2.4900760326905223E-2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0.79878170982879504</v>
      </c>
      <c r="AP49">
        <f t="shared" si="27"/>
        <v>6.12</v>
      </c>
      <c r="AQ49" s="10">
        <f t="shared" si="43"/>
        <v>0.88454879148824006</v>
      </c>
      <c r="AR49" s="63">
        <f t="shared" si="54"/>
        <v>11.726688869962167</v>
      </c>
      <c r="AS49" s="63">
        <f t="shared" si="44"/>
        <v>1.2450380163452612</v>
      </c>
      <c r="AT49" s="10"/>
      <c r="AU49">
        <f t="shared" si="45"/>
        <v>88.454879148824006</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0.21383250000000001</v>
      </c>
      <c r="J50" s="408">
        <f t="shared" si="2"/>
        <v>1.4180471052631578</v>
      </c>
      <c r="K50" s="408">
        <f t="shared" si="31"/>
        <v>1.9390235526315789</v>
      </c>
      <c r="L50" s="408">
        <f t="shared" si="32"/>
        <v>0.52097644736842108</v>
      </c>
      <c r="M50" s="63">
        <f t="shared" si="3"/>
        <v>0</v>
      </c>
      <c r="N50" s="407">
        <f t="shared" si="46"/>
        <v>1.2963299989054105</v>
      </c>
      <c r="O50" s="407">
        <f t="shared" si="5"/>
        <v>3.370004045145613E-2</v>
      </c>
      <c r="P50">
        <f t="shared" si="6"/>
        <v>0.2</v>
      </c>
      <c r="Q50" s="407">
        <f t="shared" si="34"/>
        <v>0.23370004045145615</v>
      </c>
      <c r="R50" s="9">
        <f t="shared" si="39"/>
        <v>0.4093549389736269</v>
      </c>
      <c r="S50" s="9">
        <f t="shared" si="7"/>
        <v>1.6757146606210179E-4</v>
      </c>
      <c r="T50" s="9">
        <f t="shared" si="40"/>
        <v>1.6757146606210179E-4</v>
      </c>
      <c r="U50" s="407">
        <f t="shared" si="47"/>
        <v>0.59944925954306116</v>
      </c>
      <c r="V50" s="409">
        <f t="shared" si="9"/>
        <v>7.1867882953344871E-4</v>
      </c>
      <c r="W50" s="407">
        <f t="shared" si="41"/>
        <v>7.1867882953344871E-4</v>
      </c>
      <c r="X50" s="407">
        <f t="shared" si="48"/>
        <v>0.59944925954306116</v>
      </c>
      <c r="Y50" s="407">
        <f t="shared" si="11"/>
        <v>2.156036488600346E-3</v>
      </c>
      <c r="Z50" s="407">
        <f t="shared" si="12"/>
        <v>9.0623020021231862E-2</v>
      </c>
      <c r="AA50" s="407">
        <f t="shared" si="13"/>
        <v>0.14400000000000002</v>
      </c>
      <c r="AB50" s="407">
        <f t="shared" si="14"/>
        <v>0</v>
      </c>
      <c r="AC50" s="407">
        <f t="shared" si="49"/>
        <v>0.23688120141257402</v>
      </c>
      <c r="AD50" s="407">
        <f t="shared" si="50"/>
        <v>1.1494050858141254</v>
      </c>
      <c r="AE50" s="407">
        <f t="shared" si="17"/>
        <v>7.926792307772261E-3</v>
      </c>
      <c r="AF50" s="407">
        <f t="shared" si="18"/>
        <v>1.7711999999999999E-2</v>
      </c>
      <c r="AG50" s="407">
        <f t="shared" si="51"/>
        <v>2.5679503525975683E-2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0.8034049296856014</v>
      </c>
      <c r="AP50">
        <f t="shared" si="27"/>
        <v>6.2729999999999997</v>
      </c>
      <c r="AQ50" s="10">
        <f t="shared" si="43"/>
        <v>0.88646707789214996</v>
      </c>
      <c r="AR50" s="63">
        <f t="shared" si="54"/>
        <v>11.8440600706287</v>
      </c>
      <c r="AS50" s="63">
        <f t="shared" si="44"/>
        <v>1.2839751762987841</v>
      </c>
      <c r="AT50" s="10"/>
      <c r="AU50">
        <f t="shared" si="45"/>
        <v>88.646707789215</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0.21386499999999997</v>
      </c>
      <c r="J51" s="408">
        <f t="shared" si="2"/>
        <v>1.4182626315789471</v>
      </c>
      <c r="K51" s="408">
        <f t="shared" si="31"/>
        <v>1.9691313157894736</v>
      </c>
      <c r="L51" s="408">
        <f t="shared" si="32"/>
        <v>0.55086868421052648</v>
      </c>
      <c r="M51" s="63">
        <f t="shared" si="3"/>
        <v>0</v>
      </c>
      <c r="N51" s="407">
        <f t="shared" si="46"/>
        <v>1.3248480696584684</v>
      </c>
      <c r="O51" s="407">
        <f t="shared" si="5"/>
        <v>3.5203311579649899E-2</v>
      </c>
      <c r="P51">
        <f t="shared" si="6"/>
        <v>0.2</v>
      </c>
      <c r="Q51" s="407">
        <f t="shared" si="34"/>
        <v>0.23520331157964991</v>
      </c>
      <c r="R51" s="9">
        <f t="shared" si="39"/>
        <v>0.40941715606184609</v>
      </c>
      <c r="S51" s="9">
        <f t="shared" si="7"/>
        <v>1.6762240767777004E-4</v>
      </c>
      <c r="T51" s="9">
        <f t="shared" si="40"/>
        <v>1.6762240767777004E-4</v>
      </c>
      <c r="U51" s="407">
        <f t="shared" si="47"/>
        <v>0.612683148305881</v>
      </c>
      <c r="V51" s="409">
        <f t="shared" si="9"/>
        <v>7.5076128043601237E-4</v>
      </c>
      <c r="W51" s="407">
        <f t="shared" si="41"/>
        <v>7.5076128043601237E-4</v>
      </c>
      <c r="X51" s="407">
        <f t="shared" si="48"/>
        <v>0.612683148305881</v>
      </c>
      <c r="Y51" s="407">
        <f t="shared" si="11"/>
        <v>2.252283841308037E-3</v>
      </c>
      <c r="Z51" s="407">
        <f t="shared" si="12"/>
        <v>9.2871117684755963E-2</v>
      </c>
      <c r="AA51" s="407">
        <f t="shared" si="13"/>
        <v>0.14400000000000002</v>
      </c>
      <c r="AB51" s="407">
        <f t="shared" si="14"/>
        <v>0</v>
      </c>
      <c r="AC51" s="407">
        <f t="shared" si="49"/>
        <v>0.23923116482343787</v>
      </c>
      <c r="AD51" s="407">
        <f t="shared" si="50"/>
        <v>1.1746666622747766</v>
      </c>
      <c r="AE51" s="407">
        <f t="shared" si="17"/>
        <v>8.2790506047585848E-3</v>
      </c>
      <c r="AF51" s="407">
        <f t="shared" si="18"/>
        <v>1.8144E-2</v>
      </c>
      <c r="AG51" s="407">
        <f t="shared" si="51"/>
        <v>2.6466874723796212E-2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0.80807664281499769</v>
      </c>
      <c r="AP51">
        <f t="shared" si="27"/>
        <v>6.4259999999999993</v>
      </c>
      <c r="AQ51" s="10">
        <f t="shared" si="43"/>
        <v>0.88829581400446012</v>
      </c>
      <c r="AR51" s="63">
        <f t="shared" si="54"/>
        <v>11.961558241171893</v>
      </c>
      <c r="AS51" s="63">
        <f t="shared" si="44"/>
        <v>1.3233437361898106</v>
      </c>
      <c r="AT51" s="10"/>
      <c r="AU51">
        <f t="shared" si="45"/>
        <v>88.829581400446017</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0.21389749999999999</v>
      </c>
      <c r="J52" s="408">
        <f t="shared" si="2"/>
        <v>1.4184781578947367</v>
      </c>
      <c r="K52" s="408">
        <f t="shared" si="31"/>
        <v>1.9992390789473684</v>
      </c>
      <c r="L52" s="408">
        <f t="shared" si="32"/>
        <v>0.58076092105263166</v>
      </c>
      <c r="M52" s="63">
        <f t="shared" si="3"/>
        <v>0</v>
      </c>
      <c r="N52" s="407">
        <f t="shared" si="46"/>
        <v>1.3534302187535827</v>
      </c>
      <c r="O52" s="407">
        <f t="shared" si="5"/>
        <v>3.6743155353555504E-2</v>
      </c>
      <c r="P52">
        <f t="shared" si="6"/>
        <v>0.2</v>
      </c>
      <c r="Q52" s="407">
        <f t="shared" si="34"/>
        <v>0.2367431553535555</v>
      </c>
      <c r="R52" s="9">
        <f t="shared" si="39"/>
        <v>0.40947937315006538</v>
      </c>
      <c r="S52" s="9">
        <f t="shared" si="7"/>
        <v>1.6767335703537047E-4</v>
      </c>
      <c r="T52" s="9">
        <f t="shared" si="40"/>
        <v>1.6767335703537047E-4</v>
      </c>
      <c r="U52" s="407">
        <f t="shared" si="47"/>
        <v>0.62594867332431758</v>
      </c>
      <c r="V52" s="409">
        <f t="shared" si="9"/>
        <v>7.8362348327294651E-4</v>
      </c>
      <c r="W52" s="407">
        <f t="shared" si="41"/>
        <v>7.8362348327294651E-4</v>
      </c>
      <c r="X52" s="407">
        <f t="shared" si="48"/>
        <v>0.62594867332431758</v>
      </c>
      <c r="Y52" s="407">
        <f t="shared" si="11"/>
        <v>2.3508704498188394E-3</v>
      </c>
      <c r="Z52" s="407">
        <f t="shared" si="12"/>
        <v>9.5119215348280051E-2</v>
      </c>
      <c r="AA52" s="407">
        <f t="shared" si="13"/>
        <v>0.14400000000000002</v>
      </c>
      <c r="AB52" s="407">
        <f t="shared" si="14"/>
        <v>0</v>
      </c>
      <c r="AC52" s="407">
        <f t="shared" si="49"/>
        <v>0.24158367218131685</v>
      </c>
      <c r="AD52" s="407">
        <f t="shared" si="50"/>
        <v>1.1999840063096248</v>
      </c>
      <c r="AE52" s="407">
        <f t="shared" si="17"/>
        <v>8.6397696923933859E-3</v>
      </c>
      <c r="AF52" s="407">
        <f t="shared" si="18"/>
        <v>1.8575999999999999E-2</v>
      </c>
      <c r="AG52" s="407">
        <f t="shared" si="51"/>
        <v>2.726287869100177E-2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0.81279688506618242</v>
      </c>
      <c r="AP52">
        <f t="shared" si="27"/>
        <v>6.5789999999999997</v>
      </c>
      <c r="AQ52" s="10">
        <f t="shared" si="43"/>
        <v>0.89004069001026054</v>
      </c>
      <c r="AR52" s="63">
        <f t="shared" si="54"/>
        <v>12.079183609065842</v>
      </c>
      <c r="AS52" s="63">
        <f t="shared" si="44"/>
        <v>1.3631439345500884</v>
      </c>
      <c r="AT52" s="10"/>
      <c r="AU52">
        <f t="shared" si="45"/>
        <v>89.004069001026053</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0.21392999999999998</v>
      </c>
      <c r="J53" s="408">
        <f t="shared" si="2"/>
        <v>1.418693684210526</v>
      </c>
      <c r="K53" s="408">
        <f t="shared" si="31"/>
        <v>2.0293468421052632</v>
      </c>
      <c r="L53" s="408">
        <f t="shared" si="32"/>
        <v>0.61065315789473706</v>
      </c>
      <c r="M53" s="63">
        <f t="shared" si="3"/>
        <v>0</v>
      </c>
      <c r="N53" s="407">
        <f t="shared" si="46"/>
        <v>1.382072470652282</v>
      </c>
      <c r="O53" s="407">
        <f t="shared" si="5"/>
        <v>3.8319598597881588E-2</v>
      </c>
      <c r="P53">
        <f t="shared" si="6"/>
        <v>0.2</v>
      </c>
      <c r="Q53" s="407">
        <f t="shared" si="34"/>
        <v>0.2383195985978816</v>
      </c>
      <c r="R53" s="9">
        <f t="shared" si="39"/>
        <v>0.40954159023828457</v>
      </c>
      <c r="S53" s="9">
        <f t="shared" si="7"/>
        <v>1.6772431413490299E-4</v>
      </c>
      <c r="T53" s="9">
        <f t="shared" si="40"/>
        <v>1.6772431413490299E-4</v>
      </c>
      <c r="U53" s="407">
        <f t="shared" si="47"/>
        <v>0.63924400233625955</v>
      </c>
      <c r="V53" s="409">
        <f t="shared" si="9"/>
        <v>8.1726578904575968E-4</v>
      </c>
      <c r="W53" s="407">
        <f t="shared" si="41"/>
        <v>8.1726578904575968E-4</v>
      </c>
      <c r="X53" s="407">
        <f t="shared" si="48"/>
        <v>0.63924400233625955</v>
      </c>
      <c r="Y53" s="407">
        <f t="shared" si="11"/>
        <v>2.4517973671372788E-3</v>
      </c>
      <c r="Z53" s="407">
        <f t="shared" si="12"/>
        <v>9.7367313011804152E-2</v>
      </c>
      <c r="AA53" s="407">
        <f t="shared" si="13"/>
        <v>0.14400000000000002</v>
      </c>
      <c r="AB53" s="407">
        <f t="shared" si="14"/>
        <v>0</v>
      </c>
      <c r="AC53" s="407">
        <f t="shared" si="49"/>
        <v>0.24393872804517425</v>
      </c>
      <c r="AD53" s="407">
        <f t="shared" si="50"/>
        <v>1.2253535896271017</v>
      </c>
      <c r="AE53" s="407">
        <f t="shared" si="17"/>
        <v>9.0089485176721423E-3</v>
      </c>
      <c r="AF53" s="407">
        <f t="shared" si="18"/>
        <v>1.9008000000000001E-2</v>
      </c>
      <c r="AG53" s="407">
        <f t="shared" si="51"/>
        <v>2.8067520286728511E-2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0.817565693032965</v>
      </c>
      <c r="AP53">
        <f t="shared" si="27"/>
        <v>6.7320000000000002</v>
      </c>
      <c r="AQ53" s="10">
        <f t="shared" si="43"/>
        <v>0.89170692377874838</v>
      </c>
      <c r="AR53" s="63">
        <f t="shared" si="54"/>
        <v>12.196936402258713</v>
      </c>
      <c r="AS53" s="63">
        <f t="shared" si="44"/>
        <v>1.4033760143364256</v>
      </c>
      <c r="AT53" s="10"/>
      <c r="AU53">
        <f t="shared" si="45"/>
        <v>89.170692377874843</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0.21396249999999997</v>
      </c>
      <c r="J54" s="408">
        <f t="shared" si="2"/>
        <v>1.4189092105263152</v>
      </c>
      <c r="K54" s="408">
        <f t="shared" si="31"/>
        <v>2.0594546052631575</v>
      </c>
      <c r="L54" s="408">
        <f t="shared" si="32"/>
        <v>0.64054539473684247</v>
      </c>
      <c r="M54" s="63">
        <f t="shared" si="3"/>
        <v>0</v>
      </c>
      <c r="N54" s="407">
        <f t="shared" si="46"/>
        <v>1.4107711646388184</v>
      </c>
      <c r="O54" s="407">
        <f t="shared" si="5"/>
        <v>3.9932668785137938E-2</v>
      </c>
      <c r="P54">
        <f t="shared" si="6"/>
        <v>0.2</v>
      </c>
      <c r="Q54" s="407">
        <f t="shared" si="34"/>
        <v>0.23993266878513794</v>
      </c>
      <c r="R54" s="9">
        <f t="shared" si="39"/>
        <v>0.40960380732650375</v>
      </c>
      <c r="S54" s="9">
        <f t="shared" si="7"/>
        <v>1.6777527897636761E-4</v>
      </c>
      <c r="T54" s="9">
        <f t="shared" si="40"/>
        <v>1.6777527897636761E-4</v>
      </c>
      <c r="U54" s="407">
        <f t="shared" si="47"/>
        <v>0.65256744814461976</v>
      </c>
      <c r="V54" s="409">
        <f t="shared" si="9"/>
        <v>8.5168854875596197E-4</v>
      </c>
      <c r="W54" s="407">
        <f t="shared" si="41"/>
        <v>8.5168854875596197E-4</v>
      </c>
      <c r="X54" s="407">
        <f t="shared" si="48"/>
        <v>0.65256744814461976</v>
      </c>
      <c r="Y54" s="407">
        <f t="shared" si="11"/>
        <v>2.555065646267886E-3</v>
      </c>
      <c r="Z54" s="407">
        <f t="shared" si="12"/>
        <v>9.9615410675328239E-2</v>
      </c>
      <c r="AA54" s="407">
        <f t="shared" si="13"/>
        <v>0.14400000000000002</v>
      </c>
      <c r="AB54" s="407">
        <f t="shared" si="14"/>
        <v>0</v>
      </c>
      <c r="AC54" s="407">
        <f t="shared" si="49"/>
        <v>0.2462963369834818</v>
      </c>
      <c r="AD54" s="407">
        <f t="shared" si="50"/>
        <v>1.2507721633448623</v>
      </c>
      <c r="AE54" s="407">
        <f t="shared" si="17"/>
        <v>9.3865860275903212E-3</v>
      </c>
      <c r="AF54" s="407">
        <f t="shared" si="18"/>
        <v>1.9440000000000002E-2</v>
      </c>
      <c r="AG54" s="407">
        <f t="shared" si="51"/>
        <v>2.8880804458709865E-2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0.82238310405506199</v>
      </c>
      <c r="AP54">
        <f t="shared" si="27"/>
        <v>6.8849999999999998</v>
      </c>
      <c r="AQ54" s="10">
        <f t="shared" si="43"/>
        <v>0.89329930886368114</v>
      </c>
      <c r="AR54" s="63">
        <f t="shared" si="54"/>
        <v>12.31481684917409</v>
      </c>
      <c r="AS54" s="63">
        <f t="shared" si="44"/>
        <v>1.4440402229354932</v>
      </c>
      <c r="AT54" s="10"/>
      <c r="AU54">
        <f t="shared" si="45"/>
        <v>89.329930886368118</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0.21399499999999996</v>
      </c>
      <c r="J55" s="408">
        <f t="shared" si="2"/>
        <v>1.4191247368421047</v>
      </c>
      <c r="K55" s="408">
        <f t="shared" si="31"/>
        <v>2.0895623684210527</v>
      </c>
      <c r="L55" s="408">
        <f t="shared" si="32"/>
        <v>0.67043763157894776</v>
      </c>
      <c r="M55" s="63">
        <f t="shared" si="3"/>
        <v>0</v>
      </c>
      <c r="N55" s="407">
        <f t="shared" si="46"/>
        <v>1.4395229249858319</v>
      </c>
      <c r="O55" s="407">
        <f t="shared" si="5"/>
        <v>4.158239403683664E-2</v>
      </c>
      <c r="P55">
        <f t="shared" si="6"/>
        <v>0.2</v>
      </c>
      <c r="Q55" s="407">
        <f t="shared" si="34"/>
        <v>0.24158239403683665</v>
      </c>
      <c r="R55" s="9">
        <f t="shared" si="39"/>
        <v>0.409666024414723</v>
      </c>
      <c r="S55" s="9">
        <f t="shared" si="7"/>
        <v>1.6782625155976441E-4</v>
      </c>
      <c r="T55" s="9">
        <f t="shared" si="40"/>
        <v>1.6782625155976441E-4</v>
      </c>
      <c r="U55" s="407">
        <f t="shared" si="47"/>
        <v>0.66591745487149667</v>
      </c>
      <c r="V55" s="409">
        <f t="shared" si="9"/>
        <v>8.8689211340506357E-4</v>
      </c>
      <c r="W55" s="407">
        <f t="shared" si="41"/>
        <v>8.8689211340506357E-4</v>
      </c>
      <c r="X55" s="407">
        <f t="shared" si="48"/>
        <v>0.66591745487149667</v>
      </c>
      <c r="Y55" s="407">
        <f t="shared" si="11"/>
        <v>2.6606763402151909E-3</v>
      </c>
      <c r="Z55" s="407">
        <f t="shared" si="12"/>
        <v>0.10186350833885235</v>
      </c>
      <c r="AA55" s="407">
        <f t="shared" si="13"/>
        <v>0.14400000000000002</v>
      </c>
      <c r="AB55" s="407">
        <f t="shared" si="14"/>
        <v>0</v>
      </c>
      <c r="AC55" s="407">
        <f t="shared" si="49"/>
        <v>0.24865650357424771</v>
      </c>
      <c r="AD55" s="407">
        <f t="shared" si="50"/>
        <v>1.2762367315107466</v>
      </c>
      <c r="AE55" s="407">
        <f t="shared" si="17"/>
        <v>9.7726811691434008E-3</v>
      </c>
      <c r="AF55" s="407">
        <f t="shared" si="18"/>
        <v>1.9872000000000004E-2</v>
      </c>
      <c r="AG55" s="407">
        <f t="shared" si="51"/>
        <v>2.9702736243374939E-2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0.82724915621942408</v>
      </c>
      <c r="AP55">
        <f t="shared" si="27"/>
        <v>7.0380000000000003</v>
      </c>
      <c r="AQ55" s="10">
        <f t="shared" si="43"/>
        <v>0.89482225676661764</v>
      </c>
      <c r="AR55" s="63">
        <f t="shared" si="54"/>
        <v>12.432825178712385</v>
      </c>
      <c r="AS55" s="63">
        <f t="shared" si="44"/>
        <v>1.4851368121687469</v>
      </c>
      <c r="AT55" s="10"/>
      <c r="AU55">
        <f t="shared" si="45"/>
        <v>89.48222567666177</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0.21402750000000001</v>
      </c>
      <c r="J56" s="408">
        <f t="shared" si="2"/>
        <v>1.4193402631578946</v>
      </c>
      <c r="K56" s="408">
        <f t="shared" si="31"/>
        <v>2.119670131578947</v>
      </c>
      <c r="L56" s="408">
        <f t="shared" si="32"/>
        <v>0.7003298684210526</v>
      </c>
      <c r="M56" s="63">
        <f t="shared" si="3"/>
        <v>0</v>
      </c>
      <c r="N56" s="407">
        <f t="shared" si="46"/>
        <v>1.4683246343656751</v>
      </c>
      <c r="O56" s="407">
        <f t="shared" si="5"/>
        <v>4.326880312472238E-2</v>
      </c>
      <c r="P56">
        <f t="shared" si="6"/>
        <v>0.2</v>
      </c>
      <c r="Q56" s="407">
        <f t="shared" si="34"/>
        <v>0.24326880312472238</v>
      </c>
      <c r="R56" s="9">
        <f t="shared" si="39"/>
        <v>0.4097282415029424</v>
      </c>
      <c r="S56" s="9">
        <f t="shared" si="7"/>
        <v>1.6787723188509349E-4</v>
      </c>
      <c r="T56" s="9">
        <f t="shared" si="40"/>
        <v>1.6787723188509349E-4</v>
      </c>
      <c r="U56" s="407">
        <f t="shared" si="47"/>
        <v>0.67929258570757767</v>
      </c>
      <c r="V56" s="409">
        <f t="shared" si="9"/>
        <v>9.2287683399457359E-4</v>
      </c>
      <c r="W56" s="407">
        <f t="shared" si="41"/>
        <v>9.2287683399457359E-4</v>
      </c>
      <c r="X56" s="407">
        <f t="shared" si="48"/>
        <v>0.67929258570757767</v>
      </c>
      <c r="Y56" s="407">
        <f t="shared" si="11"/>
        <v>2.7686305019837209E-3</v>
      </c>
      <c r="Z56" s="407">
        <f t="shared" si="12"/>
        <v>0.1041116060023764</v>
      </c>
      <c r="AA56" s="407">
        <f t="shared" si="13"/>
        <v>0.14400000000000002</v>
      </c>
      <c r="AB56" s="407">
        <f t="shared" si="14"/>
        <v>0</v>
      </c>
      <c r="AC56" s="407">
        <f t="shared" si="49"/>
        <v>0.25101923240504437</v>
      </c>
      <c r="AD56" s="407">
        <f t="shared" si="50"/>
        <v>1.3017445275044588</v>
      </c>
      <c r="AE56" s="407">
        <f t="shared" si="17"/>
        <v>1.016723288932684E-2</v>
      </c>
      <c r="AF56" s="407">
        <f t="shared" si="18"/>
        <v>2.0303999999999996E-2</v>
      </c>
      <c r="AG56" s="407">
        <f t="shared" si="51"/>
        <v>3.0533320765949223E-2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0.83216388836159561</v>
      </c>
      <c r="AP56">
        <f t="shared" si="27"/>
        <v>7.1909999999999989</v>
      </c>
      <c r="AQ56" s="10">
        <f t="shared" si="43"/>
        <v>0.89627983424734314</v>
      </c>
      <c r="AR56" s="63">
        <f t="shared" si="54"/>
        <v>12.550961620252219</v>
      </c>
      <c r="AS56" s="63">
        <f t="shared" si="44"/>
        <v>1.5266660382974613</v>
      </c>
      <c r="AT56" s="10"/>
      <c r="AU56">
        <f t="shared" si="45"/>
        <v>89.62798342473431</v>
      </c>
      <c r="BE56" s="28"/>
      <c r="BF56" s="29"/>
    </row>
    <row r="57" spans="1:60" x14ac:dyDescent="0.25">
      <c r="A57" s="34" t="s">
        <v>364</v>
      </c>
      <c r="B57" s="25" t="s">
        <v>201</v>
      </c>
      <c r="C57" s="34" t="s">
        <v>148</v>
      </c>
      <c r="D57" s="477" t="s">
        <v>391</v>
      </c>
      <c r="G57">
        <v>48</v>
      </c>
      <c r="H57">
        <f t="shared" si="0"/>
        <v>1.44</v>
      </c>
      <c r="I57" s="407">
        <f t="shared" si="1"/>
        <v>0.21406</v>
      </c>
      <c r="J57" s="408">
        <f t="shared" si="2"/>
        <v>1.4195557894736839</v>
      </c>
      <c r="K57" s="408">
        <f t="shared" si="31"/>
        <v>2.1497778947368418</v>
      </c>
      <c r="L57" s="408">
        <f t="shared" si="32"/>
        <v>0.73022210526315801</v>
      </c>
      <c r="M57" s="63">
        <f t="shared" si="3"/>
        <v>0</v>
      </c>
      <c r="N57" s="407">
        <f t="shared" si="46"/>
        <v>1.4971734101139902</v>
      </c>
      <c r="O57" s="407">
        <f t="shared" si="5"/>
        <v>4.4991925472031964E-2</v>
      </c>
      <c r="P57">
        <f t="shared" si="6"/>
        <v>0.2</v>
      </c>
      <c r="Q57" s="407">
        <f t="shared" si="34"/>
        <v>0.24499192547203197</v>
      </c>
      <c r="R57" s="9">
        <f t="shared" si="39"/>
        <v>0.40979045859116159</v>
      </c>
      <c r="S57" s="9">
        <f t="shared" si="7"/>
        <v>1.6792821995235453E-4</v>
      </c>
      <c r="T57" s="9">
        <f t="shared" si="40"/>
        <v>1.6792821995235453E-4</v>
      </c>
      <c r="U57" s="407">
        <f t="shared" si="47"/>
        <v>0.69269151197556977</v>
      </c>
      <c r="V57" s="409">
        <f t="shared" si="9"/>
        <v>9.5964306152600189E-4</v>
      </c>
      <c r="W57" s="407">
        <f t="shared" si="41"/>
        <v>9.5964306152600189E-4</v>
      </c>
      <c r="X57" s="407">
        <f t="shared" si="48"/>
        <v>0.69269151197556977</v>
      </c>
      <c r="Y57" s="407">
        <f t="shared" si="11"/>
        <v>2.8789291845780058E-3</v>
      </c>
      <c r="Z57" s="407">
        <f t="shared" si="12"/>
        <v>0.10635970366590052</v>
      </c>
      <c r="AA57" s="407">
        <f t="shared" si="13"/>
        <v>0.14400000000000002</v>
      </c>
      <c r="AB57" s="407">
        <f t="shared" si="14"/>
        <v>0</v>
      </c>
      <c r="AC57" s="407">
        <f t="shared" si="49"/>
        <v>0.25338452807303657</v>
      </c>
      <c r="AD57" s="407">
        <f t="shared" si="50"/>
        <v>1.3272929929707884</v>
      </c>
      <c r="AE57" s="407">
        <f t="shared" si="17"/>
        <v>1.0570240135136121E-2</v>
      </c>
      <c r="AF57" s="407">
        <f t="shared" si="18"/>
        <v>2.0735999999999997E-2</v>
      </c>
      <c r="AG57" s="407">
        <f t="shared" si="51"/>
        <v>3.1372563240557601E-2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0.83712734006710443</v>
      </c>
      <c r="AP57">
        <f t="shared" si="27"/>
        <v>7.3439999999999994</v>
      </c>
      <c r="AQ57" s="10">
        <f t="shared" si="43"/>
        <v>0.89767579634566141</v>
      </c>
      <c r="AR57" s="63">
        <f t="shared" si="54"/>
        <v>12.669226403651829</v>
      </c>
      <c r="AS57" s="63">
        <f t="shared" si="44"/>
        <v>1.5686281620278801</v>
      </c>
      <c r="AT57" s="10"/>
      <c r="AU57">
        <f t="shared" si="45"/>
        <v>89.767579634566147</v>
      </c>
      <c r="BE57" s="28"/>
      <c r="BF57" s="29"/>
    </row>
    <row r="58" spans="1:60" x14ac:dyDescent="0.25">
      <c r="A58" s="33" t="s">
        <v>365</v>
      </c>
      <c r="B58" s="115">
        <f>VfdSky</f>
        <v>0</v>
      </c>
      <c r="C58" s="417" t="s">
        <v>0</v>
      </c>
      <c r="D58" s="31" t="s">
        <v>368</v>
      </c>
      <c r="G58">
        <v>49</v>
      </c>
      <c r="H58">
        <f t="shared" si="0"/>
        <v>1.47</v>
      </c>
      <c r="I58" s="407">
        <f t="shared" si="1"/>
        <v>0.21409249999999999</v>
      </c>
      <c r="J58" s="408">
        <f t="shared" si="2"/>
        <v>1.4197713157894734</v>
      </c>
      <c r="K58" s="408">
        <f t="shared" si="31"/>
        <v>2.1798856578947365</v>
      </c>
      <c r="L58" s="408">
        <f t="shared" si="32"/>
        <v>0.7601143421052633</v>
      </c>
      <c r="M58" s="63">
        <f t="shared" si="3"/>
        <v>0</v>
      </c>
      <c r="N58" s="407">
        <f t="shared" si="46"/>
        <v>1.5260665830040141</v>
      </c>
      <c r="O58" s="407">
        <f t="shared" si="5"/>
        <v>4.6751791154782951E-2</v>
      </c>
      <c r="P58">
        <f t="shared" si="6"/>
        <v>0.2</v>
      </c>
      <c r="Q58" s="407">
        <f t="shared" si="34"/>
        <v>0.24675179115478296</v>
      </c>
      <c r="R58" s="9">
        <f t="shared" si="39"/>
        <v>0.40985267567938083</v>
      </c>
      <c r="S58" s="9">
        <f t="shared" si="7"/>
        <v>1.6797921576154772E-4</v>
      </c>
      <c r="T58" s="9">
        <f t="shared" si="40"/>
        <v>1.6797921576154772E-4</v>
      </c>
      <c r="U58" s="407">
        <f t="shared" si="47"/>
        <v>0.70611300335033422</v>
      </c>
      <c r="V58" s="409">
        <f t="shared" si="9"/>
        <v>9.9719114700085824E-4</v>
      </c>
      <c r="W58" s="407">
        <f t="shared" si="41"/>
        <v>9.9719114700085824E-4</v>
      </c>
      <c r="X58" s="407">
        <f t="shared" si="48"/>
        <v>0.70611300335033422</v>
      </c>
      <c r="Y58" s="407">
        <f t="shared" si="11"/>
        <v>2.9915734410025747E-3</v>
      </c>
      <c r="Z58" s="407">
        <f t="shared" si="12"/>
        <v>0.1086078013294246</v>
      </c>
      <c r="AA58" s="407">
        <f t="shared" si="13"/>
        <v>0.14400000000000002</v>
      </c>
      <c r="AB58" s="407">
        <f t="shared" si="14"/>
        <v>0</v>
      </c>
      <c r="AC58" s="407">
        <f t="shared" si="49"/>
        <v>0.25575239518500886</v>
      </c>
      <c r="AD58" s="407">
        <f t="shared" si="50"/>
        <v>1.3528797589812327</v>
      </c>
      <c r="AE58" s="407">
        <f t="shared" si="17"/>
        <v>1.0981701853566709E-2</v>
      </c>
      <c r="AF58" s="407">
        <f t="shared" si="18"/>
        <v>2.1167999999999999E-2</v>
      </c>
      <c r="AG58" s="407">
        <f t="shared" si="51"/>
        <v>3.2220468970329555E-2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0.8421395516728839</v>
      </c>
      <c r="AP58">
        <f t="shared" si="27"/>
        <v>7.496999999999999</v>
      </c>
      <c r="AQ58" s="10">
        <f t="shared" si="43"/>
        <v>0.89901361567885674</v>
      </c>
      <c r="AR58" s="63">
        <f t="shared" si="54"/>
        <v>12.787619759250443</v>
      </c>
      <c r="AS58" s="63">
        <f t="shared" si="44"/>
        <v>1.6110234485164778</v>
      </c>
      <c r="AT58" s="10"/>
      <c r="AU58">
        <f t="shared" si="45"/>
        <v>89.901361567885672</v>
      </c>
      <c r="BE58" s="28"/>
      <c r="BF58" s="29"/>
    </row>
    <row r="59" spans="1:60" x14ac:dyDescent="0.25">
      <c r="A59" s="33" t="s">
        <v>366</v>
      </c>
      <c r="B59" s="115">
        <f>QrrSky</f>
        <v>0</v>
      </c>
      <c r="C59" s="417" t="s">
        <v>136</v>
      </c>
      <c r="D59" s="31" t="s">
        <v>369</v>
      </c>
      <c r="G59">
        <v>50</v>
      </c>
      <c r="H59">
        <f t="shared" si="0"/>
        <v>1.5</v>
      </c>
      <c r="I59" s="407">
        <f t="shared" si="1"/>
        <v>0.21412500000000001</v>
      </c>
      <c r="J59" s="408">
        <f t="shared" si="2"/>
        <v>1.4199868421052633</v>
      </c>
      <c r="K59" s="408">
        <f t="shared" si="31"/>
        <v>2.2099934210526317</v>
      </c>
      <c r="L59" s="408">
        <f t="shared" si="32"/>
        <v>0.79000657894736837</v>
      </c>
      <c r="M59" s="63">
        <f t="shared" si="3"/>
        <v>0</v>
      </c>
      <c r="N59" s="407">
        <f t="shared" si="46"/>
        <v>1.5550016782346807</v>
      </c>
      <c r="O59" s="407">
        <f t="shared" si="5"/>
        <v>4.8548430903091695E-2</v>
      </c>
      <c r="P59">
        <f t="shared" si="6"/>
        <v>0.2</v>
      </c>
      <c r="Q59" s="407">
        <f t="shared" si="34"/>
        <v>0.2485484309030917</v>
      </c>
      <c r="R59" s="9">
        <f t="shared" si="39"/>
        <v>0.40991489276760018</v>
      </c>
      <c r="S59" s="9">
        <f t="shared" si="7"/>
        <v>1.6803021931267314E-4</v>
      </c>
      <c r="T59" s="9">
        <f t="shared" si="40"/>
        <v>1.6803021931267314E-4</v>
      </c>
      <c r="U59" s="407">
        <f t="shared" si="47"/>
        <v>0.71955591909894412</v>
      </c>
      <c r="V59" s="409">
        <f t="shared" si="9"/>
        <v>1.0355214414206524E-3</v>
      </c>
      <c r="W59" s="407">
        <f t="shared" si="41"/>
        <v>1.0355214414206524E-3</v>
      </c>
      <c r="X59" s="407">
        <f t="shared" si="48"/>
        <v>0.71955591909894412</v>
      </c>
      <c r="Y59" s="407">
        <f t="shared" si="11"/>
        <v>3.1065643242619572E-3</v>
      </c>
      <c r="Z59" s="407">
        <f t="shared" si="12"/>
        <v>0.11085589899294872</v>
      </c>
      <c r="AA59" s="407">
        <f t="shared" si="13"/>
        <v>0.14400000000000002</v>
      </c>
      <c r="AB59" s="407">
        <f t="shared" si="14"/>
        <v>0</v>
      </c>
      <c r="AC59" s="407">
        <f t="shared" si="49"/>
        <v>0.25812283835739436</v>
      </c>
      <c r="AD59" s="407">
        <f t="shared" si="50"/>
        <v>1.3785026291604769</v>
      </c>
      <c r="AE59" s="407">
        <f t="shared" si="17"/>
        <v>1.1401616991614084E-2</v>
      </c>
      <c r="AF59" s="407">
        <f t="shared" si="18"/>
        <v>2.1600000000000001E-2</v>
      </c>
      <c r="AG59" s="407">
        <f t="shared" si="51"/>
        <v>3.3077043347506746E-2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0.84720056426872614</v>
      </c>
      <c r="AP59">
        <f t="shared" si="27"/>
        <v>7.6499999999999995</v>
      </c>
      <c r="AQ59" s="10">
        <f t="shared" si="43"/>
        <v>0.9002965084958382</v>
      </c>
      <c r="AR59" s="63">
        <f t="shared" si="54"/>
        <v>12.906141917869718</v>
      </c>
      <c r="AS59" s="63">
        <f t="shared" si="44"/>
        <v>1.6538521673753372</v>
      </c>
      <c r="AT59" s="10"/>
      <c r="AU59">
        <f t="shared" si="45"/>
        <v>90.029650849583817</v>
      </c>
      <c r="BE59" s="28"/>
      <c r="BF59" s="29"/>
    </row>
    <row r="60" spans="1:60" x14ac:dyDescent="0.25">
      <c r="A60" s="33" t="s">
        <v>367</v>
      </c>
      <c r="B60" s="115">
        <f>Ireverse</f>
        <v>0</v>
      </c>
      <c r="C60" s="417" t="s">
        <v>135</v>
      </c>
      <c r="D60" s="31" t="s">
        <v>370</v>
      </c>
      <c r="E60" s="2"/>
      <c r="G60">
        <v>51</v>
      </c>
      <c r="H60">
        <f t="shared" si="0"/>
        <v>1.53</v>
      </c>
      <c r="I60" s="407">
        <f t="shared" si="1"/>
        <v>0.21415749999999997</v>
      </c>
      <c r="J60" s="408">
        <f t="shared" si="2"/>
        <v>1.4202023684210523</v>
      </c>
      <c r="K60" s="408">
        <f t="shared" si="31"/>
        <v>2.2401011842105261</v>
      </c>
      <c r="L60" s="408">
        <f t="shared" si="32"/>
        <v>0.81989881578947388</v>
      </c>
      <c r="M60" s="63">
        <f t="shared" si="3"/>
        <v>0</v>
      </c>
      <c r="N60" s="407">
        <f t="shared" si="46"/>
        <v>1.5839763983739563</v>
      </c>
      <c r="O60" s="407">
        <f t="shared" si="5"/>
        <v>5.0381876102520894E-2</v>
      </c>
      <c r="P60">
        <f t="shared" si="6"/>
        <v>0.2</v>
      </c>
      <c r="Q60" s="407">
        <f t="shared" si="34"/>
        <v>0.25038187610252088</v>
      </c>
      <c r="R60" s="9">
        <f t="shared" si="39"/>
        <v>0.40997710985581931</v>
      </c>
      <c r="S60" s="9">
        <f t="shared" si="7"/>
        <v>1.6808123060573055E-4</v>
      </c>
      <c r="T60" s="9">
        <f t="shared" si="40"/>
        <v>1.6808123060573055E-4</v>
      </c>
      <c r="U60" s="407">
        <f t="shared" si="47"/>
        <v>0.73301920022155398</v>
      </c>
      <c r="V60" s="409">
        <f t="shared" si="9"/>
        <v>1.0746342957868933E-3</v>
      </c>
      <c r="W60" s="407">
        <f t="shared" si="41"/>
        <v>1.0746342957868933E-3</v>
      </c>
      <c r="X60" s="407">
        <f t="shared" si="48"/>
        <v>0.73301920022155398</v>
      </c>
      <c r="Y60" s="407">
        <f t="shared" si="11"/>
        <v>3.22390288736068E-3</v>
      </c>
      <c r="Z60" s="407">
        <f t="shared" si="12"/>
        <v>0.1131039966564728</v>
      </c>
      <c r="AA60" s="407">
        <f t="shared" si="13"/>
        <v>0.14400000000000002</v>
      </c>
      <c r="AB60" s="407">
        <f t="shared" si="14"/>
        <v>0</v>
      </c>
      <c r="AC60" s="407">
        <f t="shared" si="49"/>
        <v>0.26049586221630244</v>
      </c>
      <c r="AD60" s="407">
        <f t="shared" si="50"/>
        <v>1.4041595645482332</v>
      </c>
      <c r="AE60" s="407">
        <f t="shared" si="17"/>
        <v>1.1829984496273704E-2</v>
      </c>
      <c r="AF60" s="407">
        <f t="shared" si="18"/>
        <v>2.2032E-2</v>
      </c>
      <c r="AG60" s="407">
        <f t="shared" si="51"/>
        <v>3.3942291853552804E-2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0.85231041969876875</v>
      </c>
      <c r="AP60">
        <f t="shared" si="27"/>
        <v>7.8029999999999999</v>
      </c>
      <c r="AQ60" s="10">
        <f t="shared" si="43"/>
        <v>0.90152745789925914</v>
      </c>
      <c r="AR60" s="63">
        <f t="shared" si="54"/>
        <v>13.024793110815121</v>
      </c>
      <c r="AS60" s="63">
        <f t="shared" si="44"/>
        <v>1.6971145926776403</v>
      </c>
      <c r="AT60" s="10"/>
      <c r="AU60">
        <f t="shared" si="45"/>
        <v>90.152745789925916</v>
      </c>
      <c r="BE60" s="28"/>
      <c r="BF60" s="29"/>
    </row>
    <row r="61" spans="1:60" x14ac:dyDescent="0.25">
      <c r="A61" s="34" t="s">
        <v>209</v>
      </c>
      <c r="B61" s="25" t="s">
        <v>201</v>
      </c>
      <c r="C61" s="34" t="s">
        <v>148</v>
      </c>
      <c r="D61" s="477" t="s">
        <v>391</v>
      </c>
      <c r="G61">
        <v>52</v>
      </c>
      <c r="H61">
        <f t="shared" si="0"/>
        <v>1.56</v>
      </c>
      <c r="I61" s="407">
        <f t="shared" si="1"/>
        <v>0.21418999999999999</v>
      </c>
      <c r="J61" s="408">
        <f t="shared" si="2"/>
        <v>1.4204178947368418</v>
      </c>
      <c r="K61" s="408">
        <f t="shared" si="31"/>
        <v>2.2702089473684208</v>
      </c>
      <c r="L61" s="408">
        <f t="shared" si="32"/>
        <v>0.84979105263157917</v>
      </c>
      <c r="M61" s="63">
        <f t="shared" si="3"/>
        <v>0</v>
      </c>
      <c r="N61" s="407">
        <f t="shared" si="46"/>
        <v>1.6129886080319105</v>
      </c>
      <c r="O61" s="407">
        <f t="shared" si="5"/>
        <v>5.2252158795456784E-2</v>
      </c>
      <c r="P61">
        <f t="shared" si="6"/>
        <v>0.2</v>
      </c>
      <c r="Q61" s="407">
        <f t="shared" si="34"/>
        <v>0.25225215879545682</v>
      </c>
      <c r="R61" s="9">
        <f t="shared" si="39"/>
        <v>0.41003932694403855</v>
      </c>
      <c r="S61" s="9">
        <f t="shared" si="7"/>
        <v>1.6813224964072013E-4</v>
      </c>
      <c r="T61" s="9">
        <f t="shared" si="40"/>
        <v>1.6813224964072013E-4</v>
      </c>
      <c r="U61" s="407">
        <f t="shared" si="47"/>
        <v>0.74650186238920113</v>
      </c>
      <c r="V61" s="409">
        <f t="shared" si="9"/>
        <v>1.1145300611010915E-3</v>
      </c>
      <c r="W61" s="407">
        <f t="shared" si="41"/>
        <v>1.1145300611010915E-3</v>
      </c>
      <c r="X61" s="407">
        <f t="shared" si="48"/>
        <v>0.74650186238920113</v>
      </c>
      <c r="Y61" s="407">
        <f t="shared" si="11"/>
        <v>3.3435901833032745E-3</v>
      </c>
      <c r="Z61" s="407">
        <f t="shared" si="12"/>
        <v>0.11535209431999691</v>
      </c>
      <c r="AA61" s="407">
        <f t="shared" si="13"/>
        <v>0.14400000000000002</v>
      </c>
      <c r="AB61" s="407">
        <f t="shared" si="14"/>
        <v>0</v>
      </c>
      <c r="AC61" s="407">
        <f t="shared" si="49"/>
        <v>0.2628714713975473</v>
      </c>
      <c r="AD61" s="407">
        <f t="shared" si="50"/>
        <v>1.4298486699962951</v>
      </c>
      <c r="AE61" s="407">
        <f t="shared" si="17"/>
        <v>1.2266803314541044E-2</v>
      </c>
      <c r="AF61" s="407">
        <f t="shared" si="18"/>
        <v>2.2464000000000001E-2</v>
      </c>
      <c r="AG61" s="407">
        <f t="shared" si="51"/>
        <v>3.4816220059265601E-2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0.85746916056301159</v>
      </c>
      <c r="AP61">
        <f t="shared" si="27"/>
        <v>7.9559999999999995</v>
      </c>
      <c r="AQ61" s="10">
        <f t="shared" si="43"/>
        <v>0.90270923458836538</v>
      </c>
      <c r="AR61" s="63">
        <f t="shared" si="54"/>
        <v>13.143573569877365</v>
      </c>
      <c r="AS61" s="63">
        <f t="shared" si="44"/>
        <v>1.7408110029632802</v>
      </c>
      <c r="AT61" s="10"/>
      <c r="AU61">
        <f t="shared" si="45"/>
        <v>90.270923458836535</v>
      </c>
      <c r="BE61" s="28"/>
      <c r="BF61" s="29"/>
    </row>
    <row r="62" spans="1:60" x14ac:dyDescent="0.25">
      <c r="A62" s="33" t="s">
        <v>210</v>
      </c>
      <c r="B62" s="116">
        <v>20</v>
      </c>
      <c r="C62" s="417" t="s">
        <v>381</v>
      </c>
      <c r="D62" s="31" t="s">
        <v>184</v>
      </c>
      <c r="G62">
        <v>53</v>
      </c>
      <c r="H62">
        <f t="shared" si="0"/>
        <v>1.59</v>
      </c>
      <c r="I62" s="407">
        <f t="shared" si="1"/>
        <v>0.21422249999999998</v>
      </c>
      <c r="J62" s="408">
        <f t="shared" si="2"/>
        <v>1.4206334210526312</v>
      </c>
      <c r="K62" s="408">
        <f t="shared" si="31"/>
        <v>2.3003167105263156</v>
      </c>
      <c r="L62" s="408">
        <f t="shared" si="32"/>
        <v>0.87968328947368446</v>
      </c>
      <c r="M62" s="63">
        <f t="shared" si="3"/>
        <v>0</v>
      </c>
      <c r="N62" s="407">
        <f t="shared" si="46"/>
        <v>1.6420363200665331</v>
      </c>
      <c r="O62" s="407">
        <f t="shared" si="5"/>
        <v>5.4159311682515809E-2</v>
      </c>
      <c r="P62">
        <f t="shared" si="6"/>
        <v>0.2</v>
      </c>
      <c r="Q62" s="407">
        <f t="shared" si="34"/>
        <v>0.25415931168251582</v>
      </c>
      <c r="R62" s="9">
        <f t="shared" si="39"/>
        <v>0.41010154403225785</v>
      </c>
      <c r="S62" s="9">
        <f t="shared" si="7"/>
        <v>1.6818327641764192E-4</v>
      </c>
      <c r="T62" s="9">
        <f t="shared" si="40"/>
        <v>1.6818327641764192E-4</v>
      </c>
      <c r="U62" s="407">
        <f t="shared" si="47"/>
        <v>0.76000298958778989</v>
      </c>
      <c r="V62" s="409">
        <f t="shared" si="9"/>
        <v>1.1552090883647566E-3</v>
      </c>
      <c r="W62" s="407">
        <f t="shared" si="41"/>
        <v>1.1552090883647566E-3</v>
      </c>
      <c r="X62" s="407">
        <f t="shared" si="48"/>
        <v>0.76000298958778989</v>
      </c>
      <c r="Y62" s="407">
        <f t="shared" si="11"/>
        <v>3.4656272650942697E-3</v>
      </c>
      <c r="Z62" s="407">
        <f t="shared" si="12"/>
        <v>0.11760019198352099</v>
      </c>
      <c r="AA62" s="407">
        <f t="shared" si="13"/>
        <v>0.14400000000000002</v>
      </c>
      <c r="AB62" s="407">
        <f t="shared" si="14"/>
        <v>0</v>
      </c>
      <c r="AC62" s="407">
        <f t="shared" si="49"/>
        <v>0.26524967054667603</v>
      </c>
      <c r="AD62" s="407">
        <f t="shared" si="50"/>
        <v>1.4555681819259667</v>
      </c>
      <c r="AE62" s="407">
        <f t="shared" si="17"/>
        <v>1.2712072393411584E-2</v>
      </c>
      <c r="AF62" s="407">
        <f t="shared" si="18"/>
        <v>2.2896E-2</v>
      </c>
      <c r="AG62" s="407">
        <f t="shared" si="51"/>
        <v>3.5698833624891582E-2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0.86267683021886588</v>
      </c>
      <c r="AP62">
        <f t="shared" si="27"/>
        <v>8.109</v>
      </c>
      <c r="AQ62" s="10">
        <f t="shared" si="43"/>
        <v>0.90384441542598215</v>
      </c>
      <c r="AR62" s="63">
        <f t="shared" si="54"/>
        <v>13.262483527333801</v>
      </c>
      <c r="AS62" s="63">
        <f t="shared" si="44"/>
        <v>1.7849416812445791</v>
      </c>
      <c r="AT62" s="10"/>
      <c r="AU62">
        <f t="shared" si="45"/>
        <v>90.384441542598211</v>
      </c>
      <c r="BE62" s="28"/>
      <c r="BF62" s="29"/>
    </row>
    <row r="63" spans="1:60" x14ac:dyDescent="0.25">
      <c r="A63" s="33" t="s">
        <v>210</v>
      </c>
      <c r="B63" s="116">
        <v>2</v>
      </c>
      <c r="C63" s="417" t="s">
        <v>278</v>
      </c>
      <c r="D63" s="31" t="s">
        <v>184</v>
      </c>
      <c r="G63">
        <v>54</v>
      </c>
      <c r="H63">
        <f t="shared" si="0"/>
        <v>1.62</v>
      </c>
      <c r="I63" s="407">
        <f t="shared" si="1"/>
        <v>0.21425499999999997</v>
      </c>
      <c r="J63" s="408">
        <f t="shared" si="2"/>
        <v>1.4208489473684207</v>
      </c>
      <c r="K63" s="408">
        <f t="shared" si="31"/>
        <v>2.3304244736842104</v>
      </c>
      <c r="L63" s="408">
        <f t="shared" si="32"/>
        <v>0.90957552631578975</v>
      </c>
      <c r="M63" s="63">
        <f t="shared" si="3"/>
        <v>0</v>
      </c>
      <c r="N63" s="407">
        <f t="shared" si="46"/>
        <v>1.6711176831499619</v>
      </c>
      <c r="O63" s="407">
        <f t="shared" si="5"/>
        <v>5.6103368123981347E-2</v>
      </c>
      <c r="P63">
        <f t="shared" si="6"/>
        <v>0.2</v>
      </c>
      <c r="Q63" s="407">
        <f t="shared" si="34"/>
        <v>0.25610336812398138</v>
      </c>
      <c r="R63" s="9">
        <f t="shared" si="39"/>
        <v>0.41016376112047709</v>
      </c>
      <c r="S63" s="9">
        <f t="shared" si="7"/>
        <v>1.6823431093649581E-4</v>
      </c>
      <c r="T63" s="9">
        <f t="shared" si="40"/>
        <v>1.6823431093649581E-4</v>
      </c>
      <c r="U63" s="407">
        <f t="shared" si="47"/>
        <v>0.77352172838886624</v>
      </c>
      <c r="V63" s="409">
        <f t="shared" si="9"/>
        <v>1.196671728579398E-3</v>
      </c>
      <c r="W63" s="407">
        <f t="shared" si="41"/>
        <v>1.196671728579398E-3</v>
      </c>
      <c r="X63" s="407">
        <f t="shared" si="48"/>
        <v>0.77352172838886624</v>
      </c>
      <c r="Y63" s="407">
        <f t="shared" si="11"/>
        <v>3.5900151857381941E-3</v>
      </c>
      <c r="Z63" s="407">
        <f t="shared" si="12"/>
        <v>0.11984828964704509</v>
      </c>
      <c r="AA63" s="407">
        <f t="shared" si="13"/>
        <v>0.14400000000000002</v>
      </c>
      <c r="AB63" s="407">
        <f t="shared" si="14"/>
        <v>0</v>
      </c>
      <c r="AC63" s="407">
        <f t="shared" si="49"/>
        <v>0.26763046431899756</v>
      </c>
      <c r="AD63" s="407">
        <f t="shared" si="50"/>
        <v>1.4813164572929032</v>
      </c>
      <c r="AE63" s="407">
        <f t="shared" si="17"/>
        <v>1.3165790679880785E-2</v>
      </c>
      <c r="AF63" s="407">
        <f t="shared" si="18"/>
        <v>2.3328000000000002E-2</v>
      </c>
      <c r="AG63" s="407">
        <f t="shared" si="51"/>
        <v>3.6590138300242568E-2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0.86793347278273736</v>
      </c>
      <c r="AP63">
        <f t="shared" si="27"/>
        <v>8.2620000000000005</v>
      </c>
      <c r="AQ63" s="10">
        <f t="shared" si="43"/>
        <v>0.90493540009134388</v>
      </c>
      <c r="AR63" s="63">
        <f t="shared" si="54"/>
        <v>13.381523215949878</v>
      </c>
      <c r="AS63" s="63">
        <f t="shared" si="44"/>
        <v>1.8295069150121284</v>
      </c>
      <c r="AT63" s="10"/>
      <c r="AU63">
        <f t="shared" si="45"/>
        <v>90.493540009134392</v>
      </c>
      <c r="BE63" s="28"/>
      <c r="BF63" s="29"/>
    </row>
    <row r="64" spans="1:60" x14ac:dyDescent="0.25">
      <c r="A64" s="117"/>
      <c r="B64" s="40"/>
      <c r="G64">
        <v>55</v>
      </c>
      <c r="H64">
        <f t="shared" si="0"/>
        <v>1.6500000000000001</v>
      </c>
      <c r="I64" s="407">
        <f t="shared" si="1"/>
        <v>0.21428749999999999</v>
      </c>
      <c r="J64" s="408">
        <f t="shared" si="2"/>
        <v>1.4210644736842104</v>
      </c>
      <c r="K64" s="408">
        <f t="shared" si="31"/>
        <v>2.3605322368421051</v>
      </c>
      <c r="L64" s="408">
        <f t="shared" si="32"/>
        <v>0.93946776315789493</v>
      </c>
      <c r="M64" s="63">
        <f t="shared" si="3"/>
        <v>0</v>
      </c>
      <c r="N64" s="407">
        <f t="shared" si="46"/>
        <v>1.7002309705440852</v>
      </c>
      <c r="O64" s="407">
        <f t="shared" si="5"/>
        <v>5.80843621412701E-2</v>
      </c>
      <c r="P64">
        <f t="shared" si="6"/>
        <v>0.2</v>
      </c>
      <c r="Q64" s="407">
        <f t="shared" si="34"/>
        <v>0.25808436214127012</v>
      </c>
      <c r="R64" s="9">
        <f t="shared" si="39"/>
        <v>0.41022597820869638</v>
      </c>
      <c r="S64" s="9">
        <f t="shared" si="7"/>
        <v>1.6828535319728184E-4</v>
      </c>
      <c r="T64" s="9">
        <f t="shared" si="40"/>
        <v>1.6828535319728184E-4</v>
      </c>
      <c r="U64" s="407">
        <f t="shared" si="47"/>
        <v>0.78705728277760234</v>
      </c>
      <c r="V64" s="409">
        <f t="shared" si="9"/>
        <v>1.2389183327465255E-3</v>
      </c>
      <c r="W64" s="407">
        <f t="shared" si="41"/>
        <v>1.2389183327465255E-3</v>
      </c>
      <c r="X64" s="407">
        <f t="shared" si="48"/>
        <v>0.78705728277760234</v>
      </c>
      <c r="Y64" s="407">
        <f t="shared" si="11"/>
        <v>3.7167549982395761E-3</v>
      </c>
      <c r="Z64" s="407">
        <f t="shared" si="12"/>
        <v>0.1220963873105692</v>
      </c>
      <c r="AA64" s="407">
        <f t="shared" si="13"/>
        <v>0.14400000000000002</v>
      </c>
      <c r="AB64" s="407">
        <f t="shared" si="14"/>
        <v>0</v>
      </c>
      <c r="AC64" s="407">
        <f t="shared" si="49"/>
        <v>0.27001385737961076</v>
      </c>
      <c r="AD64" s="407">
        <f t="shared" si="50"/>
        <v>1.5070919636253188</v>
      </c>
      <c r="AE64" s="407">
        <f t="shared" si="17"/>
        <v>1.3627957120944117E-2</v>
      </c>
      <c r="AF64" s="407">
        <f t="shared" si="18"/>
        <v>2.3759999999999996E-2</v>
      </c>
      <c r="AG64" s="407">
        <f t="shared" si="51"/>
        <v>3.7490139924814828E-2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0.87323913313163959</v>
      </c>
      <c r="AP64">
        <f t="shared" si="27"/>
        <v>8.4150000000000009</v>
      </c>
      <c r="AQ64" s="10">
        <f t="shared" si="43"/>
        <v>0.9059844260451102</v>
      </c>
      <c r="AR64" s="63">
        <f t="shared" si="54"/>
        <v>13.500692868980538</v>
      </c>
      <c r="AS64" s="63">
        <f t="shared" si="44"/>
        <v>1.8745069962407415</v>
      </c>
      <c r="AT64" s="10"/>
      <c r="AU64">
        <f t="shared" si="45"/>
        <v>90.598442604511021</v>
      </c>
      <c r="BE64" s="28"/>
      <c r="BF64" s="29"/>
    </row>
    <row r="65" spans="1:58" x14ac:dyDescent="0.25">
      <c r="G65">
        <v>56</v>
      </c>
      <c r="H65">
        <f t="shared" si="0"/>
        <v>1.6800000000000002</v>
      </c>
      <c r="I65" s="407">
        <f t="shared" si="1"/>
        <v>0.21431999999999998</v>
      </c>
      <c r="J65" s="408">
        <f t="shared" si="2"/>
        <v>1.4212799999999999</v>
      </c>
      <c r="K65" s="408">
        <f t="shared" si="31"/>
        <v>2.3906400000000003</v>
      </c>
      <c r="L65" s="408">
        <f t="shared" si="32"/>
        <v>0.96936000000000022</v>
      </c>
      <c r="M65" s="63">
        <f t="shared" si="3"/>
        <v>0</v>
      </c>
      <c r="N65" s="407">
        <f t="shared" si="46"/>
        <v>1.7293745699529643</v>
      </c>
      <c r="O65" s="407">
        <f t="shared" si="5"/>
        <v>6.0102328418428934E-2</v>
      </c>
      <c r="P65">
        <f t="shared" si="6"/>
        <v>0.2</v>
      </c>
      <c r="Q65" s="407">
        <f t="shared" si="34"/>
        <v>0.26010232841842895</v>
      </c>
      <c r="R65" s="9">
        <f t="shared" si="39"/>
        <v>0.41028819529691563</v>
      </c>
      <c r="S65" s="9">
        <f t="shared" si="7"/>
        <v>1.6833640319999999E-4</v>
      </c>
      <c r="T65" s="9">
        <f t="shared" si="40"/>
        <v>1.6833640319999999E-4</v>
      </c>
      <c r="U65" s="407">
        <f t="shared" si="47"/>
        <v>0.80060890947692065</v>
      </c>
      <c r="V65" s="409">
        <f t="shared" si="9"/>
        <v>1.2819492518676484E-3</v>
      </c>
      <c r="W65" s="407">
        <f t="shared" si="41"/>
        <v>1.2819492518676484E-3</v>
      </c>
      <c r="X65" s="407">
        <f t="shared" si="48"/>
        <v>0.80060890947692065</v>
      </c>
      <c r="Y65" s="407">
        <f t="shared" si="11"/>
        <v>3.8458477556029451E-3</v>
      </c>
      <c r="Z65" s="407">
        <f t="shared" si="12"/>
        <v>0.12434448497409333</v>
      </c>
      <c r="AA65" s="407">
        <f t="shared" si="13"/>
        <v>0.14400000000000002</v>
      </c>
      <c r="AB65" s="407">
        <f t="shared" si="14"/>
        <v>0</v>
      </c>
      <c r="AC65" s="407">
        <f t="shared" si="49"/>
        <v>0.27239985440343312</v>
      </c>
      <c r="AD65" s="407">
        <f t="shared" si="50"/>
        <v>1.5328932700179019</v>
      </c>
      <c r="AE65" s="407">
        <f t="shared" si="17"/>
        <v>1.4098570663597059E-2</v>
      </c>
      <c r="AF65" s="407">
        <f t="shared" si="18"/>
        <v>2.4192000000000002E-2</v>
      </c>
      <c r="AG65" s="407">
        <f t="shared" si="51"/>
        <v>3.8398844427910535E-2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0.87859385690484026</v>
      </c>
      <c r="AP65">
        <f t="shared" si="27"/>
        <v>8.5679999999999996</v>
      </c>
      <c r="AQ65" s="10">
        <f t="shared" si="43"/>
        <v>0.90699358200282465</v>
      </c>
      <c r="AR65" s="63">
        <f t="shared" si="54"/>
        <v>13.619992720171656</v>
      </c>
      <c r="AS65" s="63">
        <f t="shared" si="44"/>
        <v>1.9199422213955268</v>
      </c>
      <c r="AT65" s="10"/>
      <c r="AU65">
        <f t="shared" si="45"/>
        <v>90.699358200282461</v>
      </c>
      <c r="BE65" s="28"/>
      <c r="BF65" s="29"/>
    </row>
    <row r="66" spans="1:58" x14ac:dyDescent="0.25">
      <c r="A66" s="12" t="s">
        <v>149</v>
      </c>
      <c r="B66" s="41"/>
      <c r="C66" s="41"/>
      <c r="G66">
        <v>57</v>
      </c>
      <c r="H66">
        <f t="shared" si="0"/>
        <v>1.71</v>
      </c>
      <c r="I66" s="407">
        <f t="shared" si="1"/>
        <v>0.21435249999999997</v>
      </c>
      <c r="J66" s="408">
        <f t="shared" si="2"/>
        <v>1.4214955263157891</v>
      </c>
      <c r="K66" s="408">
        <f t="shared" si="31"/>
        <v>2.4207477631578946</v>
      </c>
      <c r="L66" s="408">
        <f t="shared" si="32"/>
        <v>0.9992522368421054</v>
      </c>
      <c r="M66" s="63">
        <f t="shared" si="3"/>
        <v>0</v>
      </c>
      <c r="N66" s="407">
        <f t="shared" si="46"/>
        <v>1.7585469743355306</v>
      </c>
      <c r="O66" s="407">
        <f t="shared" si="5"/>
        <v>6.2157302303661337E-2</v>
      </c>
      <c r="P66">
        <f t="shared" si="6"/>
        <v>0.2</v>
      </c>
      <c r="Q66" s="407">
        <f t="shared" si="34"/>
        <v>0.26215730230366135</v>
      </c>
      <c r="R66" s="9">
        <f t="shared" si="39"/>
        <v>0.41035041238513481</v>
      </c>
      <c r="S66" s="9">
        <f t="shared" si="7"/>
        <v>1.6838746094465022E-4</v>
      </c>
      <c r="T66" s="9">
        <f t="shared" si="40"/>
        <v>1.6838746094465022E-4</v>
      </c>
      <c r="U66" s="407">
        <f t="shared" si="47"/>
        <v>0.81417591371406817</v>
      </c>
      <c r="V66" s="409">
        <f t="shared" si="9"/>
        <v>1.3257648369442757E-3</v>
      </c>
      <c r="W66" s="407">
        <f t="shared" si="41"/>
        <v>1.3257648369442757E-3</v>
      </c>
      <c r="X66" s="407">
        <f t="shared" si="48"/>
        <v>0.81417591371406817</v>
      </c>
      <c r="Y66" s="407">
        <f t="shared" si="11"/>
        <v>3.9772945108328267E-3</v>
      </c>
      <c r="Z66" s="407">
        <f t="shared" si="12"/>
        <v>0.12659258263761738</v>
      </c>
      <c r="AA66" s="407">
        <f t="shared" si="13"/>
        <v>0.14400000000000002</v>
      </c>
      <c r="AB66" s="407">
        <f t="shared" si="14"/>
        <v>0</v>
      </c>
      <c r="AC66" s="407">
        <f t="shared" si="49"/>
        <v>0.27478846007522978</v>
      </c>
      <c r="AD66" s="407">
        <f t="shared" si="50"/>
        <v>1.5587190389780039</v>
      </c>
      <c r="AE66" s="407">
        <f t="shared" si="17"/>
        <v>1.4577630254835073E-2</v>
      </c>
      <c r="AF66" s="407">
        <f t="shared" si="18"/>
        <v>2.4624E-2</v>
      </c>
      <c r="AG66" s="407">
        <f t="shared" si="51"/>
        <v>3.9316257828761358E-2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0.88399769050554144</v>
      </c>
      <c r="AP66">
        <f t="shared" si="27"/>
        <v>8.7210000000000001</v>
      </c>
      <c r="AQ66" s="10">
        <f t="shared" si="43"/>
        <v>0.9079648200874253</v>
      </c>
      <c r="AR66" s="63">
        <f t="shared" si="54"/>
        <v>13.739423003761489</v>
      </c>
      <c r="AS66" s="63">
        <f t="shared" si="44"/>
        <v>1.9658128914380679</v>
      </c>
      <c r="AT66" s="10"/>
      <c r="AU66">
        <f t="shared" si="45"/>
        <v>90.79648200874253</v>
      </c>
      <c r="BE66" s="28"/>
      <c r="BF66" s="29"/>
    </row>
    <row r="67" spans="1:58" x14ac:dyDescent="0.25">
      <c r="A67" s="24" t="s">
        <v>125</v>
      </c>
      <c r="B67" s="25" t="s">
        <v>8</v>
      </c>
      <c r="C67" s="25" t="s">
        <v>148</v>
      </c>
      <c r="G67">
        <v>58</v>
      </c>
      <c r="H67">
        <f t="shared" si="0"/>
        <v>1.7399999999999998</v>
      </c>
      <c r="I67" s="407">
        <f t="shared" si="1"/>
        <v>0.21438499999999996</v>
      </c>
      <c r="J67" s="408">
        <f t="shared" si="2"/>
        <v>1.4217110526315784</v>
      </c>
      <c r="K67" s="408">
        <f t="shared" si="31"/>
        <v>2.450855526315789</v>
      </c>
      <c r="L67" s="408">
        <f t="shared" si="32"/>
        <v>1.0291444736842106</v>
      </c>
      <c r="M67" s="63">
        <f t="shared" si="3"/>
        <v>0</v>
      </c>
      <c r="N67" s="407">
        <f t="shared" si="46"/>
        <v>1.7877467735759536</v>
      </c>
      <c r="O67" s="407">
        <f t="shared" si="5"/>
        <v>6.4249319810884775E-2</v>
      </c>
      <c r="P67">
        <f t="shared" si="6"/>
        <v>0.2</v>
      </c>
      <c r="Q67" s="407">
        <f t="shared" si="34"/>
        <v>0.26424931981088479</v>
      </c>
      <c r="R67" s="9">
        <f t="shared" si="39"/>
        <v>0.410412629473354</v>
      </c>
      <c r="S67" s="9">
        <f t="shared" si="7"/>
        <v>1.6843852643123257E-4</v>
      </c>
      <c r="T67" s="9">
        <f t="shared" si="40"/>
        <v>1.6843852643123257E-4</v>
      </c>
      <c r="U67" s="407">
        <f t="shared" si="47"/>
        <v>0.8277576453823664</v>
      </c>
      <c r="V67" s="409">
        <f t="shared" si="9"/>
        <v>1.370365438977919E-3</v>
      </c>
      <c r="W67" s="407">
        <f t="shared" si="41"/>
        <v>1.370365438977919E-3</v>
      </c>
      <c r="X67" s="407">
        <f t="shared" si="48"/>
        <v>0.8277576453823664</v>
      </c>
      <c r="Y67" s="407">
        <f t="shared" si="11"/>
        <v>4.1110963169337569E-3</v>
      </c>
      <c r="Z67" s="407">
        <f t="shared" si="12"/>
        <v>0.12884068030114146</v>
      </c>
      <c r="AA67" s="407">
        <f t="shared" si="13"/>
        <v>0.14400000000000002</v>
      </c>
      <c r="AB67" s="407">
        <f t="shared" si="14"/>
        <v>0</v>
      </c>
      <c r="AC67" s="407">
        <f t="shared" si="49"/>
        <v>0.27717967908964208</v>
      </c>
      <c r="AD67" s="407">
        <f t="shared" si="50"/>
        <v>1.5845680190330338</v>
      </c>
      <c r="AE67" s="407">
        <f t="shared" si="17"/>
        <v>1.5065134841653637E-2</v>
      </c>
      <c r="AF67" s="407">
        <f t="shared" si="18"/>
        <v>2.5055999999999995E-2</v>
      </c>
      <c r="AG67" s="407">
        <f t="shared" si="51"/>
        <v>4.0242386236654652E-2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0.88945068110259062</v>
      </c>
      <c r="AP67">
        <f t="shared" si="27"/>
        <v>8.8739999999999988</v>
      </c>
      <c r="AQ67" s="10">
        <f t="shared" si="43"/>
        <v>0.90889996680946561</v>
      </c>
      <c r="AR67" s="63">
        <f t="shared" si="54"/>
        <v>13.858983954482104</v>
      </c>
      <c r="AS67" s="63">
        <f t="shared" si="44"/>
        <v>2.0121193118327327</v>
      </c>
      <c r="AT67" s="10"/>
      <c r="AU67">
        <f t="shared" si="45"/>
        <v>90.889996680946567</v>
      </c>
      <c r="BE67" s="28"/>
      <c r="BF67" s="29"/>
    </row>
    <row r="68" spans="1:58" x14ac:dyDescent="0.25">
      <c r="A68" s="42" t="s">
        <v>386</v>
      </c>
      <c r="B68" s="410">
        <f>I109</f>
        <v>0.21574999999999997</v>
      </c>
      <c r="C68" s="31" t="s">
        <v>23</v>
      </c>
      <c r="G68">
        <v>59</v>
      </c>
      <c r="H68">
        <f t="shared" si="0"/>
        <v>1.77</v>
      </c>
      <c r="I68" s="407">
        <f t="shared" si="1"/>
        <v>0.21441750000000001</v>
      </c>
      <c r="J68" s="408">
        <f t="shared" si="2"/>
        <v>1.4219265789473683</v>
      </c>
      <c r="K68" s="408">
        <f t="shared" si="31"/>
        <v>2.4809632894736842</v>
      </c>
      <c r="L68" s="408">
        <f t="shared" si="32"/>
        <v>1.0590367105263159</v>
      </c>
      <c r="M68" s="63">
        <f t="shared" si="3"/>
        <v>0</v>
      </c>
      <c r="N68" s="407">
        <f t="shared" si="46"/>
        <v>1.8169726469211769</v>
      </c>
      <c r="O68" s="407">
        <f t="shared" si="5"/>
        <v>6.6378417621317964E-2</v>
      </c>
      <c r="P68">
        <f t="shared" si="6"/>
        <v>0.2</v>
      </c>
      <c r="Q68" s="407">
        <f t="shared" si="34"/>
        <v>0.26637841762131798</v>
      </c>
      <c r="R68" s="9">
        <f t="shared" si="39"/>
        <v>0.4104748465615734</v>
      </c>
      <c r="S68" s="9">
        <f t="shared" si="7"/>
        <v>1.6848959965974722E-4</v>
      </c>
      <c r="T68" s="9">
        <f t="shared" si="40"/>
        <v>1.6848959965974722E-4</v>
      </c>
      <c r="U68" s="407">
        <f t="shared" si="47"/>
        <v>0.84135349555644212</v>
      </c>
      <c r="V68" s="409">
        <f t="shared" si="9"/>
        <v>1.4157514089700883E-3</v>
      </c>
      <c r="W68" s="407">
        <f t="shared" si="41"/>
        <v>1.4157514089700883E-3</v>
      </c>
      <c r="X68" s="407">
        <f t="shared" si="48"/>
        <v>0.84135349555644212</v>
      </c>
      <c r="Y68" s="407">
        <f t="shared" si="11"/>
        <v>4.2472542269102647E-3</v>
      </c>
      <c r="Z68" s="407">
        <f t="shared" si="12"/>
        <v>0.13108877796466559</v>
      </c>
      <c r="AA68" s="407">
        <f t="shared" si="13"/>
        <v>0.14400000000000002</v>
      </c>
      <c r="AB68" s="407">
        <f t="shared" si="14"/>
        <v>0</v>
      </c>
      <c r="AC68" s="407">
        <f t="shared" si="49"/>
        <v>0.27957351615121689</v>
      </c>
      <c r="AD68" s="407">
        <f t="shared" si="50"/>
        <v>1.6104390380187334</v>
      </c>
      <c r="AE68" s="407">
        <f t="shared" si="17"/>
        <v>1.5561083371048222E-2</v>
      </c>
      <c r="AF68" s="407">
        <f t="shared" si="18"/>
        <v>2.5488E-2</v>
      </c>
      <c r="AG68" s="407">
        <f t="shared" si="51"/>
        <v>4.1177235851061762E-2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0.89495287663222645</v>
      </c>
      <c r="AP68">
        <f t="shared" si="27"/>
        <v>9.0269999999999992</v>
      </c>
      <c r="AQ68" s="10">
        <f t="shared" si="43"/>
        <v>0.90980073300489239</v>
      </c>
      <c r="AR68" s="63">
        <f t="shared" si="54"/>
        <v>13.978675807560844</v>
      </c>
      <c r="AS68" s="63">
        <f t="shared" si="44"/>
        <v>2.0588617925530883</v>
      </c>
      <c r="AT68" s="10"/>
      <c r="AU68">
        <f t="shared" si="45"/>
        <v>90.980073300489238</v>
      </c>
      <c r="BE68" s="28"/>
      <c r="BF68" s="29"/>
    </row>
    <row r="69" spans="1:58" x14ac:dyDescent="0.25">
      <c r="A69" s="33" t="s">
        <v>151</v>
      </c>
      <c r="B69" s="410">
        <f>1-B68</f>
        <v>0.78425</v>
      </c>
      <c r="C69" s="31" t="s">
        <v>23</v>
      </c>
      <c r="G69">
        <v>60</v>
      </c>
      <c r="H69">
        <f t="shared" si="0"/>
        <v>1.7999999999999998</v>
      </c>
      <c r="I69" s="407">
        <f t="shared" si="1"/>
        <v>0.21444999999999995</v>
      </c>
      <c r="J69" s="408">
        <f t="shared" si="2"/>
        <v>1.4221421052631573</v>
      </c>
      <c r="K69" s="408">
        <f t="shared" si="31"/>
        <v>2.5110710526315785</v>
      </c>
      <c r="L69" s="408">
        <f t="shared" si="32"/>
        <v>1.0889289473684212</v>
      </c>
      <c r="M69" s="63">
        <f t="shared" si="3"/>
        <v>0</v>
      </c>
      <c r="N69" s="407">
        <f t="shared" si="46"/>
        <v>1.8462233561056995</v>
      </c>
      <c r="O69" s="407">
        <f t="shared" si="5"/>
        <v>6.8544633085098949E-2</v>
      </c>
      <c r="P69">
        <f t="shared" si="6"/>
        <v>0.2</v>
      </c>
      <c r="Q69" s="407">
        <f t="shared" si="34"/>
        <v>0.26854463308509896</v>
      </c>
      <c r="R69" s="9">
        <f t="shared" si="39"/>
        <v>0.41053706364979253</v>
      </c>
      <c r="S69" s="9">
        <f t="shared" si="7"/>
        <v>1.6854068063019382E-4</v>
      </c>
      <c r="T69" s="9">
        <f t="shared" si="40"/>
        <v>1.6854068063019382E-4</v>
      </c>
      <c r="U69" s="407">
        <f t="shared" si="47"/>
        <v>0.85496289332411657</v>
      </c>
      <c r="V69" s="409">
        <f t="shared" si="9"/>
        <v>1.4619230979222896E-3</v>
      </c>
      <c r="W69" s="407">
        <f t="shared" si="41"/>
        <v>1.4619230979222896E-3</v>
      </c>
      <c r="X69" s="407">
        <f t="shared" si="48"/>
        <v>0.85496289332411657</v>
      </c>
      <c r="Y69" s="407">
        <f t="shared" si="11"/>
        <v>4.3857692937668688E-3</v>
      </c>
      <c r="Z69" s="407">
        <f t="shared" si="12"/>
        <v>0.13333687562818966</v>
      </c>
      <c r="AA69" s="407">
        <f t="shared" si="13"/>
        <v>0.14400000000000002</v>
      </c>
      <c r="AB69" s="407">
        <f t="shared" si="14"/>
        <v>0</v>
      </c>
      <c r="AC69" s="407">
        <f t="shared" si="49"/>
        <v>0.28196997597443513</v>
      </c>
      <c r="AD69" s="407">
        <f t="shared" si="50"/>
        <v>1.6363309969773989</v>
      </c>
      <c r="AE69" s="407">
        <f t="shared" si="17"/>
        <v>1.606547479001429E-2</v>
      </c>
      <c r="AF69" s="407">
        <f t="shared" si="18"/>
        <v>2.5919999999999995E-2</v>
      </c>
      <c r="AG69" s="407">
        <f t="shared" si="51"/>
        <v>4.2120812961768721E-2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0.90050432579985529</v>
      </c>
      <c r="AP69">
        <f t="shared" si="27"/>
        <v>9.1799999999999979</v>
      </c>
      <c r="AQ69" s="10">
        <f t="shared" si="43"/>
        <v>0.91066872284404243</v>
      </c>
      <c r="AR69" s="63">
        <f t="shared" si="54"/>
        <v>14.098498798721756</v>
      </c>
      <c r="AS69" s="63">
        <f t="shared" si="44"/>
        <v>2.1060406480884359</v>
      </c>
      <c r="AT69" s="10"/>
      <c r="AU69">
        <f t="shared" si="45"/>
        <v>91.066872284404241</v>
      </c>
      <c r="BE69" s="28"/>
      <c r="BF69" s="29"/>
    </row>
    <row r="70" spans="1:58" x14ac:dyDescent="0.25">
      <c r="A70" s="43" t="s">
        <v>387</v>
      </c>
      <c r="B70" s="410">
        <f>Ipp</f>
        <v>0.78425</v>
      </c>
      <c r="C70" s="31" t="s">
        <v>2</v>
      </c>
      <c r="G70">
        <v>61</v>
      </c>
      <c r="H70">
        <f t="shared" si="0"/>
        <v>1.83</v>
      </c>
      <c r="I70" s="407">
        <f t="shared" si="1"/>
        <v>0.21448249999999999</v>
      </c>
      <c r="J70" s="408">
        <f t="shared" si="2"/>
        <v>1.4223576315789472</v>
      </c>
      <c r="K70" s="408">
        <f t="shared" si="31"/>
        <v>2.5411788157894737</v>
      </c>
      <c r="L70" s="408">
        <f t="shared" si="32"/>
        <v>1.1188211842105265</v>
      </c>
      <c r="M70" s="63">
        <f t="shared" si="3"/>
        <v>0</v>
      </c>
      <c r="N70" s="407">
        <f t="shared" si="46"/>
        <v>1.8754977390928984</v>
      </c>
      <c r="O70" s="407">
        <f t="shared" si="5"/>
        <v>7.0748004222934022E-2</v>
      </c>
      <c r="P70">
        <f t="shared" si="6"/>
        <v>0.2</v>
      </c>
      <c r="Q70" s="407">
        <f t="shared" si="34"/>
        <v>0.27074800422293405</v>
      </c>
      <c r="R70" s="9">
        <f t="shared" si="39"/>
        <v>0.41059928073801188</v>
      </c>
      <c r="S70" s="9">
        <f t="shared" si="7"/>
        <v>1.6859176934257269E-4</v>
      </c>
      <c r="T70" s="9">
        <f t="shared" si="40"/>
        <v>1.6859176934257269E-4</v>
      </c>
      <c r="U70" s="407">
        <f t="shared" si="47"/>
        <v>0.86858530290237956</v>
      </c>
      <c r="V70" s="409">
        <f t="shared" si="9"/>
        <v>1.508880856836037E-3</v>
      </c>
      <c r="W70" s="407">
        <f t="shared" si="41"/>
        <v>1.508880856836037E-3</v>
      </c>
      <c r="X70" s="407">
        <f t="shared" si="48"/>
        <v>0.86858530290237956</v>
      </c>
      <c r="Y70" s="407">
        <f t="shared" si="11"/>
        <v>4.5266425705081112E-3</v>
      </c>
      <c r="Z70" s="407">
        <f t="shared" si="12"/>
        <v>0.13558497329171376</v>
      </c>
      <c r="AA70" s="407">
        <f t="shared" si="13"/>
        <v>0.14400000000000002</v>
      </c>
      <c r="AB70" s="407">
        <f t="shared" si="14"/>
        <v>0</v>
      </c>
      <c r="AC70" s="407">
        <f t="shared" si="49"/>
        <v>0.28436906328374101</v>
      </c>
      <c r="AD70" s="407">
        <f t="shared" si="50"/>
        <v>1.662242864603291</v>
      </c>
      <c r="AE70" s="407">
        <f t="shared" si="17"/>
        <v>1.657830804554733E-2</v>
      </c>
      <c r="AF70" s="407">
        <f t="shared" si="18"/>
        <v>2.6352E-2</v>
      </c>
      <c r="AG70" s="407">
        <f t="shared" si="51"/>
        <v>4.3073123949009473E-2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0.90610507808186314</v>
      </c>
      <c r="AP70">
        <f t="shared" si="27"/>
        <v>9.3330000000000002</v>
      </c>
      <c r="AQ70" s="10">
        <f t="shared" si="43"/>
        <v>0.9115054420115779</v>
      </c>
      <c r="AR70" s="63">
        <f t="shared" si="54"/>
        <v>14.21845316418705</v>
      </c>
      <c r="AS70" s="63">
        <f t="shared" si="44"/>
        <v>2.1536561974504735</v>
      </c>
      <c r="AT70" s="10"/>
      <c r="AU70">
        <f t="shared" si="45"/>
        <v>91.150544201157786</v>
      </c>
      <c r="BE70" s="28"/>
      <c r="BF70" s="29"/>
    </row>
    <row r="71" spans="1:58" x14ac:dyDescent="0.25">
      <c r="A71" s="24" t="s">
        <v>129</v>
      </c>
      <c r="B71" s="25" t="s">
        <v>8</v>
      </c>
      <c r="C71" s="27" t="s">
        <v>148</v>
      </c>
      <c r="G71">
        <v>62</v>
      </c>
      <c r="H71">
        <f t="shared" si="0"/>
        <v>1.8599999999999999</v>
      </c>
      <c r="I71" s="407">
        <f t="shared" si="1"/>
        <v>0.21451500000000001</v>
      </c>
      <c r="J71" s="408">
        <f t="shared" si="2"/>
        <v>1.4225731578947369</v>
      </c>
      <c r="K71" s="408">
        <f t="shared" si="31"/>
        <v>2.5712865789473685</v>
      </c>
      <c r="L71" s="408">
        <f t="shared" si="32"/>
        <v>1.1487134210526313</v>
      </c>
      <c r="M71" s="63">
        <f t="shared" si="3"/>
        <v>0</v>
      </c>
      <c r="N71" s="407">
        <f t="shared" si="46"/>
        <v>1.9047947043702329</v>
      </c>
      <c r="O71" s="407">
        <f t="shared" si="5"/>
        <v>7.2988569727776897E-2</v>
      </c>
      <c r="P71">
        <f t="shared" si="6"/>
        <v>0.2</v>
      </c>
      <c r="Q71" s="407">
        <f t="shared" si="34"/>
        <v>0.27298856972777691</v>
      </c>
      <c r="R71" s="9">
        <f t="shared" si="39"/>
        <v>0.41066149782623118</v>
      </c>
      <c r="S71" s="9">
        <f t="shared" si="7"/>
        <v>1.6864286579688367E-4</v>
      </c>
      <c r="T71" s="9">
        <f t="shared" si="40"/>
        <v>1.6864286579688367E-4</v>
      </c>
      <c r="U71" s="407">
        <f t="shared" si="47"/>
        <v>0.88222022100857467</v>
      </c>
      <c r="V71" s="409">
        <f t="shared" si="9"/>
        <v>1.5566250367128368E-3</v>
      </c>
      <c r="W71" s="407">
        <f t="shared" si="41"/>
        <v>1.5566250367128368E-3</v>
      </c>
      <c r="X71" s="407">
        <f t="shared" si="48"/>
        <v>0.88222022100857467</v>
      </c>
      <c r="Y71" s="407">
        <f t="shared" si="11"/>
        <v>4.6698751101385098E-3</v>
      </c>
      <c r="Z71" s="407">
        <f t="shared" si="12"/>
        <v>0.13783307095523784</v>
      </c>
      <c r="AA71" s="407">
        <f t="shared" si="13"/>
        <v>0.14400000000000002</v>
      </c>
      <c r="AB71" s="407">
        <f t="shared" si="14"/>
        <v>0</v>
      </c>
      <c r="AC71" s="407">
        <f t="shared" si="49"/>
        <v>0.28677078281357155</v>
      </c>
      <c r="AD71" s="407">
        <f t="shared" si="50"/>
        <v>1.6881736721796323</v>
      </c>
      <c r="AE71" s="407">
        <f t="shared" si="17"/>
        <v>1.7099582084642791E-2</v>
      </c>
      <c r="AF71" s="407">
        <f t="shared" si="18"/>
        <v>2.6783999999999999E-2</v>
      </c>
      <c r="AG71" s="407">
        <f t="shared" si="51"/>
        <v>4.4034175283601082E-2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0.91175518372745923</v>
      </c>
      <c r="AP71">
        <f t="shared" si="27"/>
        <v>9.4859999999999989</v>
      </c>
      <c r="AQ71" s="10">
        <f t="shared" si="43"/>
        <v>0.91231230514502193</v>
      </c>
      <c r="AR71" s="63">
        <f t="shared" si="54"/>
        <v>14.338539140678577</v>
      </c>
      <c r="AS71" s="63">
        <f t="shared" si="44"/>
        <v>2.2017087641800539</v>
      </c>
      <c r="AT71" s="10"/>
      <c r="AU71">
        <f t="shared" si="45"/>
        <v>91.231230514502187</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0.21454749999999997</v>
      </c>
      <c r="J72" s="408">
        <f t="shared" si="2"/>
        <v>1.422788684210526</v>
      </c>
      <c r="K72" s="408">
        <f t="shared" si="31"/>
        <v>2.6013943421052632</v>
      </c>
      <c r="L72" s="408">
        <f t="shared" si="32"/>
        <v>1.178605657894737</v>
      </c>
      <c r="M72" s="63">
        <f t="shared" si="3"/>
        <v>0</v>
      </c>
      <c r="N72" s="407">
        <f t="shared" si="46"/>
        <v>1.934113225742776</v>
      </c>
      <c r="O72" s="407">
        <f t="shared" si="5"/>
        <v>7.5266368966539834E-2</v>
      </c>
      <c r="P72">
        <f t="shared" si="6"/>
        <v>0.2</v>
      </c>
      <c r="Q72" s="407">
        <f t="shared" si="34"/>
        <v>0.27526636896653983</v>
      </c>
      <c r="R72" s="9">
        <f t="shared" si="39"/>
        <v>0.41072371491445031</v>
      </c>
      <c r="S72" s="9">
        <f t="shared" si="7"/>
        <v>1.6869396999312668E-4</v>
      </c>
      <c r="T72" s="9">
        <f t="shared" si="40"/>
        <v>1.6869396999312668E-4</v>
      </c>
      <c r="U72" s="407">
        <f t="shared" si="47"/>
        <v>0.89586717446120334</v>
      </c>
      <c r="V72" s="409">
        <f t="shared" si="9"/>
        <v>1.6051559885542003E-3</v>
      </c>
      <c r="W72" s="407">
        <f t="shared" si="41"/>
        <v>1.6051559885542003E-3</v>
      </c>
      <c r="X72" s="407">
        <f t="shared" si="48"/>
        <v>0.89586717446120334</v>
      </c>
      <c r="Y72" s="407">
        <f t="shared" si="11"/>
        <v>4.8154679656626015E-3</v>
      </c>
      <c r="Z72" s="407">
        <f t="shared" si="12"/>
        <v>0.14008116861876196</v>
      </c>
      <c r="AA72" s="407">
        <f t="shared" si="13"/>
        <v>0.14400000000000002</v>
      </c>
      <c r="AB72" s="407">
        <f t="shared" si="14"/>
        <v>0</v>
      </c>
      <c r="AC72" s="407">
        <f t="shared" si="49"/>
        <v>0.28917513930838573</v>
      </c>
      <c r="AD72" s="407">
        <f t="shared" si="50"/>
        <v>1.7141225089578709</v>
      </c>
      <c r="AE72" s="407">
        <f t="shared" si="17"/>
        <v>1.7629295854296158E-2</v>
      </c>
      <c r="AF72" s="407">
        <f t="shared" si="18"/>
        <v>2.7216000000000001E-2</v>
      </c>
      <c r="AG72" s="407">
        <f t="shared" si="51"/>
        <v>4.5003973527081721E-2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0.91745469376055466</v>
      </c>
      <c r="AP72">
        <f t="shared" si="27"/>
        <v>9.6389999999999993</v>
      </c>
      <c r="AQ72" s="10">
        <f t="shared" si="43"/>
        <v>0.91309064260913086</v>
      </c>
      <c r="AR72" s="63">
        <f t="shared" si="54"/>
        <v>14.458756965419287</v>
      </c>
      <c r="AS72" s="63">
        <f t="shared" si="44"/>
        <v>2.2501986763540862</v>
      </c>
      <c r="AT72" s="10"/>
      <c r="AU72">
        <f t="shared" si="45"/>
        <v>91.30906426091309</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0.21457999999999999</v>
      </c>
      <c r="J73" s="408">
        <f t="shared" ref="J73:J136" si="56">(Vin-Vout)*I73/(Fsw*Lout2)</f>
        <v>1.4230042105263154</v>
      </c>
      <c r="K73" s="408">
        <f t="shared" si="31"/>
        <v>2.6315021052631575</v>
      </c>
      <c r="L73" s="408">
        <f t="shared" si="32"/>
        <v>1.2084978947368423</v>
      </c>
      <c r="M73" s="63">
        <f t="shared" ref="M73:M136" si="57">IF(MIN(Vin, -L73/(CossTop+CossBot)*0.00000002)&lt;0, 0, MIN(Vin, -L73/(CossTop+CossBot)*0.00000002))</f>
        <v>0</v>
      </c>
      <c r="N73" s="407">
        <f t="shared" ref="N73:N109" si="58">SQRT(H73^2+(J73^2)/12)</f>
        <v>1.9634523375756545</v>
      </c>
      <c r="O73" s="407">
        <f t="shared" si="5"/>
        <v>7.7581441981834698E-2</v>
      </c>
      <c r="P73">
        <f t="shared" ref="P73:P136" si="59">Core_Loss</f>
        <v>0.2</v>
      </c>
      <c r="Q73" s="407">
        <f t="shared" si="34"/>
        <v>0.27758144198183471</v>
      </c>
      <c r="R73" s="9">
        <f t="shared" si="39"/>
        <v>0.41078593200266955</v>
      </c>
      <c r="S73" s="9">
        <f t="shared" si="7"/>
        <v>1.6874508193130187E-4</v>
      </c>
      <c r="T73" s="9">
        <f t="shared" si="40"/>
        <v>1.6874508193130187E-4</v>
      </c>
      <c r="U73" s="407">
        <f t="shared" ref="U73:U109" si="60">SQRT(I73)*SQRT(H73^2+(J73^2)/12)</f>
        <v>0.90952571798757764</v>
      </c>
      <c r="V73" s="409">
        <f t="shared" si="9"/>
        <v>1.6544740633616373E-3</v>
      </c>
      <c r="W73" s="407">
        <f t="shared" si="41"/>
        <v>1.6544740633616373E-3</v>
      </c>
      <c r="X73" s="407">
        <f t="shared" ref="X73:X109" si="61">SQRT(I73)*SQRT(H73^2+(J73^2)/12)</f>
        <v>0.90952571798757764</v>
      </c>
      <c r="Y73" s="407">
        <f t="shared" si="11"/>
        <v>4.9634221900849117E-3</v>
      </c>
      <c r="Z73" s="407">
        <f t="shared" ref="Z73:Z136" si="62">IF(L73&lt;0, (Vin*K73*Tf/2)*Fsw, (Vin*L73*Tr/2+Vin*K73*Tf/2)*Fsw)</f>
        <v>0.14232926628228607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0.29158213752269346</v>
      </c>
      <c r="AD73" s="407">
        <f t="shared" ref="AD73:AD109" si="66">SQRT(1-I73)*SQRT(H73^2+(J73^2)/12)</f>
        <v>1.7400885179353616</v>
      </c>
      <c r="AE73" s="407">
        <f t="shared" si="17"/>
        <v>1.8167448301502898E-2</v>
      </c>
      <c r="AF73" s="407">
        <f t="shared" ref="AF73:AF136" si="67">IF(L73&lt;0, Deadtime*Fsw*IF(VfdSky&gt;0,0,VsdBot)*K73, Deadtime*Fsw*IF(VfdSky&gt;0,0,VsdBot)*(K73+L73))</f>
        <v>2.7647999999999999E-2</v>
      </c>
      <c r="AG73" s="407">
        <f t="shared" ref="AG73:AG104" si="68">(AF73+AE73*(1+RdsonBotTc*Ta-RdsonBotTc*25))/(1-AE73*RdsonBotTc*ThetaJaBot)</f>
        <v>4.5982525331850689E-2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0.92320365998167175</v>
      </c>
      <c r="AP73">
        <f t="shared" ref="AP73:AP136" si="74">Vout*H73</f>
        <v>9.7919999999999998</v>
      </c>
      <c r="AQ73" s="10">
        <f t="shared" si="43"/>
        <v>0.91384170667426667</v>
      </c>
      <c r="AR73" s="63">
        <f t="shared" ref="AR73:AR109" si="75">ThetaJaTop*AC73</f>
        <v>14.579106876134674</v>
      </c>
      <c r="AS73" s="63">
        <f t="shared" si="44"/>
        <v>2.2991262665925345</v>
      </c>
      <c r="AT73" s="10"/>
      <c r="AU73">
        <f t="shared" si="45"/>
        <v>91.384170667426673</v>
      </c>
      <c r="BE73" s="28"/>
      <c r="BF73" s="29"/>
    </row>
    <row r="74" spans="1:58" x14ac:dyDescent="0.25">
      <c r="A74" s="24" t="s">
        <v>206</v>
      </c>
      <c r="B74" s="25" t="s">
        <v>8</v>
      </c>
      <c r="C74" s="27" t="s">
        <v>148</v>
      </c>
      <c r="G74">
        <v>65</v>
      </c>
      <c r="H74">
        <f t="shared" si="55"/>
        <v>1.9500000000000002</v>
      </c>
      <c r="I74" s="407">
        <f t="shared" ref="I74:I109" si="76">(Vout+Rdcr*H74+RdsonBot*H74)/(Vin-RdsonTop*H74+RdsonBot*H74)</f>
        <v>0.21461249999999998</v>
      </c>
      <c r="J74" s="408">
        <f t="shared" si="56"/>
        <v>1.4232197368421049</v>
      </c>
      <c r="K74" s="408">
        <f t="shared" ref="K74:K137" si="77">H74+J74/2</f>
        <v>2.6616098684210527</v>
      </c>
      <c r="L74" s="408">
        <f t="shared" ref="L74:L109" si="78">H74-J74/2</f>
        <v>1.2383901315789476</v>
      </c>
      <c r="M74" s="63">
        <f t="shared" si="57"/>
        <v>0</v>
      </c>
      <c r="N74" s="407">
        <f t="shared" si="58"/>
        <v>1.9928111304414702</v>
      </c>
      <c r="O74" s="407">
        <f t="shared" ref="O74:O109" si="79">(N74^2*Rdcr*(1+Ltc*Ta-Ltc*25))/(1-N74^2*Rdcr*Ltc*ThetaCa)</f>
        <v>7.993382949374625E-2</v>
      </c>
      <c r="P74">
        <f t="shared" si="59"/>
        <v>0.2</v>
      </c>
      <c r="Q74" s="407">
        <f t="shared" ref="Q74:Q137" si="80">O74+P74</f>
        <v>0.27993382949374623</v>
      </c>
      <c r="R74" s="9">
        <f t="shared" si="39"/>
        <v>0.41084814909088885</v>
      </c>
      <c r="S74" s="9">
        <f t="shared" ref="S74:S109" si="81">RCoutEsr*R74^2</f>
        <v>1.6879620161140924E-4</v>
      </c>
      <c r="T74" s="9">
        <f t="shared" si="40"/>
        <v>1.6879620161140924E-4</v>
      </c>
      <c r="U74" s="407">
        <f t="shared" si="60"/>
        <v>0.92319543221808054</v>
      </c>
      <c r="V74" s="409">
        <f t="shared" ref="V74:V109" si="82">RCinEsr*U74^2</f>
        <v>1.704579612136657E-3</v>
      </c>
      <c r="W74" s="407">
        <f t="shared" si="41"/>
        <v>1.704579612136657E-3</v>
      </c>
      <c r="X74" s="407">
        <f t="shared" si="61"/>
        <v>0.92319543221808054</v>
      </c>
      <c r="Y74" s="407">
        <f t="shared" ref="Y74:Y109" si="83">RdsonTop*X74^2</f>
        <v>5.1137388364099713E-3</v>
      </c>
      <c r="Z74" s="407">
        <f t="shared" si="62"/>
        <v>0.14457736394581017</v>
      </c>
      <c r="AA74" s="407">
        <f t="shared" si="63"/>
        <v>0.14400000000000002</v>
      </c>
      <c r="AB74" s="407">
        <f t="shared" si="64"/>
        <v>0</v>
      </c>
      <c r="AC74" s="407">
        <f t="shared" si="65"/>
        <v>0.29399178222108602</v>
      </c>
      <c r="AD74" s="407">
        <f t="shared" si="66"/>
        <v>1.766070891992471</v>
      </c>
      <c r="AE74" s="407">
        <f t="shared" ref="AE74:AE109" si="84">RdsonBot*AD74^2</f>
        <v>1.8714038373258496E-2</v>
      </c>
      <c r="AF74" s="407">
        <f t="shared" si="67"/>
        <v>2.8080000000000001E-2</v>
      </c>
      <c r="AG74" s="407">
        <f t="shared" si="68"/>
        <v>4.6969837441310981E-2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0.92900213496989126</v>
      </c>
      <c r="AP74">
        <f t="shared" si="74"/>
        <v>9.9450000000000003</v>
      </c>
      <c r="AQ74" s="10">
        <f t="shared" si="43"/>
        <v>0.9145666771590657</v>
      </c>
      <c r="AR74" s="63">
        <f t="shared" si="75"/>
        <v>14.699589111054301</v>
      </c>
      <c r="AS74" s="63">
        <f t="shared" si="44"/>
        <v>2.3484918720655492</v>
      </c>
      <c r="AT74" s="10"/>
      <c r="AU74">
        <f t="shared" si="45"/>
        <v>91.456667715906576</v>
      </c>
      <c r="BE74" s="28"/>
      <c r="BF74" s="29"/>
    </row>
    <row r="75" spans="1:58" x14ac:dyDescent="0.25">
      <c r="A75" s="44" t="s">
        <v>207</v>
      </c>
      <c r="B75" s="121">
        <f>AN9</f>
        <v>0.16949999999999998</v>
      </c>
      <c r="C75" s="122" t="s">
        <v>208</v>
      </c>
      <c r="G75">
        <v>66</v>
      </c>
      <c r="H75">
        <f t="shared" si="55"/>
        <v>1.98</v>
      </c>
      <c r="I75" s="407">
        <f t="shared" si="76"/>
        <v>0.21464499999999997</v>
      </c>
      <c r="J75" s="408">
        <f t="shared" si="56"/>
        <v>1.4234352631578944</v>
      </c>
      <c r="K75" s="408">
        <f t="shared" si="77"/>
        <v>2.6917176315789471</v>
      </c>
      <c r="L75" s="408">
        <f t="shared" si="78"/>
        <v>1.2682823684210529</v>
      </c>
      <c r="M75" s="63">
        <f t="shared" si="57"/>
        <v>0</v>
      </c>
      <c r="N75" s="407">
        <f t="shared" si="58"/>
        <v>2.0221887471335234</v>
      </c>
      <c r="O75" s="407">
        <f t="shared" si="79"/>
        <v>8.2323572901636194E-2</v>
      </c>
      <c r="P75">
        <f t="shared" si="59"/>
        <v>0.2</v>
      </c>
      <c r="Q75" s="407">
        <f t="shared" si="80"/>
        <v>0.28232357290163623</v>
      </c>
      <c r="R75" s="9">
        <f t="shared" ref="R75:R109" si="87">J75/(2*SQRT(3))</f>
        <v>0.41091036617910809</v>
      </c>
      <c r="S75" s="9">
        <f t="shared" si="81"/>
        <v>1.688473290334487E-4</v>
      </c>
      <c r="T75" s="9">
        <f t="shared" ref="T75:T109" si="88">S75</f>
        <v>1.688473290334487E-4</v>
      </c>
      <c r="U75" s="407">
        <f t="shared" si="60"/>
        <v>0.93687592184898449</v>
      </c>
      <c r="V75" s="409">
        <f t="shared" si="82"/>
        <v>1.7554729858807691E-3</v>
      </c>
      <c r="W75" s="407">
        <f t="shared" ref="W75:W109" si="89">V75</f>
        <v>1.7554729858807691E-3</v>
      </c>
      <c r="X75" s="407">
        <f t="shared" si="61"/>
        <v>0.93687592184898449</v>
      </c>
      <c r="Y75" s="407">
        <f t="shared" si="83"/>
        <v>5.2664189576423067E-3</v>
      </c>
      <c r="Z75" s="407">
        <f t="shared" si="62"/>
        <v>0.14682546160933424</v>
      </c>
      <c r="AA75" s="407">
        <f t="shared" si="63"/>
        <v>0.14400000000000002</v>
      </c>
      <c r="AB75" s="407">
        <f t="shared" si="64"/>
        <v>0</v>
      </c>
      <c r="AC75" s="407">
        <f t="shared" si="65"/>
        <v>0.29640407817826464</v>
      </c>
      <c r="AD75" s="407">
        <f t="shared" si="66"/>
        <v>1.7920688703543355</v>
      </c>
      <c r="AE75" s="407">
        <f t="shared" si="84"/>
        <v>1.9269065016558385E-2</v>
      </c>
      <c r="AF75" s="407">
        <f t="shared" si="67"/>
        <v>2.8511999999999999E-2</v>
      </c>
      <c r="AG75" s="407">
        <f t="shared" si="68"/>
        <v>4.7965916690014126E-2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0.93485017208482923</v>
      </c>
      <c r="AP75">
        <f t="shared" si="74"/>
        <v>10.097999999999999</v>
      </c>
      <c r="AQ75" s="10">
        <f t="shared" ref="AQ75:AQ109" si="91">AP75/(AP75+AO75)</f>
        <v>0.91526666659081668</v>
      </c>
      <c r="AR75" s="63">
        <f t="shared" si="75"/>
        <v>14.820203908913232</v>
      </c>
      <c r="AS75" s="63">
        <f t="shared" ref="AS75:AS109" si="92">AG75*ThetaJaBot</f>
        <v>2.3982958345007064</v>
      </c>
      <c r="AT75" s="10"/>
      <c r="AU75">
        <f t="shared" ref="AU75:AU109" si="93">AQ75*100</f>
        <v>91.52666665908167</v>
      </c>
      <c r="BE75" s="28"/>
      <c r="BF75" s="29"/>
    </row>
    <row r="76" spans="1:58" x14ac:dyDescent="0.25">
      <c r="A76" s="44" t="s">
        <v>211</v>
      </c>
      <c r="B76" s="120">
        <f>B75*B62</f>
        <v>3.3899999999999997</v>
      </c>
      <c r="C76" s="417" t="s">
        <v>442</v>
      </c>
      <c r="G76">
        <v>67</v>
      </c>
      <c r="H76">
        <f t="shared" si="55"/>
        <v>2.0100000000000002</v>
      </c>
      <c r="I76" s="407">
        <f t="shared" si="76"/>
        <v>0.21467749999999997</v>
      </c>
      <c r="J76" s="408">
        <f t="shared" si="56"/>
        <v>1.4236507894736838</v>
      </c>
      <c r="K76" s="408">
        <f t="shared" si="77"/>
        <v>2.7218253947368423</v>
      </c>
      <c r="L76" s="408">
        <f t="shared" si="78"/>
        <v>1.2981746052631582</v>
      </c>
      <c r="M76" s="63">
        <f t="shared" si="57"/>
        <v>0</v>
      </c>
      <c r="N76" s="407">
        <f t="shared" si="58"/>
        <v>2.051584379009896</v>
      </c>
      <c r="O76" s="407">
        <f t="shared" si="79"/>
        <v>8.4750714285979328E-2</v>
      </c>
      <c r="P76">
        <f t="shared" si="59"/>
        <v>0.2</v>
      </c>
      <c r="Q76" s="407">
        <f t="shared" si="80"/>
        <v>0.28475071428597931</v>
      </c>
      <c r="R76" s="9">
        <f t="shared" si="87"/>
        <v>0.41097258326732733</v>
      </c>
      <c r="S76" s="9">
        <f t="shared" si="81"/>
        <v>1.6889846419742031E-4</v>
      </c>
      <c r="T76" s="9">
        <f t="shared" si="88"/>
        <v>1.6889846419742031E-4</v>
      </c>
      <c r="U76" s="407">
        <f t="shared" si="60"/>
        <v>0.9505668139577258</v>
      </c>
      <c r="V76" s="409">
        <f t="shared" si="82"/>
        <v>1.8071545355954834E-3</v>
      </c>
      <c r="W76" s="407">
        <f t="shared" si="89"/>
        <v>1.8071545355954834E-3</v>
      </c>
      <c r="X76" s="407">
        <f t="shared" si="61"/>
        <v>0.9505668139577258</v>
      </c>
      <c r="Y76" s="407">
        <f t="shared" si="83"/>
        <v>5.4214636067864506E-3</v>
      </c>
      <c r="Z76" s="407">
        <f t="shared" si="62"/>
        <v>0.14907355927285837</v>
      </c>
      <c r="AA76" s="407">
        <f t="shared" si="63"/>
        <v>0.14400000000000002</v>
      </c>
      <c r="AB76" s="407">
        <f t="shared" si="64"/>
        <v>0</v>
      </c>
      <c r="AC76" s="407">
        <f t="shared" si="65"/>
        <v>0.29881903017907108</v>
      </c>
      <c r="AD76" s="407">
        <f t="shared" si="66"/>
        <v>1.8180817353462628</v>
      </c>
      <c r="AE76" s="407">
        <f t="shared" si="84"/>
        <v>1.9832527178398073E-2</v>
      </c>
      <c r="AF76" s="407">
        <f t="shared" si="67"/>
        <v>2.8944000000000001E-2</v>
      </c>
      <c r="AG76" s="407">
        <f t="shared" si="68"/>
        <v>4.8970770003807597E-2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0.94074782546865077</v>
      </c>
      <c r="AP76">
        <f t="shared" si="74"/>
        <v>10.251000000000001</v>
      </c>
      <c r="AQ76" s="10">
        <f t="shared" si="91"/>
        <v>0.91594272493096873</v>
      </c>
      <c r="AR76" s="63">
        <f t="shared" si="75"/>
        <v>14.940951508953553</v>
      </c>
      <c r="AS76" s="63">
        <f t="shared" si="92"/>
        <v>2.4485385001903799</v>
      </c>
      <c r="AT76" s="10"/>
      <c r="AU76">
        <f t="shared" si="93"/>
        <v>91.594272493096867</v>
      </c>
      <c r="BE76" s="28"/>
      <c r="BF76" s="29"/>
    </row>
    <row r="77" spans="1:58" x14ac:dyDescent="0.25">
      <c r="A77" s="44" t="s">
        <v>388</v>
      </c>
      <c r="B77" s="120">
        <f>(QgBot+QgTop)*Fsw+Iq</f>
        <v>1.8200000000000001E-2</v>
      </c>
      <c r="C77" s="31" t="s">
        <v>2</v>
      </c>
      <c r="G77">
        <v>68</v>
      </c>
      <c r="H77">
        <f t="shared" si="55"/>
        <v>2.04</v>
      </c>
      <c r="I77" s="407">
        <f t="shared" si="76"/>
        <v>0.21470999999999998</v>
      </c>
      <c r="J77" s="408">
        <f t="shared" si="56"/>
        <v>1.4238663157894735</v>
      </c>
      <c r="K77" s="408">
        <f t="shared" si="77"/>
        <v>2.7519331578947366</v>
      </c>
      <c r="L77" s="408">
        <f t="shared" si="78"/>
        <v>1.3280668421052633</v>
      </c>
      <c r="M77" s="63">
        <f t="shared" si="57"/>
        <v>0</v>
      </c>
      <c r="N77" s="407">
        <f t="shared" si="58"/>
        <v>2.0809972626371529</v>
      </c>
      <c r="O77" s="407">
        <f t="shared" si="79"/>
        <v>8.7215296410230833E-2</v>
      </c>
      <c r="P77">
        <f t="shared" si="59"/>
        <v>0.2</v>
      </c>
      <c r="Q77" s="407">
        <f t="shared" si="80"/>
        <v>0.28721529641023086</v>
      </c>
      <c r="R77" s="9">
        <f t="shared" si="87"/>
        <v>0.41103480035554663</v>
      </c>
      <c r="S77" s="9">
        <f t="shared" si="81"/>
        <v>1.6894960710332407E-4</v>
      </c>
      <c r="T77" s="9">
        <f t="shared" si="88"/>
        <v>1.6894960710332407E-4</v>
      </c>
      <c r="U77" s="407">
        <f t="shared" si="60"/>
        <v>0.96426775645624208</v>
      </c>
      <c r="V77" s="409">
        <f t="shared" si="82"/>
        <v>1.8596246122823093E-3</v>
      </c>
      <c r="W77" s="407">
        <f t="shared" si="89"/>
        <v>1.8596246122823093E-3</v>
      </c>
      <c r="X77" s="407">
        <f t="shared" si="61"/>
        <v>0.96426775645624208</v>
      </c>
      <c r="Y77" s="407">
        <f t="shared" si="83"/>
        <v>5.5788738368469275E-3</v>
      </c>
      <c r="Z77" s="407">
        <f t="shared" si="62"/>
        <v>0.15132165693638241</v>
      </c>
      <c r="AA77" s="407">
        <f t="shared" si="63"/>
        <v>0.14400000000000002</v>
      </c>
      <c r="AB77" s="407">
        <f t="shared" si="64"/>
        <v>0</v>
      </c>
      <c r="AC77" s="407">
        <f t="shared" si="65"/>
        <v>0.30123664301851649</v>
      </c>
      <c r="AD77" s="407">
        <f t="shared" si="66"/>
        <v>1.8441088094150435</v>
      </c>
      <c r="AE77" s="407">
        <f t="shared" si="84"/>
        <v>2.0404423805773016E-2</v>
      </c>
      <c r="AF77" s="407">
        <f t="shared" si="67"/>
        <v>2.9375999999999999E-2</v>
      </c>
      <c r="AG77" s="407">
        <f t="shared" si="68"/>
        <v>4.9984404399984299E-2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0.94669515004811733</v>
      </c>
      <c r="AP77">
        <f t="shared" si="74"/>
        <v>10.404</v>
      </c>
      <c r="AQ77" s="10">
        <f t="shared" si="91"/>
        <v>0.9165958439079297</v>
      </c>
      <c r="AR77" s="63">
        <f t="shared" si="75"/>
        <v>15.061832150925824</v>
      </c>
      <c r="AS77" s="63">
        <f t="shared" si="92"/>
        <v>2.4992202199992151</v>
      </c>
      <c r="AT77" s="10"/>
      <c r="AU77">
        <f t="shared" si="93"/>
        <v>91.659584390792972</v>
      </c>
      <c r="BE77" s="28"/>
      <c r="BF77" s="29"/>
    </row>
    <row r="78" spans="1:58" x14ac:dyDescent="0.25">
      <c r="A78" s="44" t="s">
        <v>389</v>
      </c>
      <c r="B78" s="119">
        <f>QrrBot*Fsw</f>
        <v>5.7000000000000002E-3</v>
      </c>
      <c r="C78" s="31" t="s">
        <v>2</v>
      </c>
      <c r="G78">
        <v>69</v>
      </c>
      <c r="H78">
        <f t="shared" si="55"/>
        <v>2.0699999999999998</v>
      </c>
      <c r="I78" s="407">
        <f t="shared" si="76"/>
        <v>0.21474249999999998</v>
      </c>
      <c r="J78" s="408">
        <f t="shared" si="56"/>
        <v>1.4240818421052628</v>
      </c>
      <c r="K78" s="408">
        <f t="shared" si="77"/>
        <v>2.7820409210526313</v>
      </c>
      <c r="L78" s="408">
        <f t="shared" si="78"/>
        <v>1.3579590789473683</v>
      </c>
      <c r="M78" s="63">
        <f t="shared" si="57"/>
        <v>0</v>
      </c>
      <c r="N78" s="407">
        <f t="shared" si="58"/>
        <v>2.1104266767057225</v>
      </c>
      <c r="O78" s="407">
        <f t="shared" si="79"/>
        <v>8.9717362722725916E-2</v>
      </c>
      <c r="P78">
        <f t="shared" si="59"/>
        <v>0.2</v>
      </c>
      <c r="Q78" s="407">
        <f t="shared" si="80"/>
        <v>0.28971736272272591</v>
      </c>
      <c r="R78" s="9">
        <f t="shared" si="87"/>
        <v>0.41109701744376581</v>
      </c>
      <c r="S78" s="9">
        <f t="shared" si="81"/>
        <v>1.690007577511599E-4</v>
      </c>
      <c r="T78" s="9">
        <f t="shared" si="88"/>
        <v>1.690007577511599E-4</v>
      </c>
      <c r="U78" s="407">
        <f t="shared" si="60"/>
        <v>0.97797841666949803</v>
      </c>
      <c r="V78" s="409">
        <f t="shared" si="82"/>
        <v>1.9128835669427566E-3</v>
      </c>
      <c r="W78" s="407">
        <f t="shared" si="89"/>
        <v>1.9128835669427566E-3</v>
      </c>
      <c r="X78" s="407">
        <f t="shared" si="61"/>
        <v>0.97797841666949803</v>
      </c>
      <c r="Y78" s="407">
        <f t="shared" si="83"/>
        <v>5.7386507008282701E-3</v>
      </c>
      <c r="Z78" s="407">
        <f t="shared" si="62"/>
        <v>0.15356975459990652</v>
      </c>
      <c r="AA78" s="407">
        <f t="shared" si="63"/>
        <v>0.14400000000000002</v>
      </c>
      <c r="AB78" s="407">
        <f t="shared" si="64"/>
        <v>0</v>
      </c>
      <c r="AC78" s="407">
        <f t="shared" si="65"/>
        <v>0.30365692150181239</v>
      </c>
      <c r="AD78" s="407">
        <f t="shared" si="66"/>
        <v>1.8701494523913809</v>
      </c>
      <c r="AE78" s="407">
        <f t="shared" si="84"/>
        <v>2.0984753845678692E-2</v>
      </c>
      <c r="AF78" s="407">
        <f t="shared" si="67"/>
        <v>2.9807999999999998E-2</v>
      </c>
      <c r="AG78" s="407">
        <f t="shared" si="68"/>
        <v>5.1006826987434778E-2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0.952692201536667</v>
      </c>
      <c r="AP78">
        <f t="shared" si="74"/>
        <v>10.556999999999999</v>
      </c>
      <c r="AQ78" s="10">
        <f t="shared" si="91"/>
        <v>0.91722696099471079</v>
      </c>
      <c r="AR78" s="63">
        <f t="shared" si="75"/>
        <v>15.18284607509062</v>
      </c>
      <c r="AS78" s="63">
        <f t="shared" si="92"/>
        <v>2.5503413493717391</v>
      </c>
      <c r="AT78" s="10"/>
      <c r="AU78">
        <f t="shared" si="93"/>
        <v>91.722696099471079</v>
      </c>
      <c r="BE78" s="28"/>
      <c r="BF78" s="29"/>
    </row>
    <row r="79" spans="1:58" x14ac:dyDescent="0.25">
      <c r="A79" s="44" t="s">
        <v>390</v>
      </c>
      <c r="B79" s="476">
        <f>C79/Vin</f>
        <v>2.3527499999999999E-4</v>
      </c>
      <c r="C79" s="475">
        <f>Deadtime*Fsw*(Ipp/2)*(VsdTop+VsdBot)</f>
        <v>5.6465999999999999E-3</v>
      </c>
      <c r="G79">
        <v>70</v>
      </c>
      <c r="H79">
        <f t="shared" si="55"/>
        <v>2.0999999999999996</v>
      </c>
      <c r="I79" s="407">
        <f t="shared" si="76"/>
        <v>0.21477499999999997</v>
      </c>
      <c r="J79" s="408">
        <f t="shared" si="56"/>
        <v>1.4242973684210523</v>
      </c>
      <c r="K79" s="408">
        <f t="shared" si="77"/>
        <v>2.8121486842105257</v>
      </c>
      <c r="L79" s="408">
        <f t="shared" si="78"/>
        <v>1.3878513157894736</v>
      </c>
      <c r="M79" s="63">
        <f t="shared" si="57"/>
        <v>0</v>
      </c>
      <c r="N79" s="407">
        <f t="shared" si="58"/>
        <v>2.1398719391919054</v>
      </c>
      <c r="O79" s="407">
        <f t="shared" si="79"/>
        <v>9.2256957358610961E-2</v>
      </c>
      <c r="P79">
        <f t="shared" si="59"/>
        <v>0.2</v>
      </c>
      <c r="Q79" s="407">
        <f t="shared" si="80"/>
        <v>0.29225695735861096</v>
      </c>
      <c r="R79" s="9">
        <f t="shared" si="87"/>
        <v>0.41115923453198505</v>
      </c>
      <c r="S79" s="9">
        <f t="shared" si="81"/>
        <v>1.6905191614092788E-4</v>
      </c>
      <c r="T79" s="9">
        <f t="shared" si="88"/>
        <v>1.6905191614092788E-4</v>
      </c>
      <c r="U79" s="407">
        <f t="shared" si="60"/>
        <v>0.99169848002765804</v>
      </c>
      <c r="V79" s="409">
        <f t="shared" si="82"/>
        <v>1.9669317505783346E-3</v>
      </c>
      <c r="W79" s="407">
        <f t="shared" si="89"/>
        <v>1.9669317505783346E-3</v>
      </c>
      <c r="X79" s="407">
        <f t="shared" si="61"/>
        <v>0.99169848002765804</v>
      </c>
      <c r="Y79" s="407">
        <f t="shared" si="83"/>
        <v>5.9007952517350038E-3</v>
      </c>
      <c r="Z79" s="407">
        <f t="shared" si="62"/>
        <v>0.15581785226343062</v>
      </c>
      <c r="AA79" s="407">
        <f t="shared" si="63"/>
        <v>0.14400000000000002</v>
      </c>
      <c r="AB79" s="407">
        <f t="shared" si="64"/>
        <v>0</v>
      </c>
      <c r="AC79" s="407">
        <f t="shared" si="65"/>
        <v>0.30607987044439955</v>
      </c>
      <c r="AD79" s="407">
        <f t="shared" si="66"/>
        <v>1.896203058971206</v>
      </c>
      <c r="AE79" s="407">
        <f t="shared" si="84"/>
        <v>2.1573516245110554E-2</v>
      </c>
      <c r="AF79" s="407">
        <f t="shared" si="67"/>
        <v>3.0239999999999993E-2</v>
      </c>
      <c r="AG79" s="407">
        <f t="shared" si="68"/>
        <v>5.2038044966801561E-2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0.95873903643653124</v>
      </c>
      <c r="AP79">
        <f t="shared" si="74"/>
        <v>10.709999999999997</v>
      </c>
      <c r="AQ79" s="10">
        <f t="shared" si="91"/>
        <v>0.91783696306492113</v>
      </c>
      <c r="AR79" s="63">
        <f t="shared" si="75"/>
        <v>15.303993522219978</v>
      </c>
      <c r="AS79" s="63">
        <f t="shared" si="92"/>
        <v>2.6019022483400782</v>
      </c>
      <c r="AT79" s="10"/>
      <c r="AU79">
        <f t="shared" si="93"/>
        <v>91.783696306492118</v>
      </c>
      <c r="BE79" s="28"/>
      <c r="BF79" s="29"/>
    </row>
    <row r="80" spans="1:58" x14ac:dyDescent="0.25">
      <c r="A80" s="44" t="s">
        <v>92</v>
      </c>
      <c r="B80" s="476">
        <f>SUM(B77:B79)</f>
        <v>2.4135275000000001E-2</v>
      </c>
      <c r="C80" s="31" t="s">
        <v>2</v>
      </c>
      <c r="G80">
        <v>71</v>
      </c>
      <c r="H80">
        <f t="shared" si="55"/>
        <v>2.13</v>
      </c>
      <c r="I80" s="407">
        <f t="shared" si="76"/>
        <v>0.21480750000000001</v>
      </c>
      <c r="J80" s="408">
        <f t="shared" si="56"/>
        <v>1.424512894736842</v>
      </c>
      <c r="K80" s="408">
        <f t="shared" si="77"/>
        <v>2.8422564473684209</v>
      </c>
      <c r="L80" s="408">
        <f t="shared" si="78"/>
        <v>1.4177435526315789</v>
      </c>
      <c r="M80" s="63">
        <f t="shared" si="57"/>
        <v>0</v>
      </c>
      <c r="N80" s="407">
        <f t="shared" si="58"/>
        <v>2.1693324047440559</v>
      </c>
      <c r="O80" s="407">
        <f t="shared" si="79"/>
        <v>9.4834125141807737E-2</v>
      </c>
      <c r="P80">
        <f t="shared" si="59"/>
        <v>0.2</v>
      </c>
      <c r="Q80" s="407">
        <f t="shared" si="80"/>
        <v>0.29483412514180773</v>
      </c>
      <c r="R80" s="9">
        <f t="shared" si="87"/>
        <v>0.4112214516202044</v>
      </c>
      <c r="S80" s="9">
        <f t="shared" si="81"/>
        <v>1.6910308227262809E-4</v>
      </c>
      <c r="T80" s="9">
        <f t="shared" si="88"/>
        <v>1.6910308227262809E-4</v>
      </c>
      <c r="U80" s="407">
        <f t="shared" si="60"/>
        <v>1.0054276488615566</v>
      </c>
      <c r="V80" s="409">
        <f t="shared" si="82"/>
        <v>2.0217695141905548E-3</v>
      </c>
      <c r="W80" s="407">
        <f t="shared" si="89"/>
        <v>2.0217695141905548E-3</v>
      </c>
      <c r="X80" s="407">
        <f t="shared" si="61"/>
        <v>1.0054276488615566</v>
      </c>
      <c r="Y80" s="407">
        <f t="shared" si="83"/>
        <v>6.0653085425716648E-3</v>
      </c>
      <c r="Z80" s="407">
        <f t="shared" si="62"/>
        <v>0.15806594992695469</v>
      </c>
      <c r="AA80" s="407">
        <f t="shared" si="63"/>
        <v>0.14400000000000002</v>
      </c>
      <c r="AB80" s="407">
        <f t="shared" si="64"/>
        <v>0</v>
      </c>
      <c r="AC80" s="407">
        <f t="shared" si="65"/>
        <v>0.30850549467197919</v>
      </c>
      <c r="AD80" s="407">
        <f t="shared" si="66"/>
        <v>1.9222690563959433</v>
      </c>
      <c r="AE80" s="407">
        <f t="shared" si="84"/>
        <v>2.2170709951064103E-2</v>
      </c>
      <c r="AF80" s="407">
        <f t="shared" si="67"/>
        <v>3.0671999999999998E-2</v>
      </c>
      <c r="AG80" s="407">
        <f t="shared" si="68"/>
        <v>5.3078065630636183E-2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0.96483571204088625</v>
      </c>
      <c r="AP80">
        <f t="shared" si="74"/>
        <v>10.863</v>
      </c>
      <c r="AQ80" s="10">
        <f t="shared" si="91"/>
        <v>0.91842668975705577</v>
      </c>
      <c r="AR80" s="63">
        <f t="shared" si="75"/>
        <v>15.425274733598959</v>
      </c>
      <c r="AS80" s="63">
        <f t="shared" si="92"/>
        <v>2.6539032815318091</v>
      </c>
      <c r="AT80" s="10"/>
      <c r="AU80">
        <f t="shared" si="93"/>
        <v>91.842668975705578</v>
      </c>
      <c r="BE80" s="28"/>
      <c r="BF80" s="29"/>
    </row>
    <row r="81" spans="1:58" x14ac:dyDescent="0.25">
      <c r="A81" s="2"/>
      <c r="G81">
        <v>72</v>
      </c>
      <c r="H81">
        <f t="shared" si="55"/>
        <v>2.16</v>
      </c>
      <c r="I81" s="407">
        <f t="shared" si="76"/>
        <v>0.21483999999999995</v>
      </c>
      <c r="J81" s="408">
        <f t="shared" si="56"/>
        <v>1.424728421052631</v>
      </c>
      <c r="K81" s="408">
        <f t="shared" si="77"/>
        <v>2.8723642105263156</v>
      </c>
      <c r="L81" s="408">
        <f t="shared" si="78"/>
        <v>1.4476357894736847</v>
      </c>
      <c r="M81" s="63">
        <f t="shared" si="57"/>
        <v>0</v>
      </c>
      <c r="N81" s="407">
        <f t="shared" si="58"/>
        <v>2.1988074622727343</v>
      </c>
      <c r="O81" s="407">
        <f t="shared" si="79"/>
        <v>9.7448911587008608E-2</v>
      </c>
      <c r="P81">
        <f t="shared" si="59"/>
        <v>0.2</v>
      </c>
      <c r="Q81" s="407">
        <f t="shared" si="80"/>
        <v>0.29744891158700859</v>
      </c>
      <c r="R81" s="9">
        <f t="shared" si="87"/>
        <v>0.41128366870842353</v>
      </c>
      <c r="S81" s="9">
        <f t="shared" si="81"/>
        <v>1.6915425614626029E-4</v>
      </c>
      <c r="T81" s="9">
        <f t="shared" si="88"/>
        <v>1.6915425614626029E-4</v>
      </c>
      <c r="U81" s="407">
        <f t="shared" si="60"/>
        <v>1.0191656412921615</v>
      </c>
      <c r="V81" s="409">
        <f t="shared" si="82"/>
        <v>2.0773972087809256E-3</v>
      </c>
      <c r="W81" s="407">
        <f t="shared" si="89"/>
        <v>2.0773972087809256E-3</v>
      </c>
      <c r="X81" s="407">
        <f t="shared" si="61"/>
        <v>1.0191656412921615</v>
      </c>
      <c r="Y81" s="407">
        <f t="shared" si="83"/>
        <v>6.232191626342776E-3</v>
      </c>
      <c r="Z81" s="407">
        <f t="shared" si="62"/>
        <v>0.16031404759047882</v>
      </c>
      <c r="AA81" s="407">
        <f t="shared" si="63"/>
        <v>0.14400000000000002</v>
      </c>
      <c r="AB81" s="407">
        <f t="shared" si="64"/>
        <v>0</v>
      </c>
      <c r="AC81" s="407">
        <f t="shared" si="65"/>
        <v>0.31093379902054219</v>
      </c>
      <c r="AD81" s="407">
        <f t="shared" si="66"/>
        <v>1.9483469023138049</v>
      </c>
      <c r="AE81" s="407">
        <f t="shared" si="84"/>
        <v>2.2776333910534796E-2</v>
      </c>
      <c r="AF81" s="407">
        <f t="shared" si="67"/>
        <v>3.1104E-2</v>
      </c>
      <c r="AG81" s="407">
        <f t="shared" si="68"/>
        <v>5.4126896363558261E-2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0.97098228643603635</v>
      </c>
      <c r="AP81">
        <f t="shared" si="74"/>
        <v>11.016</v>
      </c>
      <c r="AQ81" s="10">
        <f t="shared" si="91"/>
        <v>0.91899693657387316</v>
      </c>
      <c r="AR81" s="63">
        <f t="shared" si="75"/>
        <v>15.54668995102711</v>
      </c>
      <c r="AS81" s="63">
        <f t="shared" si="92"/>
        <v>2.7063448181779131</v>
      </c>
      <c r="AT81" s="10"/>
      <c r="AU81">
        <f t="shared" si="93"/>
        <v>91.899693657387317</v>
      </c>
      <c r="BE81" s="28"/>
      <c r="BF81" s="29"/>
    </row>
    <row r="82" spans="1:58" x14ac:dyDescent="0.25">
      <c r="A82" s="2"/>
      <c r="G82">
        <v>73</v>
      </c>
      <c r="H82">
        <f t="shared" si="55"/>
        <v>2.19</v>
      </c>
      <c r="I82" s="407">
        <f t="shared" si="76"/>
        <v>0.21487249999999999</v>
      </c>
      <c r="J82" s="408">
        <f t="shared" si="56"/>
        <v>1.4249439473684209</v>
      </c>
      <c r="K82" s="408">
        <f t="shared" si="77"/>
        <v>2.9024719736842104</v>
      </c>
      <c r="L82" s="408">
        <f t="shared" si="78"/>
        <v>1.4775280263157895</v>
      </c>
      <c r="M82" s="63">
        <f t="shared" si="57"/>
        <v>0</v>
      </c>
      <c r="N82" s="407">
        <f t="shared" si="58"/>
        <v>2.2282965327266981</v>
      </c>
      <c r="O82" s="407">
        <f t="shared" si="79"/>
        <v>0.10010136290170564</v>
      </c>
      <c r="P82">
        <f t="shared" si="59"/>
        <v>0.2</v>
      </c>
      <c r="Q82" s="407">
        <f t="shared" si="80"/>
        <v>0.30010136290170564</v>
      </c>
      <c r="R82" s="9">
        <f t="shared" si="87"/>
        <v>0.41134588579664288</v>
      </c>
      <c r="S82" s="9">
        <f t="shared" si="81"/>
        <v>1.692054377618248E-4</v>
      </c>
      <c r="T82" s="9">
        <f t="shared" si="88"/>
        <v>1.692054377618248E-4</v>
      </c>
      <c r="U82" s="407">
        <f t="shared" si="60"/>
        <v>1.0329121902056717</v>
      </c>
      <c r="V82" s="409">
        <f t="shared" si="82"/>
        <v>2.1338151853509553E-3</v>
      </c>
      <c r="W82" s="407">
        <f t="shared" si="89"/>
        <v>2.1338151853509553E-3</v>
      </c>
      <c r="X82" s="407">
        <f t="shared" si="61"/>
        <v>1.0329121902056717</v>
      </c>
      <c r="Y82" s="407">
        <f t="shared" si="83"/>
        <v>6.4014455560528656E-3</v>
      </c>
      <c r="Z82" s="407">
        <f t="shared" si="62"/>
        <v>0.16256214525400289</v>
      </c>
      <c r="AA82" s="407">
        <f t="shared" si="63"/>
        <v>0.14400000000000002</v>
      </c>
      <c r="AB82" s="407">
        <f t="shared" si="64"/>
        <v>0</v>
      </c>
      <c r="AC82" s="407">
        <f t="shared" si="65"/>
        <v>0.31336478833639969</v>
      </c>
      <c r="AD82" s="407">
        <f t="shared" si="66"/>
        <v>1.9744360828060115</v>
      </c>
      <c r="AE82" s="407">
        <f t="shared" si="84"/>
        <v>2.339038707051808E-2</v>
      </c>
      <c r="AF82" s="407">
        <f t="shared" si="67"/>
        <v>3.1536000000000002E-2</v>
      </c>
      <c r="AG82" s="407">
        <f t="shared" si="68"/>
        <v>5.5184544642417371E-2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0.97717881850363553</v>
      </c>
      <c r="AP82">
        <f t="shared" si="74"/>
        <v>11.168999999999999</v>
      </c>
      <c r="AQ82" s="10">
        <f t="shared" si="91"/>
        <v>0.91954845774088312</v>
      </c>
      <c r="AR82" s="63">
        <f t="shared" si="75"/>
        <v>15.668239416819985</v>
      </c>
      <c r="AS82" s="63">
        <f t="shared" si="92"/>
        <v>2.7592272321208684</v>
      </c>
      <c r="AT82" s="10"/>
      <c r="AU82">
        <f t="shared" si="93"/>
        <v>91.954845774088312</v>
      </c>
      <c r="BE82" s="28"/>
      <c r="BF82" s="29"/>
    </row>
    <row r="83" spans="1:58" x14ac:dyDescent="0.25">
      <c r="A83" s="2"/>
      <c r="G83">
        <v>74</v>
      </c>
      <c r="H83">
        <f t="shared" si="55"/>
        <v>2.2199999999999998</v>
      </c>
      <c r="I83" s="407">
        <f t="shared" si="76"/>
        <v>0.21490499999999998</v>
      </c>
      <c r="J83" s="408">
        <f t="shared" si="56"/>
        <v>1.4251594736842104</v>
      </c>
      <c r="K83" s="408">
        <f t="shared" si="77"/>
        <v>2.9325797368421052</v>
      </c>
      <c r="L83" s="408">
        <f t="shared" si="78"/>
        <v>1.5074202631578946</v>
      </c>
      <c r="M83" s="63">
        <f t="shared" si="57"/>
        <v>0</v>
      </c>
      <c r="N83" s="407">
        <f t="shared" si="58"/>
        <v>2.2577990670383672</v>
      </c>
      <c r="O83" s="407">
        <f t="shared" si="79"/>
        <v>0.10279152598825157</v>
      </c>
      <c r="P83">
        <f t="shared" si="59"/>
        <v>0.2</v>
      </c>
      <c r="Q83" s="407">
        <f t="shared" si="80"/>
        <v>0.3027915259882516</v>
      </c>
      <c r="R83" s="9">
        <f t="shared" si="87"/>
        <v>0.41140810288486213</v>
      </c>
      <c r="S83" s="9">
        <f t="shared" si="81"/>
        <v>1.692566271193213E-4</v>
      </c>
      <c r="T83" s="9">
        <f t="shared" si="88"/>
        <v>1.692566271193213E-4</v>
      </c>
      <c r="U83" s="407">
        <f t="shared" si="60"/>
        <v>1.0466670423067106</v>
      </c>
      <c r="V83" s="409">
        <f t="shared" si="82"/>
        <v>2.1910237949021552E-3</v>
      </c>
      <c r="W83" s="407">
        <f t="shared" si="89"/>
        <v>2.1910237949021552E-3</v>
      </c>
      <c r="X83" s="407">
        <f t="shared" si="61"/>
        <v>1.0466670423067106</v>
      </c>
      <c r="Y83" s="407">
        <f t="shared" si="83"/>
        <v>6.5730713847064652E-3</v>
      </c>
      <c r="Z83" s="407">
        <f t="shared" si="62"/>
        <v>0.16481024291752702</v>
      </c>
      <c r="AA83" s="407">
        <f t="shared" si="63"/>
        <v>0.14400000000000002</v>
      </c>
      <c r="AB83" s="407">
        <f t="shared" si="64"/>
        <v>0</v>
      </c>
      <c r="AC83" s="407">
        <f t="shared" si="65"/>
        <v>0.31579846747621387</v>
      </c>
      <c r="AD83" s="407">
        <f t="shared" si="66"/>
        <v>2.0005361105634267</v>
      </c>
      <c r="AE83" s="407">
        <f t="shared" si="84"/>
        <v>2.401286837800946E-2</v>
      </c>
      <c r="AF83" s="407">
        <f t="shared" si="67"/>
        <v>3.1967999999999996E-2</v>
      </c>
      <c r="AG83" s="407">
        <f t="shared" si="68"/>
        <v>5.6251018036457157E-2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0.9834253679229441</v>
      </c>
      <c r="AP83">
        <f t="shared" si="74"/>
        <v>11.321999999999997</v>
      </c>
      <c r="AQ83" s="10">
        <f t="shared" si="91"/>
        <v>0.92008196884550786</v>
      </c>
      <c r="AR83" s="63">
        <f t="shared" si="75"/>
        <v>15.789923373810694</v>
      </c>
      <c r="AS83" s="63">
        <f t="shared" si="92"/>
        <v>2.8125509018228581</v>
      </c>
      <c r="AT83" s="10"/>
      <c r="AU83">
        <f t="shared" si="93"/>
        <v>92.008196884550784</v>
      </c>
      <c r="BE83" s="28"/>
      <c r="BF83" s="29"/>
    </row>
    <row r="84" spans="1:58" x14ac:dyDescent="0.25">
      <c r="G84">
        <v>75</v>
      </c>
      <c r="H84">
        <f t="shared" si="55"/>
        <v>2.25</v>
      </c>
      <c r="I84" s="407">
        <f t="shared" si="76"/>
        <v>0.21493749999999998</v>
      </c>
      <c r="J84" s="408">
        <f t="shared" si="56"/>
        <v>1.4253749999999996</v>
      </c>
      <c r="K84" s="408">
        <f t="shared" si="77"/>
        <v>2.9626874999999999</v>
      </c>
      <c r="L84" s="408">
        <f t="shared" si="78"/>
        <v>1.5373125000000001</v>
      </c>
      <c r="M84" s="63">
        <f t="shared" si="57"/>
        <v>0</v>
      </c>
      <c r="N84" s="407">
        <f t="shared" si="58"/>
        <v>2.287314544224023</v>
      </c>
      <c r="O84" s="407">
        <f t="shared" si="79"/>
        <v>0.10551944844595387</v>
      </c>
      <c r="P84">
        <f t="shared" si="59"/>
        <v>0.2</v>
      </c>
      <c r="Q84" s="407">
        <f t="shared" si="80"/>
        <v>0.30551944844595391</v>
      </c>
      <c r="R84" s="9">
        <f t="shared" si="87"/>
        <v>0.41147031997308131</v>
      </c>
      <c r="S84" s="9">
        <f t="shared" si="81"/>
        <v>1.6930782421874994E-4</v>
      </c>
      <c r="T84" s="9">
        <f t="shared" si="88"/>
        <v>1.6930782421874994E-4</v>
      </c>
      <c r="U84" s="407">
        <f t="shared" si="60"/>
        <v>1.060429957242824</v>
      </c>
      <c r="V84" s="409">
        <f t="shared" si="82"/>
        <v>2.2490233884360352E-3</v>
      </c>
      <c r="W84" s="407">
        <f t="shared" si="89"/>
        <v>2.2490233884360352E-3</v>
      </c>
      <c r="X84" s="407">
        <f t="shared" si="61"/>
        <v>1.060429957242824</v>
      </c>
      <c r="Y84" s="407">
        <f t="shared" si="83"/>
        <v>6.7470701653081057E-3</v>
      </c>
      <c r="Z84" s="407">
        <f t="shared" si="62"/>
        <v>0.1670583405810511</v>
      </c>
      <c r="AA84" s="407">
        <f t="shared" si="63"/>
        <v>0.14400000000000002</v>
      </c>
      <c r="AB84" s="407">
        <f t="shared" si="64"/>
        <v>0</v>
      </c>
      <c r="AC84" s="407">
        <f t="shared" si="65"/>
        <v>0.31823484130702806</v>
      </c>
      <c r="AD84" s="407">
        <f t="shared" si="66"/>
        <v>2.0266465232005144</v>
      </c>
      <c r="AE84" s="407">
        <f t="shared" si="84"/>
        <v>2.4643776780004401E-2</v>
      </c>
      <c r="AF84" s="407">
        <f t="shared" si="67"/>
        <v>3.2399999999999998E-2</v>
      </c>
      <c r="AG84" s="407">
        <f t="shared" si="68"/>
        <v>5.732632420748187E-2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0.98972199517311854</v>
      </c>
      <c r="AP84">
        <f t="shared" si="74"/>
        <v>11.475</v>
      </c>
      <c r="AQ84" s="10">
        <f t="shared" si="91"/>
        <v>0.92059814927630301</v>
      </c>
      <c r="AR84" s="63">
        <f t="shared" si="75"/>
        <v>15.911742065351403</v>
      </c>
      <c r="AS84" s="63">
        <f t="shared" si="92"/>
        <v>2.8663162103740936</v>
      </c>
      <c r="AT84" s="10"/>
      <c r="AU84">
        <f t="shared" si="93"/>
        <v>92.059814927630299</v>
      </c>
      <c r="BE84" s="28"/>
      <c r="BF84" s="29"/>
    </row>
    <row r="85" spans="1:58" x14ac:dyDescent="0.25">
      <c r="G85">
        <v>76</v>
      </c>
      <c r="H85">
        <f t="shared" si="55"/>
        <v>2.2800000000000002</v>
      </c>
      <c r="I85" s="407">
        <f t="shared" si="76"/>
        <v>0.21496999999999999</v>
      </c>
      <c r="J85" s="408">
        <f t="shared" si="56"/>
        <v>1.4255905263157891</v>
      </c>
      <c r="K85" s="408">
        <f t="shared" si="77"/>
        <v>2.9927952631578947</v>
      </c>
      <c r="L85" s="408">
        <f t="shared" si="78"/>
        <v>1.5672047368421058</v>
      </c>
      <c r="M85" s="63">
        <f t="shared" si="57"/>
        <v>0</v>
      </c>
      <c r="N85" s="407">
        <f t="shared" si="58"/>
        <v>2.316842469625441</v>
      </c>
      <c r="O85" s="407">
        <f t="shared" si="79"/>
        <v>0.10828517857320176</v>
      </c>
      <c r="P85">
        <f t="shared" si="59"/>
        <v>0.2</v>
      </c>
      <c r="Q85" s="407">
        <f t="shared" si="80"/>
        <v>0.30828517857320176</v>
      </c>
      <c r="R85" s="9">
        <f t="shared" si="87"/>
        <v>0.41153253706130055</v>
      </c>
      <c r="S85" s="9">
        <f t="shared" si="81"/>
        <v>1.6935902906011071E-4</v>
      </c>
      <c r="T85" s="9">
        <f t="shared" si="88"/>
        <v>1.6935902906011071E-4</v>
      </c>
      <c r="U85" s="407">
        <f t="shared" si="60"/>
        <v>1.0742007067941504</v>
      </c>
      <c r="V85" s="409">
        <f t="shared" si="82"/>
        <v>2.3078143169541045E-3</v>
      </c>
      <c r="W85" s="407">
        <f t="shared" si="89"/>
        <v>2.3078143169541045E-3</v>
      </c>
      <c r="X85" s="407">
        <f t="shared" si="61"/>
        <v>1.0742007067941504</v>
      </c>
      <c r="Y85" s="407">
        <f t="shared" si="83"/>
        <v>6.9234429508623135E-3</v>
      </c>
      <c r="Z85" s="407">
        <f t="shared" si="62"/>
        <v>0.16930643824457522</v>
      </c>
      <c r="AA85" s="407">
        <f t="shared" si="63"/>
        <v>0.14400000000000002</v>
      </c>
      <c r="AB85" s="407">
        <f t="shared" si="64"/>
        <v>0</v>
      </c>
      <c r="AC85" s="407">
        <f t="shared" si="65"/>
        <v>0.32067391470629736</v>
      </c>
      <c r="AD85" s="407">
        <f t="shared" si="66"/>
        <v>2.0527668816948164</v>
      </c>
      <c r="AE85" s="407">
        <f t="shared" si="84"/>
        <v>2.5283111223498359E-2</v>
      </c>
      <c r="AF85" s="407">
        <f t="shared" si="67"/>
        <v>3.2832E-2</v>
      </c>
      <c r="AG85" s="407">
        <f t="shared" si="68"/>
        <v>5.8410470910025374E-2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0.99606876153553869</v>
      </c>
      <c r="AP85">
        <f t="shared" si="74"/>
        <v>11.628</v>
      </c>
      <c r="AQ85" s="10">
        <f t="shared" si="91"/>
        <v>0.92109764447968834</v>
      </c>
      <c r="AR85" s="63">
        <f t="shared" si="75"/>
        <v>16.033695735314868</v>
      </c>
      <c r="AS85" s="63">
        <f t="shared" si="92"/>
        <v>2.9205235455012688</v>
      </c>
      <c r="AT85" s="10"/>
      <c r="AU85">
        <f t="shared" si="93"/>
        <v>92.109764447968828</v>
      </c>
      <c r="BE85" s="28"/>
      <c r="BF85" s="29"/>
    </row>
    <row r="86" spans="1:58" x14ac:dyDescent="0.25">
      <c r="G86">
        <v>77</v>
      </c>
      <c r="H86">
        <f t="shared" si="55"/>
        <v>2.31</v>
      </c>
      <c r="I86" s="407">
        <f t="shared" si="76"/>
        <v>0.21500249999999999</v>
      </c>
      <c r="J86" s="408">
        <f t="shared" si="56"/>
        <v>1.4258060526315786</v>
      </c>
      <c r="K86" s="408">
        <f t="shared" si="77"/>
        <v>3.0229030263157894</v>
      </c>
      <c r="L86" s="408">
        <f t="shared" si="78"/>
        <v>1.5970969736842107</v>
      </c>
      <c r="M86" s="63">
        <f t="shared" si="57"/>
        <v>0</v>
      </c>
      <c r="N86" s="407">
        <f t="shared" si="58"/>
        <v>2.3463823732809201</v>
      </c>
      <c r="O86" s="407">
        <f t="shared" si="79"/>
        <v>0.11108876536962647</v>
      </c>
      <c r="P86">
        <f t="shared" si="59"/>
        <v>0.2</v>
      </c>
      <c r="Q86" s="407">
        <f t="shared" si="80"/>
        <v>0.31108876536962649</v>
      </c>
      <c r="R86" s="9">
        <f t="shared" si="87"/>
        <v>0.41159475414951985</v>
      </c>
      <c r="S86" s="9">
        <f t="shared" si="81"/>
        <v>1.6941024164340368E-4</v>
      </c>
      <c r="T86" s="9">
        <f t="shared" si="88"/>
        <v>1.6941024164340368E-4</v>
      </c>
      <c r="U86" s="407">
        <f t="shared" si="60"/>
        <v>1.087979074122722</v>
      </c>
      <c r="V86" s="409">
        <f t="shared" si="82"/>
        <v>2.3673969314578708E-3</v>
      </c>
      <c r="W86" s="407">
        <f t="shared" si="89"/>
        <v>2.3673969314578708E-3</v>
      </c>
      <c r="X86" s="407">
        <f t="shared" si="61"/>
        <v>1.087979074122722</v>
      </c>
      <c r="Y86" s="407">
        <f t="shared" si="83"/>
        <v>7.1021907943736124E-3</v>
      </c>
      <c r="Z86" s="407">
        <f t="shared" si="62"/>
        <v>0.1715545359080993</v>
      </c>
      <c r="AA86" s="407">
        <f t="shared" si="63"/>
        <v>0.14400000000000002</v>
      </c>
      <c r="AB86" s="407">
        <f t="shared" si="64"/>
        <v>0</v>
      </c>
      <c r="AC86" s="407">
        <f t="shared" si="65"/>
        <v>0.32311569256191913</v>
      </c>
      <c r="AD86" s="407">
        <f t="shared" si="66"/>
        <v>2.0788967689412736</v>
      </c>
      <c r="AE86" s="407">
        <f t="shared" si="84"/>
        <v>2.5930870655486802E-2</v>
      </c>
      <c r="AF86" s="407">
        <f t="shared" si="67"/>
        <v>3.3264000000000002E-2</v>
      </c>
      <c r="AG86" s="407">
        <f t="shared" si="68"/>
        <v>5.9503465991522668E-2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1.0024657290961696</v>
      </c>
      <c r="AP86">
        <f t="shared" si="74"/>
        <v>11.780999999999999</v>
      </c>
      <c r="AQ86" s="10">
        <f t="shared" si="91"/>
        <v>0.92158106804992024</v>
      </c>
      <c r="AR86" s="63">
        <f t="shared" si="75"/>
        <v>16.155784628095958</v>
      </c>
      <c r="AS86" s="63">
        <f t="shared" si="92"/>
        <v>2.9751732995761335</v>
      </c>
      <c r="AT86" s="10"/>
      <c r="AU86">
        <f t="shared" si="93"/>
        <v>92.15810680499203</v>
      </c>
      <c r="BE86" s="28"/>
      <c r="BF86" s="29"/>
    </row>
    <row r="87" spans="1:58" x14ac:dyDescent="0.25">
      <c r="G87">
        <v>78</v>
      </c>
      <c r="H87">
        <f t="shared" si="55"/>
        <v>2.34</v>
      </c>
      <c r="I87" s="407">
        <f t="shared" si="76"/>
        <v>0.21503499999999998</v>
      </c>
      <c r="J87" s="408">
        <f t="shared" si="56"/>
        <v>1.426021578947368</v>
      </c>
      <c r="K87" s="408">
        <f t="shared" si="77"/>
        <v>3.0530107894736838</v>
      </c>
      <c r="L87" s="408">
        <f t="shared" si="78"/>
        <v>1.626989210526316</v>
      </c>
      <c r="M87" s="63">
        <f t="shared" si="57"/>
        <v>0</v>
      </c>
      <c r="N87" s="407">
        <f t="shared" si="58"/>
        <v>2.3759338084148363</v>
      </c>
      <c r="O87" s="407">
        <f t="shared" si="79"/>
        <v>0.11393025853829519</v>
      </c>
      <c r="P87">
        <f t="shared" si="59"/>
        <v>0.2</v>
      </c>
      <c r="Q87" s="407">
        <f t="shared" si="80"/>
        <v>0.3139302585382952</v>
      </c>
      <c r="R87" s="9">
        <f t="shared" si="87"/>
        <v>0.41165697123773909</v>
      </c>
      <c r="S87" s="9">
        <f t="shared" si="81"/>
        <v>1.6946146196862875E-4</v>
      </c>
      <c r="T87" s="9">
        <f t="shared" si="88"/>
        <v>1.6946146196862875E-4</v>
      </c>
      <c r="U87" s="407">
        <f t="shared" si="60"/>
        <v>1.1017648530763831</v>
      </c>
      <c r="V87" s="409">
        <f t="shared" si="82"/>
        <v>2.4277715829488476E-3</v>
      </c>
      <c r="W87" s="407">
        <f t="shared" si="89"/>
        <v>2.4277715829488476E-3</v>
      </c>
      <c r="X87" s="407">
        <f t="shared" si="61"/>
        <v>1.1017648530763831</v>
      </c>
      <c r="Y87" s="407">
        <f t="shared" si="83"/>
        <v>7.2833147488465437E-3</v>
      </c>
      <c r="Z87" s="407">
        <f t="shared" si="62"/>
        <v>0.17380263357162337</v>
      </c>
      <c r="AA87" s="407">
        <f t="shared" si="63"/>
        <v>0.14400000000000002</v>
      </c>
      <c r="AB87" s="407">
        <f t="shared" si="64"/>
        <v>0</v>
      </c>
      <c r="AC87" s="407">
        <f t="shared" si="65"/>
        <v>0.32556017977226442</v>
      </c>
      <c r="AD87" s="407">
        <f t="shared" si="66"/>
        <v>2.1050357884117323</v>
      </c>
      <c r="AE87" s="407">
        <f t="shared" si="84"/>
        <v>2.6587054022965222E-2</v>
      </c>
      <c r="AF87" s="407">
        <f t="shared" si="67"/>
        <v>3.3695999999999997E-2</v>
      </c>
      <c r="AG87" s="407">
        <f t="shared" si="68"/>
        <v>6.0605317392483801E-2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1.0089129607479608</v>
      </c>
      <c r="AP87">
        <f t="shared" si="74"/>
        <v>11.933999999999999</v>
      </c>
      <c r="AQ87" s="10">
        <f t="shared" si="91"/>
        <v>0.92204900366650866</v>
      </c>
      <c r="AR87" s="63">
        <f t="shared" si="75"/>
        <v>16.27800898861322</v>
      </c>
      <c r="AS87" s="63">
        <f t="shared" si="92"/>
        <v>3.03026586962419</v>
      </c>
      <c r="AT87" s="10"/>
      <c r="AU87">
        <f t="shared" si="93"/>
        <v>92.204900366650861</v>
      </c>
      <c r="BE87" s="28"/>
      <c r="BF87" s="29"/>
    </row>
    <row r="88" spans="1:58" x14ac:dyDescent="0.25">
      <c r="G88">
        <v>79</v>
      </c>
      <c r="H88">
        <f t="shared" si="55"/>
        <v>2.37</v>
      </c>
      <c r="I88" s="407">
        <f t="shared" si="76"/>
        <v>0.21506749999999997</v>
      </c>
      <c r="J88" s="408">
        <f t="shared" si="56"/>
        <v>1.4262371052631575</v>
      </c>
      <c r="K88" s="408">
        <f t="shared" si="77"/>
        <v>3.083118552631579</v>
      </c>
      <c r="L88" s="408">
        <f t="shared" si="78"/>
        <v>1.6568814473684212</v>
      </c>
      <c r="M88" s="63">
        <f t="shared" si="57"/>
        <v>0</v>
      </c>
      <c r="N88" s="407">
        <f t="shared" si="58"/>
        <v>2.4054963500358477</v>
      </c>
      <c r="O88" s="407">
        <f t="shared" si="79"/>
        <v>0.11680970848793809</v>
      </c>
      <c r="P88">
        <f t="shared" si="59"/>
        <v>0.2</v>
      </c>
      <c r="Q88" s="407">
        <f t="shared" si="80"/>
        <v>0.3168097084879381</v>
      </c>
      <c r="R88" s="9">
        <f t="shared" si="87"/>
        <v>0.41171918832595833</v>
      </c>
      <c r="S88" s="9">
        <f t="shared" si="81"/>
        <v>1.6951269003578594E-4</v>
      </c>
      <c r="T88" s="9">
        <f t="shared" si="88"/>
        <v>1.6951269003578594E-4</v>
      </c>
      <c r="U88" s="407">
        <f t="shared" si="60"/>
        <v>1.1155578475427759</v>
      </c>
      <c r="V88" s="409">
        <f t="shared" si="82"/>
        <v>2.4889386224285423E-3</v>
      </c>
      <c r="W88" s="407">
        <f t="shared" si="89"/>
        <v>2.4889386224285423E-3</v>
      </c>
      <c r="X88" s="407">
        <f t="shared" si="61"/>
        <v>1.1155578475427759</v>
      </c>
      <c r="Y88" s="407">
        <f t="shared" si="83"/>
        <v>7.4668158672856269E-3</v>
      </c>
      <c r="Z88" s="407">
        <f t="shared" si="62"/>
        <v>0.1760507312351475</v>
      </c>
      <c r="AA88" s="407">
        <f t="shared" si="63"/>
        <v>0.14400000000000002</v>
      </c>
      <c r="AB88" s="407">
        <f t="shared" si="64"/>
        <v>0</v>
      </c>
      <c r="AC88" s="407">
        <f t="shared" si="65"/>
        <v>0.32800738124620837</v>
      </c>
      <c r="AD88" s="407">
        <f t="shared" si="66"/>
        <v>2.1311835629108802</v>
      </c>
      <c r="AE88" s="407">
        <f t="shared" si="84"/>
        <v>2.7251660272929083E-2</v>
      </c>
      <c r="AF88" s="407">
        <f t="shared" si="67"/>
        <v>3.4127999999999999E-2</v>
      </c>
      <c r="AG88" s="407">
        <f t="shared" si="68"/>
        <v>6.1716033146670263E-2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1.015410520193281</v>
      </c>
      <c r="AP88">
        <f t="shared" si="74"/>
        <v>12.087</v>
      </c>
      <c r="AQ88" s="10">
        <f t="shared" si="91"/>
        <v>0.92250200689191175</v>
      </c>
      <c r="AR88" s="63">
        <f t="shared" si="75"/>
        <v>16.400369062310418</v>
      </c>
      <c r="AS88" s="63">
        <f t="shared" si="92"/>
        <v>3.085801657333513</v>
      </c>
      <c r="AT88" s="10"/>
      <c r="AU88">
        <f t="shared" si="93"/>
        <v>92.250200689191175</v>
      </c>
      <c r="BE88" s="28"/>
      <c r="BF88" s="29"/>
    </row>
    <row r="89" spans="1:58" x14ac:dyDescent="0.25">
      <c r="G89">
        <v>80</v>
      </c>
      <c r="H89">
        <f t="shared" si="55"/>
        <v>2.4000000000000004</v>
      </c>
      <c r="I89" s="407">
        <f t="shared" si="76"/>
        <v>0.21509999999999999</v>
      </c>
      <c r="J89" s="408">
        <f t="shared" si="56"/>
        <v>1.4264526315789472</v>
      </c>
      <c r="K89" s="408">
        <f t="shared" si="77"/>
        <v>3.1132263157894737</v>
      </c>
      <c r="L89" s="408">
        <f t="shared" si="78"/>
        <v>1.6867736842105268</v>
      </c>
      <c r="M89" s="63">
        <f t="shared" si="57"/>
        <v>0</v>
      </c>
      <c r="N89" s="407">
        <f t="shared" si="58"/>
        <v>2.4350695936348261</v>
      </c>
      <c r="O89" s="407">
        <f t="shared" si="79"/>
        <v>0.11972716633520936</v>
      </c>
      <c r="P89">
        <f t="shared" si="59"/>
        <v>0.2</v>
      </c>
      <c r="Q89" s="407">
        <f t="shared" si="80"/>
        <v>0.31972716633520937</v>
      </c>
      <c r="R89" s="9">
        <f t="shared" si="87"/>
        <v>0.41178140541417763</v>
      </c>
      <c r="S89" s="9">
        <f t="shared" si="81"/>
        <v>1.6956392584487531E-4</v>
      </c>
      <c r="T89" s="9">
        <f t="shared" si="88"/>
        <v>1.6956392584487531E-4</v>
      </c>
      <c r="U89" s="407">
        <f t="shared" si="60"/>
        <v>1.1293578708492862</v>
      </c>
      <c r="V89" s="409">
        <f t="shared" si="82"/>
        <v>2.5508984008984661E-3</v>
      </c>
      <c r="W89" s="407">
        <f t="shared" si="89"/>
        <v>2.5508984008984661E-3</v>
      </c>
      <c r="X89" s="407">
        <f t="shared" si="61"/>
        <v>1.1293578708492862</v>
      </c>
      <c r="Y89" s="407">
        <f t="shared" si="83"/>
        <v>7.6526952026953988E-3</v>
      </c>
      <c r="Z89" s="407">
        <f t="shared" si="62"/>
        <v>0.17829882889867157</v>
      </c>
      <c r="AA89" s="407">
        <f t="shared" si="63"/>
        <v>0.14400000000000002</v>
      </c>
      <c r="AB89" s="407">
        <f t="shared" si="64"/>
        <v>0</v>
      </c>
      <c r="AC89" s="407">
        <f t="shared" si="65"/>
        <v>0.33045730190316097</v>
      </c>
      <c r="AD89" s="407">
        <f t="shared" si="66"/>
        <v>2.1573397334206876</v>
      </c>
      <c r="AE89" s="407">
        <f t="shared" si="84"/>
        <v>2.7924688352373862E-2</v>
      </c>
      <c r="AF89" s="407">
        <f t="shared" si="67"/>
        <v>3.4560000000000007E-2</v>
      </c>
      <c r="AG89" s="407">
        <f t="shared" si="68"/>
        <v>6.283562138127384E-2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1.0219584719463874</v>
      </c>
      <c r="AP89">
        <f t="shared" si="74"/>
        <v>12.24</v>
      </c>
      <c r="AQ89" s="10">
        <f t="shared" si="91"/>
        <v>0.92294060684112522</v>
      </c>
      <c r="AR89" s="63">
        <f t="shared" si="75"/>
        <v>16.52286509515805</v>
      </c>
      <c r="AS89" s="63">
        <f t="shared" si="92"/>
        <v>3.141781069063692</v>
      </c>
      <c r="AT89" s="10"/>
      <c r="AU89">
        <f t="shared" si="93"/>
        <v>92.294060684112523</v>
      </c>
      <c r="BE89" s="28"/>
      <c r="BF89" s="29"/>
    </row>
    <row r="90" spans="1:58" x14ac:dyDescent="0.25">
      <c r="G90">
        <v>81</v>
      </c>
      <c r="H90">
        <f t="shared" si="55"/>
        <v>2.4300000000000002</v>
      </c>
      <c r="I90" s="407">
        <f t="shared" si="76"/>
        <v>0.21513249999999998</v>
      </c>
      <c r="J90" s="408">
        <f t="shared" si="56"/>
        <v>1.4266681578947364</v>
      </c>
      <c r="K90" s="408">
        <f t="shared" si="77"/>
        <v>3.1433340789473685</v>
      </c>
      <c r="L90" s="408">
        <f t="shared" si="78"/>
        <v>1.7166659210526318</v>
      </c>
      <c r="M90" s="63">
        <f t="shared" si="57"/>
        <v>0</v>
      </c>
      <c r="N90" s="407">
        <f t="shared" si="58"/>
        <v>2.4646531539743877</v>
      </c>
      <c r="O90" s="407">
        <f t="shared" si="79"/>
        <v>0.1226826839069822</v>
      </c>
      <c r="P90">
        <f t="shared" si="59"/>
        <v>0.2</v>
      </c>
      <c r="Q90" s="407">
        <f t="shared" si="80"/>
        <v>0.32268268390698218</v>
      </c>
      <c r="R90" s="9">
        <f t="shared" si="87"/>
        <v>0.41184362250239681</v>
      </c>
      <c r="S90" s="9">
        <f t="shared" si="81"/>
        <v>1.6961516939589675E-4</v>
      </c>
      <c r="T90" s="9">
        <f t="shared" si="88"/>
        <v>1.6961516939589675E-4</v>
      </c>
      <c r="U90" s="407">
        <f t="shared" si="60"/>
        <v>1.143164745205197</v>
      </c>
      <c r="V90" s="409">
        <f t="shared" si="82"/>
        <v>2.6136512693601256E-3</v>
      </c>
      <c r="W90" s="407">
        <f t="shared" si="89"/>
        <v>2.6136512693601256E-3</v>
      </c>
      <c r="X90" s="407">
        <f t="shared" si="61"/>
        <v>1.143164745205197</v>
      </c>
      <c r="Y90" s="407">
        <f t="shared" si="83"/>
        <v>7.8409538080803781E-3</v>
      </c>
      <c r="Z90" s="407">
        <f t="shared" si="62"/>
        <v>0.18054692656219568</v>
      </c>
      <c r="AA90" s="407">
        <f t="shared" si="63"/>
        <v>0.14400000000000002</v>
      </c>
      <c r="AB90" s="407">
        <f t="shared" si="64"/>
        <v>0</v>
      </c>
      <c r="AC90" s="407">
        <f t="shared" si="65"/>
        <v>0.33290994667309892</v>
      </c>
      <c r="AD90" s="407">
        <f t="shared" si="66"/>
        <v>2.1835039580261433</v>
      </c>
      <c r="AE90" s="407">
        <f t="shared" si="84"/>
        <v>2.8606137208295E-2</v>
      </c>
      <c r="AF90" s="407">
        <f t="shared" si="67"/>
        <v>3.4992000000000002E-2</v>
      </c>
      <c r="AG90" s="407">
        <f t="shared" si="68"/>
        <v>6.3964090317097946E-2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1.0285568813359349</v>
      </c>
      <c r="AP90">
        <f t="shared" si="74"/>
        <v>12.393000000000001</v>
      </c>
      <c r="AQ90" s="10">
        <f t="shared" si="91"/>
        <v>0.92336530773369152</v>
      </c>
      <c r="AR90" s="63">
        <f t="shared" si="75"/>
        <v>16.645497333654944</v>
      </c>
      <c r="AS90" s="63">
        <f t="shared" si="92"/>
        <v>3.1982045158548975</v>
      </c>
      <c r="AT90" s="10"/>
      <c r="AU90">
        <f t="shared" si="93"/>
        <v>92.336530773369148</v>
      </c>
      <c r="BE90" s="28"/>
      <c r="BF90" s="29"/>
    </row>
    <row r="91" spans="1:58" x14ac:dyDescent="0.25">
      <c r="G91">
        <v>82</v>
      </c>
      <c r="H91">
        <f t="shared" si="55"/>
        <v>2.46</v>
      </c>
      <c r="I91" s="407">
        <f t="shared" si="76"/>
        <v>0.21516499999999997</v>
      </c>
      <c r="J91" s="408">
        <f t="shared" si="56"/>
        <v>1.4268836842105259</v>
      </c>
      <c r="K91" s="408">
        <f t="shared" si="77"/>
        <v>3.1734418421052628</v>
      </c>
      <c r="L91" s="408">
        <f t="shared" si="78"/>
        <v>1.7465581578947371</v>
      </c>
      <c r="M91" s="63">
        <f t="shared" si="57"/>
        <v>0</v>
      </c>
      <c r="N91" s="407">
        <f t="shared" si="58"/>
        <v>2.4942466639626582</v>
      </c>
      <c r="O91" s="407">
        <f t="shared" si="79"/>
        <v>0.12567631374267824</v>
      </c>
      <c r="P91">
        <f t="shared" si="59"/>
        <v>0.2</v>
      </c>
      <c r="Q91" s="407">
        <f t="shared" si="80"/>
        <v>0.32567631374267825</v>
      </c>
      <c r="R91" s="9">
        <f t="shared" si="87"/>
        <v>0.41190583959061605</v>
      </c>
      <c r="S91" s="9">
        <f t="shared" si="81"/>
        <v>1.6966642068885033E-4</v>
      </c>
      <c r="T91" s="9">
        <f t="shared" si="88"/>
        <v>1.6966642068885033E-4</v>
      </c>
      <c r="U91" s="407">
        <f t="shared" si="60"/>
        <v>1.1569783011826609</v>
      </c>
      <c r="V91" s="409">
        <f t="shared" si="82"/>
        <v>2.677197578815032E-3</v>
      </c>
      <c r="W91" s="407">
        <f t="shared" si="89"/>
        <v>2.677197578815032E-3</v>
      </c>
      <c r="X91" s="407">
        <f t="shared" si="61"/>
        <v>1.1569783011826609</v>
      </c>
      <c r="Y91" s="407">
        <f t="shared" si="83"/>
        <v>8.0315927364450965E-3</v>
      </c>
      <c r="Z91" s="407">
        <f t="shared" si="62"/>
        <v>0.18279502422571975</v>
      </c>
      <c r="AA91" s="407">
        <f t="shared" si="63"/>
        <v>0.14400000000000002</v>
      </c>
      <c r="AB91" s="407">
        <f t="shared" si="64"/>
        <v>0</v>
      </c>
      <c r="AC91" s="407">
        <f t="shared" si="65"/>
        <v>0.33536532049659606</v>
      </c>
      <c r="AD91" s="407">
        <f t="shared" si="66"/>
        <v>2.2096759109157462</v>
      </c>
      <c r="AE91" s="407">
        <f t="shared" si="84"/>
        <v>2.9296005787687998E-2</v>
      </c>
      <c r="AF91" s="407">
        <f t="shared" si="67"/>
        <v>3.5423999999999997E-2</v>
      </c>
      <c r="AG91" s="407">
        <f t="shared" si="68"/>
        <v>6.5101448268741577E-2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1.0352058145075196</v>
      </c>
      <c r="AP91">
        <f t="shared" si="74"/>
        <v>12.545999999999999</v>
      </c>
      <c r="AQ91" s="10">
        <f t="shared" si="91"/>
        <v>0.92377659033767767</v>
      </c>
      <c r="AR91" s="63">
        <f t="shared" si="75"/>
        <v>16.768266024829803</v>
      </c>
      <c r="AS91" s="63">
        <f t="shared" si="92"/>
        <v>3.255072413437079</v>
      </c>
      <c r="AT91" s="10"/>
      <c r="AU91">
        <f t="shared" si="93"/>
        <v>92.37765903376777</v>
      </c>
      <c r="BE91" s="28"/>
      <c r="BF91" s="29"/>
    </row>
    <row r="92" spans="1:58" x14ac:dyDescent="0.25">
      <c r="G92">
        <v>83</v>
      </c>
      <c r="H92">
        <f t="shared" si="55"/>
        <v>2.4899999999999998</v>
      </c>
      <c r="I92" s="407">
        <f t="shared" si="76"/>
        <v>0.21519750000000001</v>
      </c>
      <c r="J92" s="408">
        <f t="shared" si="56"/>
        <v>1.4270992105263156</v>
      </c>
      <c r="K92" s="408">
        <f t="shared" si="77"/>
        <v>3.2035496052631576</v>
      </c>
      <c r="L92" s="408">
        <f t="shared" si="78"/>
        <v>1.776450394736842</v>
      </c>
      <c r="M92" s="63">
        <f t="shared" si="57"/>
        <v>0</v>
      </c>
      <c r="N92" s="407">
        <f t="shared" si="58"/>
        <v>2.5238497736045495</v>
      </c>
      <c r="O92" s="407">
        <f t="shared" si="79"/>
        <v>0.1287081090966308</v>
      </c>
      <c r="P92">
        <f t="shared" si="59"/>
        <v>0.2</v>
      </c>
      <c r="Q92" s="407">
        <f t="shared" si="80"/>
        <v>0.32870810909663084</v>
      </c>
      <c r="R92" s="9">
        <f t="shared" si="87"/>
        <v>0.4119680566788354</v>
      </c>
      <c r="S92" s="9">
        <f t="shared" si="81"/>
        <v>1.6971767972373615E-4</v>
      </c>
      <c r="T92" s="9">
        <f t="shared" si="88"/>
        <v>1.6971767972373615E-4</v>
      </c>
      <c r="U92" s="407">
        <f t="shared" si="60"/>
        <v>1.1707983772333941</v>
      </c>
      <c r="V92" s="409">
        <f t="shared" si="82"/>
        <v>2.7415376802646979E-3</v>
      </c>
      <c r="W92" s="407">
        <f t="shared" si="89"/>
        <v>2.7415376802646979E-3</v>
      </c>
      <c r="X92" s="407">
        <f t="shared" si="61"/>
        <v>1.1707983772333941</v>
      </c>
      <c r="Y92" s="407">
        <f t="shared" si="83"/>
        <v>8.2246130407940942E-3</v>
      </c>
      <c r="Z92" s="407">
        <f t="shared" si="62"/>
        <v>0.18504312188924385</v>
      </c>
      <c r="AA92" s="407">
        <f t="shared" si="63"/>
        <v>0.14400000000000002</v>
      </c>
      <c r="AB92" s="407">
        <f t="shared" si="64"/>
        <v>0</v>
      </c>
      <c r="AC92" s="407">
        <f t="shared" si="65"/>
        <v>0.33782342832485523</v>
      </c>
      <c r="AD92" s="407">
        <f t="shared" si="66"/>
        <v>2.2358552814507888</v>
      </c>
      <c r="AE92" s="407">
        <f t="shared" si="84"/>
        <v>2.9994293037548317E-2</v>
      </c>
      <c r="AF92" s="407">
        <f t="shared" si="67"/>
        <v>3.5855999999999999E-2</v>
      </c>
      <c r="AG92" s="407">
        <f t="shared" si="68"/>
        <v>6.6247703644785591E-2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1.0419053384262602</v>
      </c>
      <c r="AP92">
        <f t="shared" si="74"/>
        <v>12.698999999999998</v>
      </c>
      <c r="AQ92" s="10">
        <f t="shared" si="91"/>
        <v>0.92417491331429324</v>
      </c>
      <c r="AR92" s="63">
        <f t="shared" si="75"/>
        <v>16.891171416242763</v>
      </c>
      <c r="AS92" s="63">
        <f t="shared" si="92"/>
        <v>3.3123851822392796</v>
      </c>
      <c r="AT92" s="10"/>
      <c r="AU92">
        <f t="shared" si="93"/>
        <v>92.417491331429318</v>
      </c>
      <c r="BE92" s="28"/>
      <c r="BF92" s="29"/>
    </row>
    <row r="93" spans="1:58" x14ac:dyDescent="0.25">
      <c r="G93">
        <v>84</v>
      </c>
      <c r="H93">
        <f t="shared" si="55"/>
        <v>2.52</v>
      </c>
      <c r="I93" s="407">
        <f t="shared" si="76"/>
        <v>0.21522999999999995</v>
      </c>
      <c r="J93" s="408">
        <f t="shared" si="56"/>
        <v>1.4273147368421049</v>
      </c>
      <c r="K93" s="408">
        <f t="shared" si="77"/>
        <v>3.2336573684210523</v>
      </c>
      <c r="L93" s="408">
        <f t="shared" si="78"/>
        <v>1.8063426315789477</v>
      </c>
      <c r="M93" s="63">
        <f t="shared" si="57"/>
        <v>0</v>
      </c>
      <c r="N93" s="407">
        <f t="shared" si="58"/>
        <v>2.5534621490244485</v>
      </c>
      <c r="O93" s="407">
        <f t="shared" si="79"/>
        <v>0.13177812394048283</v>
      </c>
      <c r="P93">
        <f t="shared" si="59"/>
        <v>0.2</v>
      </c>
      <c r="Q93" s="407">
        <f t="shared" si="80"/>
        <v>0.33177812394048284</v>
      </c>
      <c r="R93" s="9">
        <f t="shared" si="87"/>
        <v>0.41203027376705459</v>
      </c>
      <c r="S93" s="9">
        <f t="shared" si="81"/>
        <v>1.6976894650055398E-4</v>
      </c>
      <c r="T93" s="9">
        <f t="shared" si="88"/>
        <v>1.6976894650055398E-4</v>
      </c>
      <c r="U93" s="407">
        <f t="shared" si="60"/>
        <v>1.1846248192382742</v>
      </c>
      <c r="V93" s="409">
        <f t="shared" si="82"/>
        <v>2.8066719247106277E-3</v>
      </c>
      <c r="W93" s="407">
        <f t="shared" si="89"/>
        <v>2.8066719247106277E-3</v>
      </c>
      <c r="X93" s="407">
        <f t="shared" si="61"/>
        <v>1.1846248192382742</v>
      </c>
      <c r="Y93" s="407">
        <f t="shared" si="83"/>
        <v>8.420015774131883E-3</v>
      </c>
      <c r="Z93" s="407">
        <f t="shared" si="62"/>
        <v>0.18729121955276795</v>
      </c>
      <c r="AA93" s="407">
        <f t="shared" si="63"/>
        <v>0.14400000000000002</v>
      </c>
      <c r="AB93" s="407">
        <f t="shared" si="64"/>
        <v>0</v>
      </c>
      <c r="AC93" s="407">
        <f t="shared" si="65"/>
        <v>0.3402842751197393</v>
      </c>
      <c r="AD93" s="407">
        <f t="shared" si="66"/>
        <v>2.262041773298018</v>
      </c>
      <c r="AE93" s="407">
        <f t="shared" si="84"/>
        <v>3.0700997904871453E-2</v>
      </c>
      <c r="AF93" s="407">
        <f t="shared" si="67"/>
        <v>3.6288000000000001E-2</v>
      </c>
      <c r="AG93" s="407">
        <f t="shared" si="68"/>
        <v>6.740286494798152E-2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1.0486555208794148</v>
      </c>
      <c r="AP93">
        <f t="shared" si="74"/>
        <v>12.851999999999999</v>
      </c>
      <c r="AQ93" s="10">
        <f t="shared" si="91"/>
        <v>0.92456071447103438</v>
      </c>
      <c r="AR93" s="63">
        <f t="shared" si="75"/>
        <v>17.014213755986965</v>
      </c>
      <c r="AS93" s="63">
        <f t="shared" si="92"/>
        <v>3.370143247399076</v>
      </c>
      <c r="AT93" s="10"/>
      <c r="AU93">
        <f t="shared" si="93"/>
        <v>92.45607144710344</v>
      </c>
      <c r="BE93" s="28"/>
      <c r="BF93" s="29"/>
    </row>
    <row r="94" spans="1:58" x14ac:dyDescent="0.25">
      <c r="G94">
        <v>85</v>
      </c>
      <c r="H94">
        <f t="shared" si="55"/>
        <v>2.5499999999999998</v>
      </c>
      <c r="I94" s="407">
        <f t="shared" si="76"/>
        <v>0.2152625</v>
      </c>
      <c r="J94" s="408">
        <f t="shared" si="56"/>
        <v>1.4275302631578946</v>
      </c>
      <c r="K94" s="408">
        <f t="shared" si="77"/>
        <v>3.2637651315789471</v>
      </c>
      <c r="L94" s="408">
        <f t="shared" si="78"/>
        <v>1.8362348684210525</v>
      </c>
      <c r="M94" s="63">
        <f t="shared" si="57"/>
        <v>0</v>
      </c>
      <c r="N94" s="407">
        <f t="shared" si="58"/>
        <v>2.583083471554743</v>
      </c>
      <c r="O94" s="407">
        <f t="shared" si="79"/>
        <v>0.13488641296562009</v>
      </c>
      <c r="P94">
        <f t="shared" si="59"/>
        <v>0.2</v>
      </c>
      <c r="Q94" s="407">
        <f t="shared" si="80"/>
        <v>0.33488641296562011</v>
      </c>
      <c r="R94" s="9">
        <f t="shared" si="87"/>
        <v>0.41209249085527389</v>
      </c>
      <c r="S94" s="9">
        <f t="shared" si="81"/>
        <v>1.6982022101930401E-4</v>
      </c>
      <c r="T94" s="9">
        <f t="shared" si="88"/>
        <v>1.6982022101930401E-4</v>
      </c>
      <c r="U94" s="407">
        <f t="shared" si="60"/>
        <v>1.198457480087286</v>
      </c>
      <c r="V94" s="409">
        <f t="shared" si="82"/>
        <v>2.8726006631543352E-3</v>
      </c>
      <c r="W94" s="407">
        <f t="shared" si="89"/>
        <v>2.8726006631543352E-3</v>
      </c>
      <c r="X94" s="407">
        <f t="shared" si="61"/>
        <v>1.198457480087286</v>
      </c>
      <c r="Y94" s="407">
        <f t="shared" si="83"/>
        <v>8.6178019894630059E-3</v>
      </c>
      <c r="Z94" s="407">
        <f t="shared" si="62"/>
        <v>0.18953931721629208</v>
      </c>
      <c r="AA94" s="407">
        <f t="shared" si="63"/>
        <v>0.14400000000000002</v>
      </c>
      <c r="AB94" s="407">
        <f t="shared" si="64"/>
        <v>0</v>
      </c>
      <c r="AC94" s="407">
        <f t="shared" si="65"/>
        <v>0.3427478658538029</v>
      </c>
      <c r="AD94" s="407">
        <f t="shared" si="66"/>
        <v>2.2882351036207216</v>
      </c>
      <c r="AE94" s="407">
        <f t="shared" si="84"/>
        <v>3.1416119336652809E-2</v>
      </c>
      <c r="AF94" s="407">
        <f t="shared" si="67"/>
        <v>3.6719999999999996E-2</v>
      </c>
      <c r="AG94" s="407">
        <f t="shared" si="68"/>
        <v>6.8566940775442925E-2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1.0554564304790395</v>
      </c>
      <c r="AP94">
        <f t="shared" si="74"/>
        <v>13.004999999999999</v>
      </c>
      <c r="AQ94" s="10">
        <f t="shared" si="91"/>
        <v>0.92493441193053216</v>
      </c>
      <c r="AR94" s="63">
        <f t="shared" si="75"/>
        <v>17.137393292690145</v>
      </c>
      <c r="AS94" s="63">
        <f t="shared" si="92"/>
        <v>3.4283470387721464</v>
      </c>
      <c r="AT94" s="10"/>
      <c r="AU94">
        <f t="shared" si="93"/>
        <v>92.493441193053215</v>
      </c>
      <c r="BE94" s="28"/>
      <c r="BF94" s="29"/>
    </row>
    <row r="95" spans="1:58" x14ac:dyDescent="0.25">
      <c r="G95">
        <v>86</v>
      </c>
      <c r="H95">
        <f t="shared" si="55"/>
        <v>2.58</v>
      </c>
      <c r="I95" s="407">
        <f t="shared" si="76"/>
        <v>0.21529499999999999</v>
      </c>
      <c r="J95" s="408">
        <f t="shared" si="56"/>
        <v>1.427745789473684</v>
      </c>
      <c r="K95" s="408">
        <f t="shared" si="77"/>
        <v>3.2938728947368423</v>
      </c>
      <c r="L95" s="408">
        <f t="shared" si="78"/>
        <v>1.8661271052631581</v>
      </c>
      <c r="M95" s="63">
        <f t="shared" si="57"/>
        <v>0</v>
      </c>
      <c r="N95" s="407">
        <f t="shared" si="58"/>
        <v>2.6127134368851066</v>
      </c>
      <c r="O95" s="407">
        <f t="shared" si="79"/>
        <v>0.13803303158563876</v>
      </c>
      <c r="P95">
        <f t="shared" si="59"/>
        <v>0.2</v>
      </c>
      <c r="Q95" s="407">
        <f t="shared" si="80"/>
        <v>0.3380330315856388</v>
      </c>
      <c r="R95" s="9">
        <f t="shared" si="87"/>
        <v>0.41215470794349313</v>
      </c>
      <c r="S95" s="9">
        <f t="shared" si="81"/>
        <v>1.6987150327998614E-4</v>
      </c>
      <c r="T95" s="9">
        <f t="shared" si="88"/>
        <v>1.6987150327998614E-4</v>
      </c>
      <c r="U95" s="407">
        <f t="shared" si="60"/>
        <v>1.212296219287458</v>
      </c>
      <c r="V95" s="409">
        <f t="shared" si="82"/>
        <v>2.939324246597329E-3</v>
      </c>
      <c r="W95" s="407">
        <f t="shared" si="89"/>
        <v>2.939324246597329E-3</v>
      </c>
      <c r="X95" s="407">
        <f t="shared" si="61"/>
        <v>1.212296219287458</v>
      </c>
      <c r="Y95" s="407">
        <f t="shared" si="83"/>
        <v>8.8179727397919867E-3</v>
      </c>
      <c r="Z95" s="407">
        <f t="shared" si="62"/>
        <v>0.19178741487981615</v>
      </c>
      <c r="AA95" s="407">
        <f t="shared" si="63"/>
        <v>0.14400000000000002</v>
      </c>
      <c r="AB95" s="407">
        <f t="shared" si="64"/>
        <v>0</v>
      </c>
      <c r="AC95" s="407">
        <f t="shared" si="65"/>
        <v>0.345214205510324</v>
      </c>
      <c r="AD95" s="407">
        <f t="shared" si="66"/>
        <v>2.3144350023237465</v>
      </c>
      <c r="AE95" s="407">
        <f t="shared" si="84"/>
        <v>3.2139656279887928E-2</v>
      </c>
      <c r="AF95" s="407">
        <f t="shared" si="67"/>
        <v>3.7151999999999998E-2</v>
      </c>
      <c r="AG95" s="407">
        <f t="shared" si="68"/>
        <v>6.9739939818839441E-2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1.0623081366646794</v>
      </c>
      <c r="AP95">
        <f t="shared" si="74"/>
        <v>13.157999999999999</v>
      </c>
      <c r="AQ95" s="10">
        <f t="shared" si="91"/>
        <v>0.92529640522164947</v>
      </c>
      <c r="AR95" s="63">
        <f t="shared" si="75"/>
        <v>17.2607102755162</v>
      </c>
      <c r="AS95" s="63">
        <f t="shared" si="92"/>
        <v>3.486996990941972</v>
      </c>
      <c r="AT95" s="10"/>
      <c r="AU95">
        <f t="shared" si="93"/>
        <v>92.529640522164954</v>
      </c>
      <c r="BE95" s="28"/>
      <c r="BF95" s="29"/>
    </row>
    <row r="96" spans="1:58" x14ac:dyDescent="0.25">
      <c r="G96">
        <v>87</v>
      </c>
      <c r="H96">
        <f t="shared" si="55"/>
        <v>2.61</v>
      </c>
      <c r="I96" s="407">
        <f t="shared" si="76"/>
        <v>0.21532749999999998</v>
      </c>
      <c r="J96" s="408">
        <f t="shared" si="56"/>
        <v>1.4279613157894735</v>
      </c>
      <c r="K96" s="408">
        <f t="shared" si="77"/>
        <v>3.3239806578947366</v>
      </c>
      <c r="L96" s="408">
        <f t="shared" si="78"/>
        <v>1.8960193421052631</v>
      </c>
      <c r="M96" s="63">
        <f t="shared" si="57"/>
        <v>0</v>
      </c>
      <c r="N96" s="407">
        <f t="shared" si="58"/>
        <v>2.6423517542678905</v>
      </c>
      <c r="O96" s="407">
        <f t="shared" si="79"/>
        <v>0.14121803593884819</v>
      </c>
      <c r="P96">
        <f t="shared" si="59"/>
        <v>0.2</v>
      </c>
      <c r="Q96" s="407">
        <f t="shared" si="80"/>
        <v>0.3412180359388482</v>
      </c>
      <c r="R96" s="9">
        <f t="shared" si="87"/>
        <v>0.41221692503171237</v>
      </c>
      <c r="S96" s="9">
        <f t="shared" si="81"/>
        <v>1.6992279328260039E-4</v>
      </c>
      <c r="T96" s="9">
        <f t="shared" si="88"/>
        <v>1.6992279328260039E-4</v>
      </c>
      <c r="U96" s="407">
        <f t="shared" si="60"/>
        <v>1.2261409025966628</v>
      </c>
      <c r="V96" s="409">
        <f t="shared" si="82"/>
        <v>3.0068430260411175E-3</v>
      </c>
      <c r="W96" s="407">
        <f t="shared" si="89"/>
        <v>3.0068430260411175E-3</v>
      </c>
      <c r="X96" s="407">
        <f t="shared" si="61"/>
        <v>1.2261409025966628</v>
      </c>
      <c r="Y96" s="407">
        <f t="shared" si="83"/>
        <v>9.0205290781233526E-3</v>
      </c>
      <c r="Z96" s="407">
        <f t="shared" si="62"/>
        <v>0.19403551254334025</v>
      </c>
      <c r="AA96" s="407">
        <f t="shared" si="63"/>
        <v>0.14400000000000002</v>
      </c>
      <c r="AB96" s="407">
        <f t="shared" si="64"/>
        <v>0</v>
      </c>
      <c r="AC96" s="407">
        <f t="shared" si="65"/>
        <v>0.34768329908333545</v>
      </c>
      <c r="AD96" s="407">
        <f t="shared" si="66"/>
        <v>2.3406412113483004</v>
      </c>
      <c r="AE96" s="407">
        <f t="shared" si="84"/>
        <v>3.2871607681572233E-2</v>
      </c>
      <c r="AF96" s="407">
        <f t="shared" si="67"/>
        <v>3.7583999999999999E-2</v>
      </c>
      <c r="AG96" s="407">
        <f t="shared" si="68"/>
        <v>7.0921870864593034E-2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1.0692107097061003</v>
      </c>
      <c r="AP96">
        <f t="shared" si="74"/>
        <v>13.310999999999998</v>
      </c>
      <c r="AQ96" s="10">
        <f t="shared" si="91"/>
        <v>0.92564707629879006</v>
      </c>
      <c r="AR96" s="63">
        <f t="shared" si="75"/>
        <v>17.384164954166774</v>
      </c>
      <c r="AS96" s="63">
        <f t="shared" si="92"/>
        <v>3.5460935432296519</v>
      </c>
      <c r="AT96" s="10"/>
      <c r="AU96">
        <f t="shared" si="93"/>
        <v>92.56470762987901</v>
      </c>
      <c r="BE96" s="28"/>
      <c r="BF96" s="29"/>
    </row>
    <row r="97" spans="7:58" x14ac:dyDescent="0.25">
      <c r="G97">
        <v>88</v>
      </c>
      <c r="H97">
        <f t="shared" si="55"/>
        <v>2.64</v>
      </c>
      <c r="I97" s="407">
        <f t="shared" si="76"/>
        <v>0.21536</v>
      </c>
      <c r="J97" s="408">
        <f t="shared" si="56"/>
        <v>1.4281768421052627</v>
      </c>
      <c r="K97" s="408">
        <f t="shared" si="77"/>
        <v>3.3540884210526314</v>
      </c>
      <c r="L97" s="408">
        <f t="shared" si="78"/>
        <v>1.9259115789473689</v>
      </c>
      <c r="M97" s="63">
        <f t="shared" si="57"/>
        <v>0</v>
      </c>
      <c r="N97" s="407">
        <f t="shared" si="58"/>
        <v>2.6719981457753947</v>
      </c>
      <c r="O97" s="407">
        <f t="shared" si="79"/>
        <v>0.14444148289080974</v>
      </c>
      <c r="P97">
        <f t="shared" si="59"/>
        <v>0.2</v>
      </c>
      <c r="Q97" s="407">
        <f t="shared" si="80"/>
        <v>0.34444148289080978</v>
      </c>
      <c r="R97" s="9">
        <f t="shared" si="87"/>
        <v>0.41227914211993155</v>
      </c>
      <c r="S97" s="9">
        <f t="shared" si="81"/>
        <v>1.6997409102714674E-4</v>
      </c>
      <c r="T97" s="9">
        <f t="shared" si="88"/>
        <v>1.6997409102714674E-4</v>
      </c>
      <c r="U97" s="407">
        <f t="shared" si="60"/>
        <v>1.2399914016813207</v>
      </c>
      <c r="V97" s="409">
        <f t="shared" si="82"/>
        <v>3.0751573524872133E-3</v>
      </c>
      <c r="W97" s="407">
        <f t="shared" si="89"/>
        <v>3.0751573524872133E-3</v>
      </c>
      <c r="X97" s="407">
        <f t="shared" si="61"/>
        <v>1.2399914016813207</v>
      </c>
      <c r="Y97" s="407">
        <f t="shared" si="83"/>
        <v>9.2254720574616398E-3</v>
      </c>
      <c r="Z97" s="407">
        <f t="shared" si="62"/>
        <v>0.19628361020686433</v>
      </c>
      <c r="AA97" s="407">
        <f t="shared" si="63"/>
        <v>0.14400000000000002</v>
      </c>
      <c r="AB97" s="407">
        <f t="shared" si="64"/>
        <v>0</v>
      </c>
      <c r="AC97" s="407">
        <f t="shared" si="65"/>
        <v>0.3501551515776572</v>
      </c>
      <c r="AD97" s="407">
        <f t="shared" si="66"/>
        <v>2.3668534840128022</v>
      </c>
      <c r="AE97" s="407">
        <f t="shared" si="84"/>
        <v>3.3611972488701236E-2</v>
      </c>
      <c r="AF97" s="407">
        <f t="shared" si="67"/>
        <v>3.8016000000000001E-2</v>
      </c>
      <c r="AG97" s="407">
        <f t="shared" si="68"/>
        <v>7.2112742794077089E-2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1.0761642207060584</v>
      </c>
      <c r="AP97">
        <f t="shared" si="74"/>
        <v>13.464</v>
      </c>
      <c r="AQ97" s="10">
        <f t="shared" si="91"/>
        <v>0.92598679049487376</v>
      </c>
      <c r="AR97" s="63">
        <f t="shared" si="75"/>
        <v>17.50775757888286</v>
      </c>
      <c r="AS97" s="63">
        <f t="shared" si="92"/>
        <v>3.6056371397038545</v>
      </c>
      <c r="AT97" s="10"/>
      <c r="AU97">
        <f t="shared" si="93"/>
        <v>92.598679049487373</v>
      </c>
      <c r="BE97" s="28"/>
      <c r="BF97" s="29"/>
    </row>
    <row r="98" spans="7:58" x14ac:dyDescent="0.25">
      <c r="G98">
        <v>89</v>
      </c>
      <c r="H98">
        <f t="shared" si="55"/>
        <v>2.67</v>
      </c>
      <c r="I98" s="407">
        <f t="shared" si="76"/>
        <v>0.21539249999999999</v>
      </c>
      <c r="J98" s="408">
        <f t="shared" si="56"/>
        <v>1.4283923684210522</v>
      </c>
      <c r="K98" s="408">
        <f t="shared" si="77"/>
        <v>3.3841961842105261</v>
      </c>
      <c r="L98" s="408">
        <f t="shared" si="78"/>
        <v>1.9558038157894737</v>
      </c>
      <c r="M98" s="63">
        <f t="shared" si="57"/>
        <v>0</v>
      </c>
      <c r="N98" s="407">
        <f t="shared" si="58"/>
        <v>2.7016523456051158</v>
      </c>
      <c r="O98" s="407">
        <f t="shared" si="79"/>
        <v>0.14770343003691019</v>
      </c>
      <c r="P98">
        <f t="shared" si="59"/>
        <v>0.2</v>
      </c>
      <c r="Q98" s="407">
        <f t="shared" si="80"/>
        <v>0.34770343003691018</v>
      </c>
      <c r="R98" s="9">
        <f t="shared" si="87"/>
        <v>0.41234135920815085</v>
      </c>
      <c r="S98" s="9">
        <f t="shared" si="81"/>
        <v>1.7002539651362529E-4</v>
      </c>
      <c r="T98" s="9">
        <f t="shared" si="88"/>
        <v>1.7002539651362529E-4</v>
      </c>
      <c r="U98" s="407">
        <f t="shared" si="60"/>
        <v>1.2538475937962161</v>
      </c>
      <c r="V98" s="409">
        <f t="shared" si="82"/>
        <v>3.1442675769371223E-3</v>
      </c>
      <c r="W98" s="407">
        <f t="shared" si="89"/>
        <v>3.1442675769371223E-3</v>
      </c>
      <c r="X98" s="407">
        <f t="shared" si="61"/>
        <v>1.2538475937962161</v>
      </c>
      <c r="Y98" s="407">
        <f t="shared" si="83"/>
        <v>9.4328027308113668E-3</v>
      </c>
      <c r="Z98" s="407">
        <f t="shared" si="62"/>
        <v>0.1985317078703884</v>
      </c>
      <c r="AA98" s="407">
        <f t="shared" si="63"/>
        <v>0.14400000000000002</v>
      </c>
      <c r="AB98" s="407">
        <f t="shared" si="64"/>
        <v>0</v>
      </c>
      <c r="AC98" s="407">
        <f t="shared" si="65"/>
        <v>0.35262976800892781</v>
      </c>
      <c r="AD98" s="407">
        <f t="shared" si="66"/>
        <v>2.3930715843963095</v>
      </c>
      <c r="AE98" s="407">
        <f t="shared" si="84"/>
        <v>3.4360749648270378E-2</v>
      </c>
      <c r="AF98" s="407">
        <f t="shared" si="67"/>
        <v>3.8447999999999996E-2</v>
      </c>
      <c r="AG98" s="407">
        <f t="shared" si="68"/>
        <v>7.3312564583817824E-2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1.0831687416031066</v>
      </c>
      <c r="AP98">
        <f t="shared" si="74"/>
        <v>13.616999999999999</v>
      </c>
      <c r="AQ98" s="10">
        <f t="shared" si="91"/>
        <v>0.92631589741295828</v>
      </c>
      <c r="AR98" s="63">
        <f t="shared" si="75"/>
        <v>17.63148840044639</v>
      </c>
      <c r="AS98" s="63">
        <f t="shared" si="92"/>
        <v>3.665628229190891</v>
      </c>
      <c r="AT98" s="10"/>
      <c r="AU98">
        <f t="shared" si="93"/>
        <v>92.631589741295826</v>
      </c>
      <c r="BE98" s="28"/>
      <c r="BF98" s="29"/>
    </row>
    <row r="99" spans="7:58" x14ac:dyDescent="0.25">
      <c r="G99">
        <v>90</v>
      </c>
      <c r="H99">
        <f t="shared" si="55"/>
        <v>2.7</v>
      </c>
      <c r="I99" s="407">
        <f t="shared" si="76"/>
        <v>0.21542500000000001</v>
      </c>
      <c r="J99" s="408">
        <f t="shared" si="56"/>
        <v>1.4286078947368421</v>
      </c>
      <c r="K99" s="408">
        <f t="shared" si="77"/>
        <v>3.4143039473684214</v>
      </c>
      <c r="L99" s="408">
        <f t="shared" si="78"/>
        <v>1.985696052631579</v>
      </c>
      <c r="M99" s="63">
        <f t="shared" si="57"/>
        <v>0</v>
      </c>
      <c r="N99" s="407">
        <f t="shared" si="58"/>
        <v>2.7313140994294369</v>
      </c>
      <c r="O99" s="407">
        <f t="shared" si="79"/>
        <v>0.151003935704972</v>
      </c>
      <c r="P99">
        <f t="shared" si="59"/>
        <v>0.2</v>
      </c>
      <c r="Q99" s="407">
        <f t="shared" si="80"/>
        <v>0.35100393570497201</v>
      </c>
      <c r="R99" s="9">
        <f t="shared" si="87"/>
        <v>0.4124035762963702</v>
      </c>
      <c r="S99" s="9">
        <f t="shared" si="81"/>
        <v>1.7007670974203605E-4</v>
      </c>
      <c r="T99" s="9">
        <f t="shared" si="88"/>
        <v>1.7007670974203605E-4</v>
      </c>
      <c r="U99" s="407">
        <f t="shared" si="60"/>
        <v>1.2677093614847916</v>
      </c>
      <c r="V99" s="409">
        <f t="shared" si="82"/>
        <v>3.2141740503923563E-3</v>
      </c>
      <c r="W99" s="407">
        <f t="shared" si="89"/>
        <v>3.2141740503923563E-3</v>
      </c>
      <c r="X99" s="407">
        <f t="shared" si="61"/>
        <v>1.2677093614847916</v>
      </c>
      <c r="Y99" s="407">
        <f t="shared" si="83"/>
        <v>9.6425221511770697E-3</v>
      </c>
      <c r="Z99" s="407">
        <f t="shared" si="62"/>
        <v>0.20077980553391256</v>
      </c>
      <c r="AA99" s="407">
        <f t="shared" si="63"/>
        <v>0.14400000000000002</v>
      </c>
      <c r="AB99" s="407">
        <f t="shared" si="64"/>
        <v>0</v>
      </c>
      <c r="AC99" s="407">
        <f t="shared" si="65"/>
        <v>0.35510715340363685</v>
      </c>
      <c r="AD99" s="407">
        <f t="shared" si="66"/>
        <v>2.4192952867613862</v>
      </c>
      <c r="AE99" s="407">
        <f t="shared" si="84"/>
        <v>3.5117938107275141E-2</v>
      </c>
      <c r="AF99" s="407">
        <f t="shared" si="67"/>
        <v>3.8880000000000005E-2</v>
      </c>
      <c r="AG99" s="407">
        <f t="shared" si="68"/>
        <v>7.4521345305698428E-2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1.0902243451744418</v>
      </c>
      <c r="AP99">
        <f t="shared" si="74"/>
        <v>13.77</v>
      </c>
      <c r="AQ99" s="10">
        <f t="shared" si="91"/>
        <v>0.92663473176106725</v>
      </c>
      <c r="AR99" s="63">
        <f t="shared" si="75"/>
        <v>17.755357670181844</v>
      </c>
      <c r="AS99" s="63">
        <f t="shared" si="92"/>
        <v>3.7260672652849216</v>
      </c>
      <c r="AT99" s="10"/>
      <c r="AU99">
        <f t="shared" si="93"/>
        <v>92.66347317610672</v>
      </c>
      <c r="BE99" s="28"/>
      <c r="BF99" s="29"/>
    </row>
    <row r="100" spans="7:58" x14ac:dyDescent="0.25">
      <c r="G100">
        <v>91</v>
      </c>
      <c r="H100">
        <f t="shared" si="55"/>
        <v>2.73</v>
      </c>
      <c r="I100" s="407">
        <f t="shared" si="76"/>
        <v>0.21545749999999997</v>
      </c>
      <c r="J100" s="408">
        <f t="shared" si="56"/>
        <v>1.4288234210526312</v>
      </c>
      <c r="K100" s="408">
        <f t="shared" si="77"/>
        <v>3.4444117105263157</v>
      </c>
      <c r="L100" s="408">
        <f t="shared" si="78"/>
        <v>2.0155882894736843</v>
      </c>
      <c r="M100" s="63">
        <f t="shared" si="57"/>
        <v>0</v>
      </c>
      <c r="N100" s="407">
        <f t="shared" si="58"/>
        <v>2.7609831637864759</v>
      </c>
      <c r="O100" s="407">
        <f t="shared" si="79"/>
        <v>0.15434305895789871</v>
      </c>
      <c r="P100">
        <f t="shared" si="59"/>
        <v>0.2</v>
      </c>
      <c r="Q100" s="407">
        <f t="shared" si="80"/>
        <v>0.35434305895789875</v>
      </c>
      <c r="R100" s="9">
        <f t="shared" si="87"/>
        <v>0.41246579338458933</v>
      </c>
      <c r="S100" s="9">
        <f t="shared" si="81"/>
        <v>1.7012803071237873E-4</v>
      </c>
      <c r="T100" s="9">
        <f t="shared" si="88"/>
        <v>1.7012803071237873E-4</v>
      </c>
      <c r="U100" s="407">
        <f t="shared" si="60"/>
        <v>1.2815765922984126</v>
      </c>
      <c r="V100" s="409">
        <f t="shared" si="82"/>
        <v>3.2848771238544235E-3</v>
      </c>
      <c r="W100" s="407">
        <f t="shared" si="89"/>
        <v>3.2848771238544235E-3</v>
      </c>
      <c r="X100" s="407">
        <f t="shared" si="61"/>
        <v>1.2815765922984126</v>
      </c>
      <c r="Y100" s="407">
        <f t="shared" si="83"/>
        <v>9.8546313715632706E-3</v>
      </c>
      <c r="Z100" s="407">
        <f t="shared" si="62"/>
        <v>0.20302790319743666</v>
      </c>
      <c r="AA100" s="407">
        <f t="shared" si="63"/>
        <v>0.14400000000000002</v>
      </c>
      <c r="AB100" s="407">
        <f t="shared" si="64"/>
        <v>0</v>
      </c>
      <c r="AC100" s="407">
        <f t="shared" si="65"/>
        <v>0.35758731279915668</v>
      </c>
      <c r="AD100" s="407">
        <f t="shared" si="66"/>
        <v>2.4455243750134992</v>
      </c>
      <c r="AE100" s="407">
        <f t="shared" si="84"/>
        <v>3.5883536812710996E-2</v>
      </c>
      <c r="AF100" s="407">
        <f t="shared" si="67"/>
        <v>3.9312E-2</v>
      </c>
      <c r="AG100" s="407">
        <f t="shared" si="68"/>
        <v>7.5739094127165688E-2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1.0973311050387879</v>
      </c>
      <c r="AP100">
        <f t="shared" si="74"/>
        <v>13.922999999999998</v>
      </c>
      <c r="AQ100" s="10">
        <f t="shared" si="91"/>
        <v>0.92694361413440007</v>
      </c>
      <c r="AR100" s="63">
        <f t="shared" si="75"/>
        <v>17.879365639957832</v>
      </c>
      <c r="AS100" s="63">
        <f t="shared" si="92"/>
        <v>3.7869547063582845</v>
      </c>
      <c r="AT100" s="10"/>
      <c r="AU100">
        <f t="shared" si="93"/>
        <v>92.694361413440006</v>
      </c>
      <c r="BE100" s="28"/>
      <c r="BF100" s="29"/>
    </row>
    <row r="101" spans="7:58" x14ac:dyDescent="0.25">
      <c r="G101">
        <v>92</v>
      </c>
      <c r="H101">
        <f t="shared" si="55"/>
        <v>2.7600000000000002</v>
      </c>
      <c r="I101" s="407">
        <f t="shared" si="76"/>
        <v>0.21548999999999999</v>
      </c>
      <c r="J101" s="408">
        <f t="shared" si="56"/>
        <v>1.4290389473684209</v>
      </c>
      <c r="K101" s="408">
        <f t="shared" si="77"/>
        <v>3.4745194736842109</v>
      </c>
      <c r="L101" s="408">
        <f t="shared" si="78"/>
        <v>2.0454805263157896</v>
      </c>
      <c r="M101" s="63">
        <f t="shared" si="57"/>
        <v>0</v>
      </c>
      <c r="N101" s="407">
        <f t="shared" si="58"/>
        <v>2.7906593055091218</v>
      </c>
      <c r="O101" s="407">
        <f t="shared" si="79"/>
        <v>0.15772085959635745</v>
      </c>
      <c r="P101">
        <f t="shared" si="59"/>
        <v>0.2</v>
      </c>
      <c r="Q101" s="407">
        <f t="shared" si="80"/>
        <v>0.35772085959635747</v>
      </c>
      <c r="R101" s="9">
        <f t="shared" si="87"/>
        <v>0.41252801047280863</v>
      </c>
      <c r="S101" s="9">
        <f t="shared" si="81"/>
        <v>1.7017935942465371E-4</v>
      </c>
      <c r="T101" s="9">
        <f t="shared" si="88"/>
        <v>1.7017935942465371E-4</v>
      </c>
      <c r="U101" s="407">
        <f t="shared" si="60"/>
        <v>1.2954491785332292</v>
      </c>
      <c r="V101" s="409">
        <f t="shared" si="82"/>
        <v>3.3563771483248366E-3</v>
      </c>
      <c r="W101" s="407">
        <f t="shared" si="89"/>
        <v>3.3563771483248366E-3</v>
      </c>
      <c r="X101" s="407">
        <f t="shared" si="61"/>
        <v>1.2954491785332292</v>
      </c>
      <c r="Y101" s="407">
        <f t="shared" si="83"/>
        <v>1.0069131444974511E-2</v>
      </c>
      <c r="Z101" s="407">
        <f t="shared" si="62"/>
        <v>0.20527600086096073</v>
      </c>
      <c r="AA101" s="407">
        <f t="shared" si="63"/>
        <v>0.14400000000000002</v>
      </c>
      <c r="AB101" s="407">
        <f t="shared" si="64"/>
        <v>0</v>
      </c>
      <c r="AC101" s="407">
        <f t="shared" si="65"/>
        <v>0.36007025124377501</v>
      </c>
      <c r="AD101" s="407">
        <f t="shared" si="66"/>
        <v>2.4717586421943052</v>
      </c>
      <c r="AE101" s="407">
        <f t="shared" si="84"/>
        <v>3.6657544711573412E-2</v>
      </c>
      <c r="AF101" s="407">
        <f t="shared" si="67"/>
        <v>3.9744000000000002E-2</v>
      </c>
      <c r="AG101" s="407">
        <f t="shared" si="68"/>
        <v>7.6965820311439323E-2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1.1044890956593212</v>
      </c>
      <c r="AP101">
        <f t="shared" si="74"/>
        <v>14.076000000000001</v>
      </c>
      <c r="AQ101" s="10">
        <f t="shared" si="91"/>
        <v>0.92724285174875321</v>
      </c>
      <c r="AR101" s="63">
        <f t="shared" si="75"/>
        <v>18.00351256218875</v>
      </c>
      <c r="AS101" s="63">
        <f t="shared" si="92"/>
        <v>3.8482910155719661</v>
      </c>
      <c r="AT101" s="10"/>
      <c r="AU101">
        <f t="shared" si="93"/>
        <v>92.72428517487532</v>
      </c>
      <c r="BE101" s="28"/>
      <c r="BF101" s="29"/>
    </row>
    <row r="102" spans="7:58" x14ac:dyDescent="0.25">
      <c r="G102">
        <v>93</v>
      </c>
      <c r="H102">
        <f t="shared" si="55"/>
        <v>2.79</v>
      </c>
      <c r="I102" s="407">
        <f t="shared" si="76"/>
        <v>0.21552249999999998</v>
      </c>
      <c r="J102" s="408">
        <f t="shared" si="56"/>
        <v>1.4292544736842101</v>
      </c>
      <c r="K102" s="408">
        <f t="shared" si="77"/>
        <v>3.5046272368421052</v>
      </c>
      <c r="L102" s="408">
        <f t="shared" si="78"/>
        <v>2.0753727631578949</v>
      </c>
      <c r="M102" s="63">
        <f t="shared" si="57"/>
        <v>0</v>
      </c>
      <c r="N102" s="407">
        <f t="shared" si="58"/>
        <v>2.8203423011894957</v>
      </c>
      <c r="O102" s="407">
        <f t="shared" si="79"/>
        <v>0.16113739816149728</v>
      </c>
      <c r="P102">
        <f t="shared" si="59"/>
        <v>0.2</v>
      </c>
      <c r="Q102" s="407">
        <f t="shared" si="80"/>
        <v>0.36113739816149726</v>
      </c>
      <c r="R102" s="9">
        <f t="shared" si="87"/>
        <v>0.41259022756102781</v>
      </c>
      <c r="S102" s="9">
        <f t="shared" si="81"/>
        <v>1.7023069587886072E-4</v>
      </c>
      <c r="T102" s="9">
        <f t="shared" si="88"/>
        <v>1.7023069587886072E-4</v>
      </c>
      <c r="U102" s="407">
        <f t="shared" si="60"/>
        <v>1.3093270169833628</v>
      </c>
      <c r="V102" s="409">
        <f t="shared" si="82"/>
        <v>3.4286744748051028E-3</v>
      </c>
      <c r="W102" s="407">
        <f t="shared" si="89"/>
        <v>3.4286744748051028E-3</v>
      </c>
      <c r="X102" s="407">
        <f t="shared" si="61"/>
        <v>1.3093270169833628</v>
      </c>
      <c r="Y102" s="407">
        <f t="shared" si="83"/>
        <v>1.0286023424415308E-2</v>
      </c>
      <c r="Z102" s="407">
        <f t="shared" si="62"/>
        <v>0.20752409852448481</v>
      </c>
      <c r="AA102" s="407">
        <f t="shared" si="63"/>
        <v>0.14400000000000002</v>
      </c>
      <c r="AB102" s="407">
        <f t="shared" si="64"/>
        <v>0</v>
      </c>
      <c r="AC102" s="407">
        <f t="shared" si="65"/>
        <v>0.3625559737967271</v>
      </c>
      <c r="AD102" s="407">
        <f t="shared" si="66"/>
        <v>2.4979978900063764</v>
      </c>
      <c r="AE102" s="407">
        <f t="shared" si="84"/>
        <v>3.7439960750857849E-2</v>
      </c>
      <c r="AF102" s="407">
        <f t="shared" si="67"/>
        <v>4.0175999999999996E-2</v>
      </c>
      <c r="AG102" s="407">
        <f t="shared" si="68"/>
        <v>7.8201533217723537E-2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1.1116983923466317</v>
      </c>
      <c r="AP102">
        <f t="shared" si="74"/>
        <v>14.228999999999999</v>
      </c>
      <c r="AQ102" s="10">
        <f t="shared" si="91"/>
        <v>0.92753273912866629</v>
      </c>
      <c r="AR102" s="63">
        <f t="shared" si="75"/>
        <v>18.127798689836354</v>
      </c>
      <c r="AS102" s="63">
        <f t="shared" si="92"/>
        <v>3.910076660886177</v>
      </c>
      <c r="AT102" s="10"/>
      <c r="AU102">
        <f t="shared" si="93"/>
        <v>92.753273912866632</v>
      </c>
      <c r="BE102" s="28"/>
      <c r="BF102" s="29"/>
    </row>
    <row r="103" spans="7:58" x14ac:dyDescent="0.25">
      <c r="G103">
        <v>94</v>
      </c>
      <c r="H103">
        <f t="shared" si="55"/>
        <v>2.82</v>
      </c>
      <c r="I103" s="407">
        <f t="shared" si="76"/>
        <v>0.21555499999999997</v>
      </c>
      <c r="J103" s="408">
        <f t="shared" si="56"/>
        <v>1.4294699999999996</v>
      </c>
      <c r="K103" s="408">
        <f t="shared" si="77"/>
        <v>3.5347349999999995</v>
      </c>
      <c r="L103" s="408">
        <f t="shared" si="78"/>
        <v>2.1052650000000002</v>
      </c>
      <c r="M103" s="63">
        <f t="shared" si="57"/>
        <v>0</v>
      </c>
      <c r="N103" s="407">
        <f t="shared" si="58"/>
        <v>2.850031936676324</v>
      </c>
      <c r="O103" s="407">
        <f t="shared" si="79"/>
        <v>0.16459273593770479</v>
      </c>
      <c r="P103">
        <f t="shared" si="59"/>
        <v>0.2</v>
      </c>
      <c r="Q103" s="407">
        <f t="shared" si="80"/>
        <v>0.3645927359377048</v>
      </c>
      <c r="R103" s="9">
        <f t="shared" si="87"/>
        <v>0.41265244464924705</v>
      </c>
      <c r="S103" s="9">
        <f t="shared" si="81"/>
        <v>1.7028204007499988E-4</v>
      </c>
      <c r="T103" s="9">
        <f t="shared" si="88"/>
        <v>1.7028204007499988E-4</v>
      </c>
      <c r="U103" s="407">
        <f t="shared" si="60"/>
        <v>1.3232100087092622</v>
      </c>
      <c r="V103" s="409">
        <f t="shared" si="82"/>
        <v>3.5017694542967318E-3</v>
      </c>
      <c r="W103" s="407">
        <f t="shared" si="89"/>
        <v>3.5017694542967318E-3</v>
      </c>
      <c r="X103" s="407">
        <f t="shared" si="61"/>
        <v>1.3232100087092622</v>
      </c>
      <c r="Y103" s="407">
        <f t="shared" si="83"/>
        <v>1.0505308362890195E-2</v>
      </c>
      <c r="Z103" s="407">
        <f t="shared" si="62"/>
        <v>0.20977219618800891</v>
      </c>
      <c r="AA103" s="407">
        <f t="shared" si="63"/>
        <v>0.14400000000000002</v>
      </c>
      <c r="AB103" s="407">
        <f t="shared" si="64"/>
        <v>0</v>
      </c>
      <c r="AC103" s="407">
        <f t="shared" si="65"/>
        <v>0.36504448552822849</v>
      </c>
      <c r="AD103" s="407">
        <f t="shared" si="66"/>
        <v>2.5242419283671351</v>
      </c>
      <c r="AE103" s="407">
        <f t="shared" si="84"/>
        <v>3.82307838775598E-2</v>
      </c>
      <c r="AF103" s="407">
        <f t="shared" si="67"/>
        <v>4.0607999999999998E-2</v>
      </c>
      <c r="AG103" s="407">
        <f t="shared" si="68"/>
        <v>7.9446242301421777E-2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1.1189590712617268</v>
      </c>
      <c r="AP103">
        <f t="shared" si="74"/>
        <v>14.381999999999998</v>
      </c>
      <c r="AQ103" s="10">
        <f t="shared" si="91"/>
        <v>0.9278135587535199</v>
      </c>
      <c r="AR103" s="63">
        <f t="shared" si="75"/>
        <v>18.252224276411425</v>
      </c>
      <c r="AS103" s="63">
        <f t="shared" si="92"/>
        <v>3.9723121150710887</v>
      </c>
      <c r="AT103" s="10"/>
      <c r="AU103">
        <f t="shared" si="93"/>
        <v>92.781355875351991</v>
      </c>
      <c r="BE103" s="28"/>
      <c r="BF103" s="29"/>
    </row>
    <row r="104" spans="7:58" x14ac:dyDescent="0.25">
      <c r="G104">
        <v>95</v>
      </c>
      <c r="H104">
        <f t="shared" si="55"/>
        <v>2.8499999999999996</v>
      </c>
      <c r="I104" s="407">
        <f t="shared" si="76"/>
        <v>0.21558750000000002</v>
      </c>
      <c r="J104" s="408">
        <f t="shared" si="56"/>
        <v>1.4296855263157893</v>
      </c>
      <c r="K104" s="408">
        <f t="shared" si="77"/>
        <v>3.5648427631578943</v>
      </c>
      <c r="L104" s="408">
        <f t="shared" si="78"/>
        <v>2.135157236842105</v>
      </c>
      <c r="M104" s="63">
        <f t="shared" si="57"/>
        <v>0</v>
      </c>
      <c r="N104" s="407">
        <f t="shared" si="58"/>
        <v>2.879728006602893</v>
      </c>
      <c r="O104" s="407">
        <f t="shared" si="79"/>
        <v>0.1680869349553962</v>
      </c>
      <c r="P104">
        <f t="shared" si="59"/>
        <v>0.2</v>
      </c>
      <c r="Q104" s="407">
        <f t="shared" si="80"/>
        <v>0.36808693495539624</v>
      </c>
      <c r="R104" s="9">
        <f t="shared" si="87"/>
        <v>0.4127146617374664</v>
      </c>
      <c r="S104" s="9">
        <f t="shared" si="81"/>
        <v>1.7033339201307133E-4</v>
      </c>
      <c r="T104" s="9">
        <f t="shared" si="88"/>
        <v>1.7033339201307133E-4</v>
      </c>
      <c r="U104" s="407">
        <f t="shared" si="60"/>
        <v>1.3370980588201518</v>
      </c>
      <c r="V104" s="409">
        <f t="shared" si="82"/>
        <v>3.5756624378012361E-3</v>
      </c>
      <c r="W104" s="407">
        <f t="shared" si="89"/>
        <v>3.5756624378012361E-3</v>
      </c>
      <c r="X104" s="407">
        <f t="shared" si="61"/>
        <v>1.3370980588201518</v>
      </c>
      <c r="Y104" s="407">
        <f t="shared" si="83"/>
        <v>1.0726987313403708E-2</v>
      </c>
      <c r="Z104" s="407">
        <f t="shared" si="62"/>
        <v>0.21202029385153298</v>
      </c>
      <c r="AA104" s="407">
        <f t="shared" si="63"/>
        <v>0.14400000000000002</v>
      </c>
      <c r="AB104" s="407">
        <f t="shared" si="64"/>
        <v>0</v>
      </c>
      <c r="AC104" s="407">
        <f t="shared" si="65"/>
        <v>0.36753579151950699</v>
      </c>
      <c r="AD104" s="407">
        <f t="shared" si="66"/>
        <v>2.550490574989928</v>
      </c>
      <c r="AE104" s="407">
        <f t="shared" si="84"/>
        <v>3.9030013038674718E-2</v>
      </c>
      <c r="AF104" s="407">
        <f t="shared" si="67"/>
        <v>4.1039999999999993E-2</v>
      </c>
      <c r="AG104" s="407">
        <f t="shared" si="68"/>
        <v>8.0699957114353446E-2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1.126271209419071</v>
      </c>
      <c r="AP104">
        <f t="shared" si="74"/>
        <v>14.534999999999997</v>
      </c>
      <c r="AQ104" s="10">
        <f t="shared" si="91"/>
        <v>0.92808558166455191</v>
      </c>
      <c r="AR104" s="63">
        <f t="shared" si="75"/>
        <v>18.376789575975351</v>
      </c>
      <c r="AS104" s="63">
        <f t="shared" si="92"/>
        <v>4.0349978557176724</v>
      </c>
      <c r="AT104" s="10"/>
      <c r="AU104">
        <f t="shared" si="93"/>
        <v>92.808558166455185</v>
      </c>
      <c r="BE104" s="28"/>
      <c r="BF104" s="29"/>
    </row>
    <row r="105" spans="7:58" x14ac:dyDescent="0.25">
      <c r="G105">
        <v>96</v>
      </c>
      <c r="H105">
        <f t="shared" si="55"/>
        <v>2.88</v>
      </c>
      <c r="I105" s="407">
        <f t="shared" si="76"/>
        <v>0.21562000000000001</v>
      </c>
      <c r="J105" s="408">
        <f t="shared" si="56"/>
        <v>1.4299010526315787</v>
      </c>
      <c r="K105" s="408">
        <f t="shared" si="77"/>
        <v>3.594950526315789</v>
      </c>
      <c r="L105" s="408">
        <f t="shared" si="78"/>
        <v>2.1650494736842107</v>
      </c>
      <c r="M105" s="63">
        <f t="shared" si="57"/>
        <v>0</v>
      </c>
      <c r="N105" s="407">
        <f t="shared" si="58"/>
        <v>2.9094303139434485</v>
      </c>
      <c r="O105" s="407">
        <f t="shared" si="79"/>
        <v>0.17162005799384708</v>
      </c>
      <c r="P105">
        <f t="shared" si="59"/>
        <v>0.2</v>
      </c>
      <c r="Q105" s="407">
        <f t="shared" si="80"/>
        <v>0.37162005799384712</v>
      </c>
      <c r="R105" s="9">
        <f t="shared" si="87"/>
        <v>0.41277687882568564</v>
      </c>
      <c r="S105" s="9">
        <f t="shared" si="81"/>
        <v>1.7038475169307477E-4</v>
      </c>
      <c r="T105" s="9">
        <f t="shared" si="88"/>
        <v>1.7038475169307477E-4</v>
      </c>
      <c r="U105" s="407">
        <f t="shared" si="60"/>
        <v>1.3509910762695883</v>
      </c>
      <c r="V105" s="409">
        <f t="shared" si="82"/>
        <v>3.6503537763201213E-3</v>
      </c>
      <c r="W105" s="407">
        <f t="shared" si="89"/>
        <v>3.6503537763201213E-3</v>
      </c>
      <c r="X105" s="407">
        <f t="shared" si="61"/>
        <v>1.3509910762695883</v>
      </c>
      <c r="Y105" s="407">
        <f t="shared" si="83"/>
        <v>1.0951061328960364E-2</v>
      </c>
      <c r="Z105" s="407">
        <f t="shared" si="62"/>
        <v>0.21426839151505711</v>
      </c>
      <c r="AA105" s="407">
        <f t="shared" si="63"/>
        <v>0.14400000000000002</v>
      </c>
      <c r="AB105" s="407">
        <f t="shared" si="64"/>
        <v>0</v>
      </c>
      <c r="AC105" s="407">
        <f t="shared" ref="AC105:AC109" si="94">(AB105+AA105+Z105+Y105*(1+RdsonTopTc*Ta-RdsonTopTc*25))/(1-Y105*RdsonTopTc*ThetaJaTop)</f>
        <v>0.37002989686283622</v>
      </c>
      <c r="AD105" s="407">
        <f t="shared" si="66"/>
        <v>2.5767436549903473</v>
      </c>
      <c r="AE105" s="407">
        <f t="shared" si="84"/>
        <v>3.9837647181198081E-2</v>
      </c>
      <c r="AF105" s="407">
        <f t="shared" si="67"/>
        <v>4.1471999999999995E-2</v>
      </c>
      <c r="AG105" s="407">
        <f t="shared" ref="AG105:AG109" si="95">(AF105+AE105*(1+RdsonBotTc*Ta-RdsonBotTc*25))/(1-AE105*RdsonBotTc*ThetaJaBot)</f>
        <v>8.1962687304973747E-2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1.1336348846896702</v>
      </c>
      <c r="AP105">
        <f t="shared" si="74"/>
        <v>14.687999999999999</v>
      </c>
      <c r="AQ105" s="10">
        <f t="shared" si="91"/>
        <v>0.92834906803552464</v>
      </c>
      <c r="AR105" s="63">
        <f t="shared" si="75"/>
        <v>18.50149484314181</v>
      </c>
      <c r="AS105" s="63">
        <f t="shared" si="92"/>
        <v>4.0981343652486872</v>
      </c>
      <c r="AT105" s="10"/>
      <c r="AU105">
        <f t="shared" si="93"/>
        <v>92.834906803552457</v>
      </c>
      <c r="BE105" s="28"/>
      <c r="BF105" s="29"/>
    </row>
    <row r="106" spans="7:58" x14ac:dyDescent="0.25">
      <c r="G106">
        <v>97</v>
      </c>
      <c r="H106">
        <f t="shared" si="55"/>
        <v>2.91</v>
      </c>
      <c r="I106" s="407">
        <f t="shared" si="76"/>
        <v>0.2156525</v>
      </c>
      <c r="J106" s="408">
        <f t="shared" si="56"/>
        <v>1.4301165789473682</v>
      </c>
      <c r="K106" s="408">
        <f t="shared" si="77"/>
        <v>3.6250582894736842</v>
      </c>
      <c r="L106" s="408">
        <f t="shared" si="78"/>
        <v>2.194941710526316</v>
      </c>
      <c r="M106" s="63">
        <f t="shared" si="57"/>
        <v>0</v>
      </c>
      <c r="N106" s="407">
        <f t="shared" si="58"/>
        <v>2.9391386695960793</v>
      </c>
      <c r="O106" s="407">
        <f t="shared" si="79"/>
        <v>0.17519216858405939</v>
      </c>
      <c r="P106">
        <f t="shared" si="59"/>
        <v>0.2</v>
      </c>
      <c r="Q106" s="407">
        <f t="shared" si="80"/>
        <v>0.3751921685840594</v>
      </c>
      <c r="R106" s="9">
        <f t="shared" si="87"/>
        <v>0.41283909591390489</v>
      </c>
      <c r="S106" s="9">
        <f t="shared" si="81"/>
        <v>1.7043611911501036E-4</v>
      </c>
      <c r="T106" s="9">
        <f t="shared" si="88"/>
        <v>1.7043611911501036E-4</v>
      </c>
      <c r="U106" s="407">
        <f t="shared" si="60"/>
        <v>1.3648889736632244</v>
      </c>
      <c r="V106" s="409">
        <f t="shared" si="82"/>
        <v>3.7258438208549001E-3</v>
      </c>
      <c r="W106" s="407">
        <f t="shared" si="89"/>
        <v>3.7258438208549001E-3</v>
      </c>
      <c r="X106" s="407">
        <f t="shared" si="61"/>
        <v>1.3648889736632244</v>
      </c>
      <c r="Y106" s="407">
        <f t="shared" si="83"/>
        <v>1.1177531462564699E-2</v>
      </c>
      <c r="Z106" s="407">
        <f t="shared" si="62"/>
        <v>0.21651648917858121</v>
      </c>
      <c r="AA106" s="407">
        <f t="shared" si="63"/>
        <v>0.14400000000000002</v>
      </c>
      <c r="AB106" s="407">
        <f t="shared" si="64"/>
        <v>0</v>
      </c>
      <c r="AC106" s="407">
        <f t="shared" si="94"/>
        <v>0.37252680666156768</v>
      </c>
      <c r="AD106" s="407">
        <f t="shared" si="66"/>
        <v>2.6030010005160507</v>
      </c>
      <c r="AE106" s="407">
        <f t="shared" si="84"/>
        <v>4.0653685252125364E-2</v>
      </c>
      <c r="AF106" s="407">
        <f t="shared" si="67"/>
        <v>4.1904000000000004E-2</v>
      </c>
      <c r="AG106" s="407">
        <f t="shared" si="95"/>
        <v>8.3234442618595875E-2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1.1410501758041929</v>
      </c>
      <c r="AP106">
        <f t="shared" si="74"/>
        <v>14.840999999999999</v>
      </c>
      <c r="AQ106" s="10">
        <f t="shared" si="91"/>
        <v>0.92860426770955395</v>
      </c>
      <c r="AR106" s="63">
        <f t="shared" si="75"/>
        <v>18.626340333078385</v>
      </c>
      <c r="AS106" s="63">
        <f t="shared" si="92"/>
        <v>4.1617221309297934</v>
      </c>
      <c r="AT106" s="10"/>
      <c r="AU106">
        <f t="shared" si="93"/>
        <v>92.860426770955399</v>
      </c>
      <c r="BE106" s="28"/>
      <c r="BF106" s="29"/>
    </row>
    <row r="107" spans="7:58" x14ac:dyDescent="0.25">
      <c r="G107">
        <v>98</v>
      </c>
      <c r="H107">
        <f t="shared" si="55"/>
        <v>2.94</v>
      </c>
      <c r="I107" s="407">
        <f t="shared" si="76"/>
        <v>0.21568499999999999</v>
      </c>
      <c r="J107" s="408">
        <f t="shared" si="56"/>
        <v>1.4303321052631577</v>
      </c>
      <c r="K107" s="408">
        <f t="shared" si="77"/>
        <v>3.6551660526315786</v>
      </c>
      <c r="L107" s="408">
        <f t="shared" si="78"/>
        <v>2.2248339473684213</v>
      </c>
      <c r="M107" s="63">
        <f t="shared" si="57"/>
        <v>0</v>
      </c>
      <c r="N107" s="407">
        <f t="shared" si="58"/>
        <v>2.968852891990251</v>
      </c>
      <c r="O107" s="407">
        <f t="shared" si="79"/>
        <v>0.17880333101166609</v>
      </c>
      <c r="P107">
        <f t="shared" si="59"/>
        <v>0.2</v>
      </c>
      <c r="Q107" s="407">
        <f t="shared" si="80"/>
        <v>0.37880333101166608</v>
      </c>
      <c r="R107" s="9">
        <f t="shared" si="87"/>
        <v>0.41290131300212413</v>
      </c>
      <c r="S107" s="9">
        <f t="shared" si="81"/>
        <v>1.7048749427887809E-4</v>
      </c>
      <c r="T107" s="9">
        <f t="shared" si="88"/>
        <v>1.7048749427887809E-4</v>
      </c>
      <c r="U107" s="407">
        <f t="shared" si="60"/>
        <v>1.3787916670779308</v>
      </c>
      <c r="V107" s="409">
        <f t="shared" si="82"/>
        <v>3.8021329224070793E-3</v>
      </c>
      <c r="W107" s="407">
        <f t="shared" si="89"/>
        <v>3.8021329224070793E-3</v>
      </c>
      <c r="X107" s="407">
        <f t="shared" si="61"/>
        <v>1.3787916670779308</v>
      </c>
      <c r="Y107" s="407">
        <f t="shared" si="83"/>
        <v>1.1406398767221238E-2</v>
      </c>
      <c r="Z107" s="407">
        <f t="shared" si="62"/>
        <v>0.21876458684210531</v>
      </c>
      <c r="AA107" s="407">
        <f t="shared" si="63"/>
        <v>0.14400000000000002</v>
      </c>
      <c r="AB107" s="407">
        <f t="shared" si="64"/>
        <v>0</v>
      </c>
      <c r="AC107" s="407">
        <f t="shared" si="94"/>
        <v>0.37502652603016368</v>
      </c>
      <c r="AD107" s="407">
        <f t="shared" si="66"/>
        <v>2.6292624503984641</v>
      </c>
      <c r="AE107" s="407">
        <f t="shared" si="84"/>
        <v>4.1478126198452016E-2</v>
      </c>
      <c r="AF107" s="407">
        <f t="shared" si="67"/>
        <v>4.2335999999999999E-2</v>
      </c>
      <c r="AG107" s="407">
        <f t="shared" si="95"/>
        <v>8.4515232897615797E-2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1.1485171623561314</v>
      </c>
      <c r="AP107">
        <f t="shared" si="74"/>
        <v>14.993999999999998</v>
      </c>
      <c r="AQ107" s="10">
        <f t="shared" si="91"/>
        <v>0.92885142070442162</v>
      </c>
      <c r="AR107" s="63">
        <f t="shared" si="75"/>
        <v>18.751326301508183</v>
      </c>
      <c r="AS107" s="63">
        <f t="shared" si="92"/>
        <v>4.22576164488079</v>
      </c>
      <c r="AT107" s="10"/>
      <c r="AU107">
        <f t="shared" si="93"/>
        <v>92.885142070442157</v>
      </c>
      <c r="BE107" s="28"/>
      <c r="BF107" s="29"/>
    </row>
    <row r="108" spans="7:58" x14ac:dyDescent="0.25">
      <c r="G108">
        <v>99</v>
      </c>
      <c r="H108">
        <f t="shared" si="55"/>
        <v>2.9699999999999998</v>
      </c>
      <c r="I108" s="407">
        <f t="shared" si="76"/>
        <v>0.21571750000000001</v>
      </c>
      <c r="J108" s="408">
        <f t="shared" si="56"/>
        <v>1.4305476315789474</v>
      </c>
      <c r="K108" s="408">
        <f t="shared" si="77"/>
        <v>3.6852738157894733</v>
      </c>
      <c r="L108" s="408">
        <f t="shared" si="78"/>
        <v>2.2547261842105262</v>
      </c>
      <c r="M108" s="63">
        <f t="shared" si="57"/>
        <v>0</v>
      </c>
      <c r="N108" s="407">
        <f t="shared" si="58"/>
        <v>2.9985728067173349</v>
      </c>
      <c r="O108" s="407">
        <f t="shared" si="79"/>
        <v>0.182453610319874</v>
      </c>
      <c r="P108">
        <f t="shared" si="59"/>
        <v>0.2</v>
      </c>
      <c r="Q108" s="407">
        <f t="shared" si="80"/>
        <v>0.38245361031987402</v>
      </c>
      <c r="R108" s="9">
        <f t="shared" si="87"/>
        <v>0.41296353009034342</v>
      </c>
      <c r="S108" s="9">
        <f t="shared" si="81"/>
        <v>1.7053887718467798E-4</v>
      </c>
      <c r="T108" s="9">
        <f t="shared" si="88"/>
        <v>1.7053887718467798E-4</v>
      </c>
      <c r="U108" s="407">
        <f t="shared" si="60"/>
        <v>1.392699075891517</v>
      </c>
      <c r="V108" s="409">
        <f t="shared" si="82"/>
        <v>3.8792214319781711E-3</v>
      </c>
      <c r="W108" s="407">
        <f t="shared" si="89"/>
        <v>3.8792214319781711E-3</v>
      </c>
      <c r="X108" s="407">
        <f t="shared" si="61"/>
        <v>1.392699075891517</v>
      </c>
      <c r="Y108" s="407">
        <f t="shared" si="83"/>
        <v>1.1637664295934512E-2</v>
      </c>
      <c r="Z108" s="407">
        <f t="shared" si="62"/>
        <v>0.22101268450562939</v>
      </c>
      <c r="AA108" s="407">
        <f t="shared" si="63"/>
        <v>0.14400000000000002</v>
      </c>
      <c r="AB108" s="407">
        <f t="shared" si="64"/>
        <v>0</v>
      </c>
      <c r="AC108" s="407">
        <f t="shared" si="94"/>
        <v>0.37752906009423115</v>
      </c>
      <c r="AD108" s="407">
        <f t="shared" si="66"/>
        <v>2.6555278498248875</v>
      </c>
      <c r="AE108" s="407">
        <f t="shared" si="84"/>
        <v>4.2310968967173547E-2</v>
      </c>
      <c r="AF108" s="407">
        <f t="shared" si="67"/>
        <v>4.2767999999999994E-2</v>
      </c>
      <c r="AG108" s="407">
        <f t="shared" si="95"/>
        <v>8.5805068081740085E-2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1.1560359248050081</v>
      </c>
      <c r="AP108">
        <f t="shared" si="74"/>
        <v>15.146999999999998</v>
      </c>
      <c r="AQ108" s="10">
        <f t="shared" si="91"/>
        <v>0.92909075768850491</v>
      </c>
      <c r="AR108" s="63">
        <f t="shared" si="75"/>
        <v>18.876453004711557</v>
      </c>
      <c r="AS108" s="63">
        <f t="shared" si="92"/>
        <v>4.2902534040870046</v>
      </c>
      <c r="AT108" s="10"/>
      <c r="AU108">
        <f t="shared" si="93"/>
        <v>92.909075768850485</v>
      </c>
      <c r="BE108" s="28"/>
      <c r="BF108" s="29"/>
    </row>
    <row r="109" spans="7:58" x14ac:dyDescent="0.25">
      <c r="G109">
        <v>100</v>
      </c>
      <c r="H109">
        <f t="shared" si="55"/>
        <v>3</v>
      </c>
      <c r="I109" s="407">
        <f t="shared" si="76"/>
        <v>0.21574999999999997</v>
      </c>
      <c r="J109" s="408">
        <f t="shared" si="56"/>
        <v>1.4307631578947366</v>
      </c>
      <c r="K109" s="408">
        <f t="shared" si="77"/>
        <v>3.7153815789473681</v>
      </c>
      <c r="L109" s="408">
        <f t="shared" si="78"/>
        <v>2.2846184210526319</v>
      </c>
      <c r="M109" s="63">
        <f t="shared" si="57"/>
        <v>0</v>
      </c>
      <c r="N109" s="407">
        <f t="shared" si="58"/>
        <v>3.0282982461825667</v>
      </c>
      <c r="O109" s="407">
        <f t="shared" si="79"/>
        <v>0.1861430723124449</v>
      </c>
      <c r="P109">
        <f t="shared" si="59"/>
        <v>0.2</v>
      </c>
      <c r="Q109" s="407">
        <f t="shared" si="80"/>
        <v>0.38614307231244493</v>
      </c>
      <c r="R109" s="9">
        <f t="shared" si="87"/>
        <v>0.41302574717856261</v>
      </c>
      <c r="S109" s="9">
        <f t="shared" si="81"/>
        <v>1.705902678324099E-4</v>
      </c>
      <c r="T109" s="9">
        <f t="shared" si="88"/>
        <v>1.705902678324099E-4</v>
      </c>
      <c r="U109" s="407">
        <f t="shared" si="60"/>
        <v>1.4066111226223266</v>
      </c>
      <c r="V109" s="409">
        <f t="shared" si="82"/>
        <v>3.9571097005696833E-3</v>
      </c>
      <c r="W109" s="407">
        <f t="shared" si="89"/>
        <v>3.9571097005696833E-3</v>
      </c>
      <c r="X109" s="407">
        <f t="shared" si="61"/>
        <v>1.4066111226223266</v>
      </c>
      <c r="Y109" s="407">
        <f t="shared" si="83"/>
        <v>1.1871329101709051E-2</v>
      </c>
      <c r="Z109" s="407">
        <f t="shared" si="62"/>
        <v>0.22326078216915349</v>
      </c>
      <c r="AA109" s="407">
        <f t="shared" si="63"/>
        <v>0.14400000000000002</v>
      </c>
      <c r="AB109" s="407">
        <f t="shared" si="64"/>
        <v>0</v>
      </c>
      <c r="AC109" s="407">
        <f t="shared" si="94"/>
        <v>0.38003441399055399</v>
      </c>
      <c r="AD109" s="407">
        <f t="shared" si="66"/>
        <v>2.6817970500296191</v>
      </c>
      <c r="AE109" s="407">
        <f t="shared" si="84"/>
        <v>4.3152212505285399E-2</v>
      </c>
      <c r="AF109" s="407">
        <f t="shared" si="67"/>
        <v>4.3200000000000002E-2</v>
      </c>
      <c r="AG109" s="407">
        <f t="shared" si="95"/>
        <v>8.7103958208215898E-2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1.1636065444796169</v>
      </c>
      <c r="AP109">
        <f t="shared" si="74"/>
        <v>15.299999999999999</v>
      </c>
      <c r="AQ109" s="10">
        <f t="shared" si="91"/>
        <v>0.92932250042930087</v>
      </c>
      <c r="AR109" s="63">
        <f t="shared" si="75"/>
        <v>19.001720699527699</v>
      </c>
      <c r="AS109" s="63">
        <f t="shared" si="92"/>
        <v>4.3551979104107952</v>
      </c>
      <c r="AT109" s="10"/>
      <c r="AU109">
        <f t="shared" si="93"/>
        <v>92.932250042930093</v>
      </c>
      <c r="BE109" s="28"/>
      <c r="BF109" s="29"/>
    </row>
    <row r="110" spans="7:58" x14ac:dyDescent="0.25">
      <c r="G110">
        <v>101</v>
      </c>
      <c r="H110">
        <f t="shared" si="55"/>
        <v>3.0300000000000002</v>
      </c>
      <c r="I110" s="407">
        <f t="shared" ref="I110:I173" si="97">(Vout+Rdcr*H110+RdsonBot*H110)/(Vin-RdsonTop*H110+RdsonBot*H110)</f>
        <v>0.21578249999999999</v>
      </c>
      <c r="J110" s="408">
        <f t="shared" si="56"/>
        <v>1.4309786842105261</v>
      </c>
      <c r="K110" s="408">
        <f t="shared" si="77"/>
        <v>3.7454893421052633</v>
      </c>
      <c r="L110" s="408">
        <f t="shared" ref="L110:L173" si="98">H110-J110/2</f>
        <v>2.3145106578947372</v>
      </c>
      <c r="M110" s="63">
        <f t="shared" si="57"/>
        <v>0</v>
      </c>
      <c r="N110" s="407">
        <f t="shared" ref="N110:N173" si="99">SQRT(H110^2+(J110^2)/12)</f>
        <v>3.0580290492770135</v>
      </c>
      <c r="O110" s="407">
        <f t="shared" ref="O110:O173" si="100">(N110^2*Rdcr*(1+Ltc*Ta-Ltc*25))/(1-N110^2*Rdcr*Ltc*ThetaCa)</f>
        <v>0.1898717835567143</v>
      </c>
      <c r="P110">
        <f t="shared" si="59"/>
        <v>0.2</v>
      </c>
      <c r="Q110" s="407">
        <f t="shared" si="80"/>
        <v>0.38987178355671431</v>
      </c>
      <c r="R110" s="9">
        <f t="shared" ref="R110:R173" si="101">J110/(2*SQRT(3))</f>
        <v>0.4130879642667819</v>
      </c>
      <c r="S110" s="9">
        <f t="shared" ref="S110:S173" si="102">RCoutEsr*R110^2</f>
        <v>1.7064166622207409E-4</v>
      </c>
      <c r="T110" s="9">
        <f t="shared" ref="T110:T173" si="103">S110</f>
        <v>1.7064166622207409E-4</v>
      </c>
      <c r="U110" s="407">
        <f t="shared" ref="U110:U173" si="104">SQRT(I110)*SQRT(H110^2+(J110^2)/12)</f>
        <v>1.4205277327780563</v>
      </c>
      <c r="V110" s="409">
        <f t="shared" ref="V110:V173" si="105">RCinEsr*U110^2</f>
        <v>4.0357980791831298E-3</v>
      </c>
      <c r="W110" s="407">
        <f t="shared" ref="W110:W173" si="106">V110</f>
        <v>4.0357980791831298E-3</v>
      </c>
      <c r="X110" s="407">
        <f t="shared" ref="X110:X173" si="107">SQRT(I110)*SQRT(H110^2+(J110^2)/12)</f>
        <v>1.4205277327780563</v>
      </c>
      <c r="Y110" s="407">
        <f t="shared" ref="Y110:Y173" si="108">RdsonTop*X110^2</f>
        <v>1.210739423754939E-2</v>
      </c>
      <c r="Z110" s="407">
        <f t="shared" si="62"/>
        <v>0.22550887983267762</v>
      </c>
      <c r="AA110" s="407">
        <f t="shared" si="63"/>
        <v>0.14400000000000002</v>
      </c>
      <c r="AB110" s="407">
        <f t="shared" si="64"/>
        <v>0</v>
      </c>
      <c r="AC110" s="407">
        <f t="shared" ref="AC110:AC173" si="109">(AB110+AA110+Z110+Y110*(1+RdsonTopTc*Ta-RdsonTopTc*25))/(1-Y110*RdsonTopTc*ThetaJaTop)</f>
        <v>0.38254259286712633</v>
      </c>
      <c r="AD110" s="407">
        <f t="shared" ref="AD110:AD173" si="110">SQRT(1-I110)*SQRT(H110^2+(J110^2)/12)</f>
        <v>2.7080699080028401</v>
      </c>
      <c r="AE110" s="407">
        <f t="shared" ref="AE110:AE173" si="111">RdsonBot*AD110^2</f>
        <v>4.4001855759783062E-2</v>
      </c>
      <c r="AF110" s="407">
        <f t="shared" si="67"/>
        <v>4.3632000000000004E-2</v>
      </c>
      <c r="AG110" s="407">
        <f t="shared" ref="AG110:AG173" si="112">(AF110+AE110*(1+RdsonBotTc*Ta-RdsonBotTc*25))/(1-AE110*RdsonBotTc*ThetaJaBot)</f>
        <v>8.8411913412063878E-2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1.1712291035813096</v>
      </c>
      <c r="AP110">
        <f t="shared" si="74"/>
        <v>15.452999999999999</v>
      </c>
      <c r="AQ110" s="10">
        <f t="shared" ref="AQ110:AQ173" si="116">AP110/(AP110+AO110)</f>
        <v>0.92954686221636607</v>
      </c>
      <c r="AR110" s="63">
        <f t="shared" ref="AR110:AR173" si="117">ThetaJaTop*AC110</f>
        <v>19.127129643356316</v>
      </c>
      <c r="AS110" s="63">
        <f t="shared" ref="AS110:AS173" si="118">AG110*ThetaJaBot</f>
        <v>4.4205956706031939</v>
      </c>
      <c r="AT110" s="10"/>
      <c r="AU110">
        <f t="shared" ref="AU110:AU173" si="119">AQ110*100</f>
        <v>92.954686221636607</v>
      </c>
    </row>
    <row r="111" spans="7:58" x14ac:dyDescent="0.25">
      <c r="G111">
        <v>102</v>
      </c>
      <c r="H111">
        <f t="shared" si="55"/>
        <v>3.06</v>
      </c>
      <c r="I111" s="407">
        <f t="shared" si="97"/>
        <v>0.21581500000000001</v>
      </c>
      <c r="J111" s="408">
        <f t="shared" si="56"/>
        <v>1.4311942105263158</v>
      </c>
      <c r="K111" s="408">
        <f t="shared" si="77"/>
        <v>3.7755971052631581</v>
      </c>
      <c r="L111" s="408">
        <f t="shared" si="98"/>
        <v>2.344402894736842</v>
      </c>
      <c r="M111" s="63">
        <f t="shared" si="57"/>
        <v>0</v>
      </c>
      <c r="N111" s="407">
        <f t="shared" si="99"/>
        <v>3.0877650610682266</v>
      </c>
      <c r="O111" s="407">
        <f t="shared" si="100"/>
        <v>0.19363981138665037</v>
      </c>
      <c r="P111">
        <f t="shared" si="59"/>
        <v>0.2</v>
      </c>
      <c r="Q111" s="407">
        <f t="shared" si="80"/>
        <v>0.39363981138665038</v>
      </c>
      <c r="R111" s="9">
        <f t="shared" si="101"/>
        <v>0.4131501813550012</v>
      </c>
      <c r="S111" s="9">
        <f t="shared" si="102"/>
        <v>1.7069307235367036E-4</v>
      </c>
      <c r="T111" s="9">
        <f t="shared" si="103"/>
        <v>1.7069307235367036E-4</v>
      </c>
      <c r="U111" s="407">
        <f t="shared" si="104"/>
        <v>1.4344488347131825</v>
      </c>
      <c r="V111" s="409">
        <f t="shared" si="105"/>
        <v>4.1152869188200141E-3</v>
      </c>
      <c r="W111" s="407">
        <f t="shared" si="106"/>
        <v>4.1152869188200141E-3</v>
      </c>
      <c r="X111" s="407">
        <f t="shared" si="107"/>
        <v>1.4344488347131825</v>
      </c>
      <c r="Y111" s="407">
        <f t="shared" si="108"/>
        <v>1.2345860756460042E-2</v>
      </c>
      <c r="Z111" s="407">
        <f t="shared" si="62"/>
        <v>0.22775697749620172</v>
      </c>
      <c r="AA111" s="407">
        <f t="shared" si="63"/>
        <v>0.14400000000000002</v>
      </c>
      <c r="AB111" s="407">
        <f t="shared" si="64"/>
        <v>0</v>
      </c>
      <c r="AC111" s="407">
        <f t="shared" si="109"/>
        <v>0.38505360188318644</v>
      </c>
      <c r="AD111" s="407">
        <f t="shared" si="110"/>
        <v>2.7343462862160788</v>
      </c>
      <c r="AE111" s="407">
        <f t="shared" si="111"/>
        <v>4.4859897677661971E-2</v>
      </c>
      <c r="AF111" s="407">
        <f t="shared" si="67"/>
        <v>4.4063999999999999E-2</v>
      </c>
      <c r="AG111" s="407">
        <f t="shared" si="112"/>
        <v>8.9728943926313795E-2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1.1789036851873242</v>
      </c>
      <c r="AP111">
        <f t="shared" si="74"/>
        <v>15.606</v>
      </c>
      <c r="AQ111" s="10">
        <f t="shared" si="116"/>
        <v>0.92976404826035997</v>
      </c>
      <c r="AR111" s="63">
        <f t="shared" si="117"/>
        <v>19.25268009415932</v>
      </c>
      <c r="AS111" s="63">
        <f t="shared" si="118"/>
        <v>4.48644719631569</v>
      </c>
      <c r="AT111" s="10"/>
      <c r="AU111">
        <f t="shared" si="119"/>
        <v>92.976404826036003</v>
      </c>
    </row>
    <row r="112" spans="7:58" x14ac:dyDescent="0.25">
      <c r="G112">
        <v>103</v>
      </c>
      <c r="H112">
        <f t="shared" si="55"/>
        <v>3.09</v>
      </c>
      <c r="I112" s="407">
        <f t="shared" si="97"/>
        <v>0.21584749999999997</v>
      </c>
      <c r="J112" s="408">
        <f t="shared" si="56"/>
        <v>1.4314097368421048</v>
      </c>
      <c r="K112" s="408">
        <f t="shared" si="77"/>
        <v>3.8057048684210524</v>
      </c>
      <c r="L112" s="408">
        <f t="shared" si="98"/>
        <v>2.3742951315789473</v>
      </c>
      <c r="M112" s="63">
        <f t="shared" si="57"/>
        <v>0</v>
      </c>
      <c r="N112" s="407">
        <f t="shared" si="99"/>
        <v>3.1175061325083546</v>
      </c>
      <c r="O112" s="407">
        <f t="shared" si="100"/>
        <v>0.19744722390595071</v>
      </c>
      <c r="P112">
        <f t="shared" si="59"/>
        <v>0.2</v>
      </c>
      <c r="Q112" s="407">
        <f t="shared" si="80"/>
        <v>0.39744722390595072</v>
      </c>
      <c r="R112" s="9">
        <f t="shared" si="101"/>
        <v>0.41321239844322033</v>
      </c>
      <c r="S112" s="9">
        <f t="shared" si="102"/>
        <v>1.7074448622719868E-4</v>
      </c>
      <c r="T112" s="9">
        <f t="shared" si="103"/>
        <v>1.7074448622719868E-4</v>
      </c>
      <c r="U112" s="407">
        <f t="shared" si="104"/>
        <v>1.4483743594944385</v>
      </c>
      <c r="V112" s="409">
        <f t="shared" si="105"/>
        <v>4.1955765704818505E-3</v>
      </c>
      <c r="W112" s="407">
        <f t="shared" si="106"/>
        <v>4.1955765704818505E-3</v>
      </c>
      <c r="X112" s="407">
        <f t="shared" si="107"/>
        <v>1.4483743594944385</v>
      </c>
      <c r="Y112" s="407">
        <f t="shared" si="108"/>
        <v>1.2586729711445551E-2</v>
      </c>
      <c r="Z112" s="407">
        <f t="shared" si="62"/>
        <v>0.23000507515972576</v>
      </c>
      <c r="AA112" s="407">
        <f t="shared" si="63"/>
        <v>0.14400000000000002</v>
      </c>
      <c r="AB112" s="407">
        <f t="shared" si="64"/>
        <v>0</v>
      </c>
      <c r="AC112" s="407">
        <f t="shared" si="109"/>
        <v>0.38756744620924954</v>
      </c>
      <c r="AD112" s="407">
        <f t="shared" si="110"/>
        <v>2.7606260523631727</v>
      </c>
      <c r="AE112" s="407">
        <f t="shared" si="111"/>
        <v>4.572633720591765E-2</v>
      </c>
      <c r="AF112" s="407">
        <f t="shared" si="67"/>
        <v>4.4495999999999994E-2</v>
      </c>
      <c r="AG112" s="407">
        <f t="shared" si="112"/>
        <v>9.1055060082242789E-2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1.1866303732541521</v>
      </c>
      <c r="AP112">
        <f t="shared" si="74"/>
        <v>15.758999999999999</v>
      </c>
      <c r="AQ112" s="10">
        <f t="shared" si="116"/>
        <v>0.92997425606975059</v>
      </c>
      <c r="AR112" s="63">
        <f t="shared" si="117"/>
        <v>19.378372310462478</v>
      </c>
      <c r="AS112" s="63">
        <f t="shared" si="118"/>
        <v>4.5527530041121391</v>
      </c>
      <c r="AT112" s="10"/>
      <c r="AU112">
        <f t="shared" si="119"/>
        <v>92.997425606975057</v>
      </c>
    </row>
    <row r="113" spans="7:47" x14ac:dyDescent="0.25">
      <c r="G113">
        <v>104</v>
      </c>
      <c r="H113">
        <f t="shared" si="55"/>
        <v>3.12</v>
      </c>
      <c r="I113" s="407">
        <f t="shared" si="97"/>
        <v>0.21587999999999999</v>
      </c>
      <c r="J113" s="408">
        <f t="shared" si="56"/>
        <v>1.4316252631578947</v>
      </c>
      <c r="K113" s="408">
        <f t="shared" si="77"/>
        <v>3.8358126315789476</v>
      </c>
      <c r="L113" s="408">
        <f t="shared" si="98"/>
        <v>2.4041873684210526</v>
      </c>
      <c r="M113" s="63">
        <f t="shared" si="57"/>
        <v>0</v>
      </c>
      <c r="N113" s="407">
        <f t="shared" si="99"/>
        <v>3.1472521201585772</v>
      </c>
      <c r="O113" s="407">
        <f t="shared" si="100"/>
        <v>0.20129408999117884</v>
      </c>
      <c r="P113">
        <f t="shared" si="59"/>
        <v>0.2</v>
      </c>
      <c r="Q113" s="407">
        <f t="shared" si="80"/>
        <v>0.40129408999117888</v>
      </c>
      <c r="R113" s="9">
        <f t="shared" si="101"/>
        <v>0.41327461553143968</v>
      </c>
      <c r="S113" s="9">
        <f t="shared" si="102"/>
        <v>1.7079590784265926E-4</v>
      </c>
      <c r="T113" s="9">
        <f t="shared" si="103"/>
        <v>1.7079590784265926E-4</v>
      </c>
      <c r="U113" s="407">
        <f t="shared" si="104"/>
        <v>1.4623042407738114</v>
      </c>
      <c r="V113" s="409">
        <f t="shared" si="105"/>
        <v>4.2766673851701463E-3</v>
      </c>
      <c r="W113" s="407">
        <f t="shared" si="106"/>
        <v>4.2766673851701463E-3</v>
      </c>
      <c r="X113" s="407">
        <f t="shared" si="107"/>
        <v>1.4623042407738114</v>
      </c>
      <c r="Y113" s="407">
        <f t="shared" si="108"/>
        <v>1.283000215551044E-2</v>
      </c>
      <c r="Z113" s="407">
        <f t="shared" si="62"/>
        <v>0.23225317282324989</v>
      </c>
      <c r="AA113" s="407">
        <f t="shared" si="63"/>
        <v>0.14400000000000002</v>
      </c>
      <c r="AB113" s="407">
        <f t="shared" si="64"/>
        <v>0</v>
      </c>
      <c r="AC113" s="407">
        <f t="shared" si="109"/>
        <v>0.39008413102714207</v>
      </c>
      <c r="AD113" s="407">
        <f t="shared" si="110"/>
        <v>2.7869090791157123</v>
      </c>
      <c r="AE113" s="407">
        <f t="shared" si="111"/>
        <v>4.6601173291545527E-2</v>
      </c>
      <c r="AF113" s="407">
        <f t="shared" si="67"/>
        <v>4.4928000000000003E-2</v>
      </c>
      <c r="AG113" s="407">
        <f t="shared" si="112"/>
        <v>9.2390272309616231E-2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1.19440925262095</v>
      </c>
      <c r="AP113">
        <f t="shared" si="74"/>
        <v>15.911999999999999</v>
      </c>
      <c r="AQ113" s="10">
        <f t="shared" si="116"/>
        <v>0.9301776758066308</v>
      </c>
      <c r="AR113" s="63">
        <f t="shared" si="117"/>
        <v>19.504206551357104</v>
      </c>
      <c r="AS113" s="63">
        <f t="shared" si="118"/>
        <v>4.6195136154808116</v>
      </c>
      <c r="AT113" s="10"/>
      <c r="AU113">
        <f t="shared" si="119"/>
        <v>93.017767580663076</v>
      </c>
    </row>
    <row r="114" spans="7:47" x14ac:dyDescent="0.25">
      <c r="G114">
        <v>105</v>
      </c>
      <c r="H114">
        <f t="shared" si="55"/>
        <v>3.1500000000000004</v>
      </c>
      <c r="I114" s="407">
        <f t="shared" si="97"/>
        <v>0.21591249999999998</v>
      </c>
      <c r="J114" s="408">
        <f t="shared" si="56"/>
        <v>1.4318407894736838</v>
      </c>
      <c r="K114" s="408">
        <f t="shared" si="77"/>
        <v>3.8659203947368423</v>
      </c>
      <c r="L114" s="408">
        <f t="shared" si="98"/>
        <v>2.4340796052631584</v>
      </c>
      <c r="M114" s="63">
        <f t="shared" si="57"/>
        <v>0</v>
      </c>
      <c r="N114" s="407">
        <f t="shared" si="99"/>
        <v>3.1770028859288204</v>
      </c>
      <c r="O114" s="407">
        <f t="shared" si="100"/>
        <v>0.20518047929494029</v>
      </c>
      <c r="P114">
        <f t="shared" si="59"/>
        <v>0.2</v>
      </c>
      <c r="Q114" s="407">
        <f t="shared" si="80"/>
        <v>0.40518047929494028</v>
      </c>
      <c r="R114" s="9">
        <f t="shared" si="101"/>
        <v>0.41333683261965881</v>
      </c>
      <c r="S114" s="9">
        <f t="shared" si="102"/>
        <v>1.7084733720005186E-4</v>
      </c>
      <c r="T114" s="9">
        <f t="shared" si="103"/>
        <v>1.7084733720005186E-4</v>
      </c>
      <c r="U114" s="407">
        <f t="shared" si="104"/>
        <v>1.4762384146685812</v>
      </c>
      <c r="V114" s="409">
        <f t="shared" si="105"/>
        <v>4.3585597138864124E-3</v>
      </c>
      <c r="W114" s="407">
        <f t="shared" si="106"/>
        <v>4.3585597138864124E-3</v>
      </c>
      <c r="X114" s="407">
        <f t="shared" si="107"/>
        <v>1.4762384146685812</v>
      </c>
      <c r="Y114" s="407">
        <f t="shared" si="108"/>
        <v>1.3075679141659236E-2</v>
      </c>
      <c r="Z114" s="407">
        <f t="shared" si="62"/>
        <v>0.23450127048677397</v>
      </c>
      <c r="AA114" s="407">
        <f t="shared" si="63"/>
        <v>0.14400000000000002</v>
      </c>
      <c r="AB114" s="407">
        <f t="shared" si="64"/>
        <v>0</v>
      </c>
      <c r="AC114" s="407">
        <f t="shared" si="109"/>
        <v>0.39260366153003468</v>
      </c>
      <c r="AD114" s="407">
        <f t="shared" si="110"/>
        <v>2.8131952438920491</v>
      </c>
      <c r="AE114" s="407">
        <f t="shared" si="111"/>
        <v>4.7484404881541077E-2</v>
      </c>
      <c r="AF114" s="407">
        <f t="shared" si="67"/>
        <v>4.5360000000000004E-2</v>
      </c>
      <c r="AG114" s="407">
        <f t="shared" si="112"/>
        <v>9.3734591136931431E-2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1.2022404090129928</v>
      </c>
      <c r="AP114">
        <f t="shared" si="74"/>
        <v>16.065000000000001</v>
      </c>
      <c r="AQ114" s="10">
        <f t="shared" si="116"/>
        <v>0.93037449062297994</v>
      </c>
      <c r="AR114" s="63">
        <f t="shared" si="117"/>
        <v>19.630183076501734</v>
      </c>
      <c r="AS114" s="63">
        <f t="shared" si="118"/>
        <v>4.6867295568465712</v>
      </c>
      <c r="AT114" s="10"/>
      <c r="AU114">
        <f t="shared" si="119"/>
        <v>93.037449062297995</v>
      </c>
    </row>
    <row r="115" spans="7:47" x14ac:dyDescent="0.25">
      <c r="G115">
        <v>106</v>
      </c>
      <c r="H115">
        <f t="shared" si="55"/>
        <v>3.18</v>
      </c>
      <c r="I115" s="407">
        <f t="shared" si="97"/>
        <v>0.21594499999999997</v>
      </c>
      <c r="J115" s="408">
        <f t="shared" si="56"/>
        <v>1.4320563157894732</v>
      </c>
      <c r="K115" s="408">
        <f t="shared" si="77"/>
        <v>3.8960281578947367</v>
      </c>
      <c r="L115" s="408">
        <f t="shared" si="98"/>
        <v>2.4639718421052637</v>
      </c>
      <c r="M115" s="63">
        <f t="shared" si="57"/>
        <v>0</v>
      </c>
      <c r="N115" s="407">
        <f t="shared" si="99"/>
        <v>3.2067582968317674</v>
      </c>
      <c r="O115" s="407">
        <f t="shared" si="100"/>
        <v>0.20910646224909829</v>
      </c>
      <c r="P115">
        <f t="shared" si="59"/>
        <v>0.2</v>
      </c>
      <c r="Q115" s="407">
        <f t="shared" si="80"/>
        <v>0.4091064622490983</v>
      </c>
      <c r="R115" s="9">
        <f t="shared" si="101"/>
        <v>0.41339904970787805</v>
      </c>
      <c r="S115" s="9">
        <f t="shared" si="102"/>
        <v>1.7089877429937665E-4</v>
      </c>
      <c r="T115" s="9">
        <f t="shared" si="103"/>
        <v>1.7089877429937665E-4</v>
      </c>
      <c r="U115" s="407">
        <f t="shared" si="104"/>
        <v>1.4901768196479501</v>
      </c>
      <c r="V115" s="409">
        <f t="shared" si="105"/>
        <v>4.4412539076321587E-3</v>
      </c>
      <c r="W115" s="407">
        <f t="shared" si="106"/>
        <v>4.4412539076321587E-3</v>
      </c>
      <c r="X115" s="407">
        <f t="shared" si="107"/>
        <v>1.4901768196479501</v>
      </c>
      <c r="Y115" s="407">
        <f t="shared" si="108"/>
        <v>1.3323761722896475E-2</v>
      </c>
      <c r="Z115" s="407">
        <f t="shared" si="62"/>
        <v>0.23674936815029804</v>
      </c>
      <c r="AA115" s="407">
        <f t="shared" si="63"/>
        <v>0.14400000000000002</v>
      </c>
      <c r="AB115" s="407">
        <f t="shared" si="64"/>
        <v>0</v>
      </c>
      <c r="AC115" s="407">
        <f t="shared" si="109"/>
        <v>0.39512604292247649</v>
      </c>
      <c r="AD115" s="407">
        <f t="shared" si="110"/>
        <v>2.8394844286389915</v>
      </c>
      <c r="AE115" s="407">
        <f t="shared" si="111"/>
        <v>4.8376030922899806E-2</v>
      </c>
      <c r="AF115" s="407">
        <f t="shared" si="67"/>
        <v>4.5791999999999999E-2</v>
      </c>
      <c r="AG115" s="407">
        <f t="shared" si="112"/>
        <v>9.5088027191664093E-2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1.2101239290451704</v>
      </c>
      <c r="AP115">
        <f t="shared" si="74"/>
        <v>16.218</v>
      </c>
      <c r="AQ115" s="10">
        <f t="shared" si="116"/>
        <v>0.93056487697861634</v>
      </c>
      <c r="AR115" s="63">
        <f t="shared" si="117"/>
        <v>19.756302146123826</v>
      </c>
      <c r="AS115" s="63">
        <f t="shared" si="118"/>
        <v>4.7544013595832046</v>
      </c>
      <c r="AT115" s="10"/>
      <c r="AU115">
        <f t="shared" si="119"/>
        <v>93.056487697861627</v>
      </c>
    </row>
    <row r="116" spans="7:47" x14ac:dyDescent="0.25">
      <c r="G116">
        <v>107</v>
      </c>
      <c r="H116">
        <f t="shared" si="55"/>
        <v>3.21</v>
      </c>
      <c r="I116" s="407">
        <f t="shared" si="97"/>
        <v>0.21597749999999996</v>
      </c>
      <c r="J116" s="408">
        <f t="shared" si="56"/>
        <v>1.4322718421052627</v>
      </c>
      <c r="K116" s="408">
        <f t="shared" si="77"/>
        <v>3.9261359210526314</v>
      </c>
      <c r="L116" s="408">
        <f t="shared" si="98"/>
        <v>2.4938640789473685</v>
      </c>
      <c r="M116" s="63">
        <f t="shared" si="57"/>
        <v>0</v>
      </c>
      <c r="N116" s="407">
        <f t="shared" si="99"/>
        <v>3.2365182247502693</v>
      </c>
      <c r="O116" s="407">
        <f t="shared" si="100"/>
        <v>0.21307211006803009</v>
      </c>
      <c r="P116">
        <f t="shared" si="59"/>
        <v>0.2</v>
      </c>
      <c r="Q116" s="407">
        <f t="shared" si="80"/>
        <v>0.41307211006803013</v>
      </c>
      <c r="R116" s="9">
        <f t="shared" si="101"/>
        <v>0.41346126679609729</v>
      </c>
      <c r="S116" s="9">
        <f t="shared" si="102"/>
        <v>1.7095021914063354E-4</v>
      </c>
      <c r="T116" s="9">
        <f t="shared" si="103"/>
        <v>1.7095021914063354E-4</v>
      </c>
      <c r="U116" s="407">
        <f t="shared" si="104"/>
        <v>1.5041193964258441</v>
      </c>
      <c r="V116" s="409">
        <f t="shared" si="105"/>
        <v>4.524750317408891E-3</v>
      </c>
      <c r="W116" s="407">
        <f t="shared" si="106"/>
        <v>4.524750317408891E-3</v>
      </c>
      <c r="X116" s="407">
        <f t="shared" si="107"/>
        <v>1.5041193964258441</v>
      </c>
      <c r="Y116" s="407">
        <f t="shared" si="108"/>
        <v>1.3574250952226674E-2</v>
      </c>
      <c r="Z116" s="407">
        <f t="shared" si="62"/>
        <v>0.23899746581382214</v>
      </c>
      <c r="AA116" s="407">
        <f t="shared" si="63"/>
        <v>0.14400000000000002</v>
      </c>
      <c r="AB116" s="407">
        <f t="shared" si="64"/>
        <v>0</v>
      </c>
      <c r="AC116" s="407">
        <f t="shared" si="109"/>
        <v>0.39765128042042908</v>
      </c>
      <c r="AD116" s="407">
        <f t="shared" si="110"/>
        <v>2.8657765196253857</v>
      </c>
      <c r="AE116" s="407">
        <f t="shared" si="111"/>
        <v>4.9276050362617133E-2</v>
      </c>
      <c r="AF116" s="407">
        <f t="shared" si="67"/>
        <v>4.6224000000000001E-2</v>
      </c>
      <c r="AG116" s="407">
        <f t="shared" si="112"/>
        <v>9.6450591200517313E-2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1.2180599002255261</v>
      </c>
      <c r="AP116">
        <f t="shared" si="74"/>
        <v>16.370999999999999</v>
      </c>
      <c r="AQ116" s="10">
        <f t="shared" si="116"/>
        <v>0.93074900494199186</v>
      </c>
      <c r="AR116" s="63">
        <f t="shared" si="117"/>
        <v>19.882564021021455</v>
      </c>
      <c r="AS116" s="63">
        <f t="shared" si="118"/>
        <v>4.822529560025866</v>
      </c>
      <c r="AT116" s="10"/>
      <c r="AU116">
        <f t="shared" si="119"/>
        <v>93.074900494199184</v>
      </c>
    </row>
    <row r="117" spans="7:47" x14ac:dyDescent="0.25">
      <c r="G117">
        <v>108</v>
      </c>
      <c r="H117">
        <f t="shared" si="55"/>
        <v>3.24</v>
      </c>
      <c r="I117" s="407">
        <f t="shared" si="97"/>
        <v>0.21601000000000001</v>
      </c>
      <c r="J117" s="408">
        <f t="shared" si="56"/>
        <v>1.4324873684210524</v>
      </c>
      <c r="K117" s="408">
        <f t="shared" si="77"/>
        <v>3.9562436842105262</v>
      </c>
      <c r="L117" s="408">
        <f t="shared" si="98"/>
        <v>2.5237563157894742</v>
      </c>
      <c r="M117" s="63">
        <f t="shared" si="57"/>
        <v>0</v>
      </c>
      <c r="N117" s="407">
        <f t="shared" si="99"/>
        <v>3.2662825462173086</v>
      </c>
      <c r="O117" s="407">
        <f t="shared" si="100"/>
        <v>0.21707749475192289</v>
      </c>
      <c r="P117">
        <f t="shared" si="59"/>
        <v>0.2</v>
      </c>
      <c r="Q117" s="407">
        <f t="shared" si="80"/>
        <v>0.41707749475192291</v>
      </c>
      <c r="R117" s="9">
        <f t="shared" si="101"/>
        <v>0.41352348388431664</v>
      </c>
      <c r="S117" s="9">
        <f t="shared" si="102"/>
        <v>1.7100167172382269E-4</v>
      </c>
      <c r="T117" s="9">
        <f t="shared" si="103"/>
        <v>1.7100167172382269E-4</v>
      </c>
      <c r="U117" s="407">
        <f t="shared" si="104"/>
        <v>1.5180660878595054</v>
      </c>
      <c r="V117" s="409">
        <f t="shared" si="105"/>
        <v>4.6090492942181269E-3</v>
      </c>
      <c r="W117" s="407">
        <f t="shared" si="106"/>
        <v>4.6090492942181269E-3</v>
      </c>
      <c r="X117" s="407">
        <f t="shared" si="107"/>
        <v>1.5180660878595054</v>
      </c>
      <c r="Y117" s="407">
        <f t="shared" si="108"/>
        <v>1.3827147882654382E-2</v>
      </c>
      <c r="Z117" s="407">
        <f t="shared" si="62"/>
        <v>0.24124556347734624</v>
      </c>
      <c r="AA117" s="407">
        <f t="shared" si="63"/>
        <v>0.14400000000000002</v>
      </c>
      <c r="AB117" s="407">
        <f t="shared" si="64"/>
        <v>0</v>
      </c>
      <c r="AC117" s="407">
        <f t="shared" si="109"/>
        <v>0.40017937925129998</v>
      </c>
      <c r="AD117" s="407">
        <f t="shared" si="110"/>
        <v>2.8920714072468479</v>
      </c>
      <c r="AE117" s="407">
        <f t="shared" si="111"/>
        <v>5.0184462147688583E-2</v>
      </c>
      <c r="AF117" s="407">
        <f t="shared" si="67"/>
        <v>4.6656000000000003E-2</v>
      </c>
      <c r="AG117" s="407">
        <f t="shared" si="112"/>
        <v>9.7822293989673556E-2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1.2260484109588383</v>
      </c>
      <c r="AP117">
        <f t="shared" si="74"/>
        <v>16.524000000000001</v>
      </c>
      <c r="AQ117" s="10">
        <f t="shared" si="116"/>
        <v>0.9309270384748991</v>
      </c>
      <c r="AR117" s="63">
        <f t="shared" si="117"/>
        <v>20.008968962565</v>
      </c>
      <c r="AS117" s="63">
        <f t="shared" si="118"/>
        <v>4.8911146994836781</v>
      </c>
      <c r="AT117" s="10"/>
      <c r="AU117">
        <f t="shared" si="119"/>
        <v>93.092703847489915</v>
      </c>
    </row>
    <row r="118" spans="7:47" x14ac:dyDescent="0.25">
      <c r="G118">
        <v>109</v>
      </c>
      <c r="H118">
        <f t="shared" si="55"/>
        <v>3.2700000000000005</v>
      </c>
      <c r="I118" s="407">
        <f t="shared" si="97"/>
        <v>0.2160425</v>
      </c>
      <c r="J118" s="408">
        <f t="shared" si="56"/>
        <v>1.4327028947368419</v>
      </c>
      <c r="K118" s="408">
        <f t="shared" si="77"/>
        <v>3.9863514473684214</v>
      </c>
      <c r="L118" s="408">
        <f t="shared" si="98"/>
        <v>2.5536485526315795</v>
      </c>
      <c r="M118" s="63">
        <f t="shared" si="57"/>
        <v>0</v>
      </c>
      <c r="N118" s="407">
        <f t="shared" si="99"/>
        <v>3.2960511422077396</v>
      </c>
      <c r="O118" s="407">
        <f t="shared" si="100"/>
        <v>0.22112268909011107</v>
      </c>
      <c r="P118">
        <f t="shared" si="59"/>
        <v>0.2</v>
      </c>
      <c r="Q118" s="407">
        <f t="shared" si="80"/>
        <v>0.42112268909011108</v>
      </c>
      <c r="R118" s="9">
        <f t="shared" si="101"/>
        <v>0.41358570097253589</v>
      </c>
      <c r="S118" s="9">
        <f t="shared" si="102"/>
        <v>1.7105313204894389E-4</v>
      </c>
      <c r="T118" s="9">
        <f t="shared" si="103"/>
        <v>1.7105313204894389E-4</v>
      </c>
      <c r="U118" s="407">
        <f t="shared" si="104"/>
        <v>1.5320168388535043</v>
      </c>
      <c r="V118" s="409">
        <f t="shared" si="105"/>
        <v>4.6941511890613678E-3</v>
      </c>
      <c r="W118" s="407">
        <f t="shared" si="106"/>
        <v>4.6941511890613678E-3</v>
      </c>
      <c r="X118" s="407">
        <f t="shared" si="107"/>
        <v>1.5320168388535043</v>
      </c>
      <c r="Y118" s="407">
        <f t="shared" si="108"/>
        <v>1.4082453567184105E-2</v>
      </c>
      <c r="Z118" s="407">
        <f t="shared" si="62"/>
        <v>0.24349366114087037</v>
      </c>
      <c r="AA118" s="407">
        <f t="shared" si="63"/>
        <v>0.14400000000000002</v>
      </c>
      <c r="AB118" s="407">
        <f t="shared" si="64"/>
        <v>0</v>
      </c>
      <c r="AC118" s="407">
        <f t="shared" si="109"/>
        <v>0.40271034465397737</v>
      </c>
      <c r="AD118" s="407">
        <f t="shared" si="110"/>
        <v>2.9183689858409374</v>
      </c>
      <c r="AE118" s="407">
        <f t="shared" si="111"/>
        <v>5.110126522510957E-2</v>
      </c>
      <c r="AF118" s="407">
        <f t="shared" si="67"/>
        <v>4.7088000000000005E-2</v>
      </c>
      <c r="AG118" s="407">
        <f t="shared" si="112"/>
        <v>9.9203146485049146E-2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1.234089550550248</v>
      </c>
      <c r="AP118">
        <f t="shared" si="74"/>
        <v>16.677</v>
      </c>
      <c r="AQ118" s="10">
        <f t="shared" si="116"/>
        <v>0.93109913570208602</v>
      </c>
      <c r="AR118" s="63">
        <f t="shared" si="117"/>
        <v>20.13551723269887</v>
      </c>
      <c r="AS118" s="63">
        <f t="shared" si="118"/>
        <v>4.9601573242524575</v>
      </c>
      <c r="AT118" s="10"/>
      <c r="AU118">
        <f t="shared" si="119"/>
        <v>93.109913570208604</v>
      </c>
    </row>
    <row r="119" spans="7:47" x14ac:dyDescent="0.25">
      <c r="G119">
        <v>110</v>
      </c>
      <c r="H119">
        <f t="shared" si="55"/>
        <v>3.3000000000000003</v>
      </c>
      <c r="I119" s="407">
        <f t="shared" si="97"/>
        <v>0.21607499999999999</v>
      </c>
      <c r="J119" s="408">
        <f t="shared" si="56"/>
        <v>1.4329184210526313</v>
      </c>
      <c r="K119" s="408">
        <f t="shared" si="77"/>
        <v>4.0164592105263157</v>
      </c>
      <c r="L119" s="408">
        <f t="shared" si="98"/>
        <v>2.5835407894736848</v>
      </c>
      <c r="M119" s="63">
        <f t="shared" si="57"/>
        <v>0</v>
      </c>
      <c r="N119" s="407">
        <f t="shared" si="99"/>
        <v>3.3258238979410799</v>
      </c>
      <c r="O119" s="407">
        <f t="shared" si="100"/>
        <v>0.22520776666445444</v>
      </c>
      <c r="P119">
        <f t="shared" si="59"/>
        <v>0.2</v>
      </c>
      <c r="Q119" s="407">
        <f t="shared" si="80"/>
        <v>0.42520776666445448</v>
      </c>
      <c r="R119" s="9">
        <f t="shared" si="101"/>
        <v>0.41364791806075513</v>
      </c>
      <c r="S119" s="9">
        <f t="shared" si="102"/>
        <v>1.7110460011599717E-4</v>
      </c>
      <c r="T119" s="9">
        <f t="shared" si="103"/>
        <v>1.7110460011599717E-4</v>
      </c>
      <c r="U119" s="407">
        <f t="shared" si="104"/>
        <v>1.5459715962688527</v>
      </c>
      <c r="V119" s="409">
        <f t="shared" si="105"/>
        <v>4.7800563529401289E-3</v>
      </c>
      <c r="W119" s="407">
        <f t="shared" si="106"/>
        <v>4.7800563529401289E-3</v>
      </c>
      <c r="X119" s="407">
        <f t="shared" si="107"/>
        <v>1.5459715962688527</v>
      </c>
      <c r="Y119" s="407">
        <f t="shared" si="108"/>
        <v>1.4340169058820386E-2</v>
      </c>
      <c r="Z119" s="407">
        <f t="shared" si="62"/>
        <v>0.24574175880439444</v>
      </c>
      <c r="AA119" s="407">
        <f t="shared" si="63"/>
        <v>0.14400000000000002</v>
      </c>
      <c r="AB119" s="407">
        <f t="shared" si="64"/>
        <v>0</v>
      </c>
      <c r="AC119" s="407">
        <f t="shared" si="109"/>
        <v>0.40524418187886407</v>
      </c>
      <c r="AD119" s="407">
        <f t="shared" si="110"/>
        <v>2.9446691535121454</v>
      </c>
      <c r="AE119" s="407">
        <f t="shared" si="111"/>
        <v>5.2026458541875611E-2</v>
      </c>
      <c r="AF119" s="407">
        <f t="shared" si="67"/>
        <v>4.752E-2</v>
      </c>
      <c r="AG119" s="407">
        <f t="shared" si="112"/>
        <v>0.10059315971255188</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1.2421834092089266</v>
      </c>
      <c r="AP119">
        <f t="shared" si="74"/>
        <v>16.830000000000002</v>
      </c>
      <c r="AQ119" s="10">
        <f t="shared" si="116"/>
        <v>0.93126544916670362</v>
      </c>
      <c r="AR119" s="63">
        <f t="shared" si="117"/>
        <v>20.262209093943202</v>
      </c>
      <c r="AS119" s="63">
        <f t="shared" si="118"/>
        <v>5.029657985627594</v>
      </c>
      <c r="AT119" s="10"/>
      <c r="AU119">
        <f t="shared" si="119"/>
        <v>93.126544916670355</v>
      </c>
    </row>
    <row r="120" spans="7:47" x14ac:dyDescent="0.25">
      <c r="G120">
        <v>111</v>
      </c>
      <c r="H120">
        <f t="shared" si="55"/>
        <v>3.33</v>
      </c>
      <c r="I120" s="407">
        <f t="shared" si="97"/>
        <v>0.21610750000000001</v>
      </c>
      <c r="J120" s="408">
        <f t="shared" si="56"/>
        <v>1.433133947368421</v>
      </c>
      <c r="K120" s="408">
        <f t="shared" si="77"/>
        <v>4.0465669736842109</v>
      </c>
      <c r="L120" s="408">
        <f t="shared" si="98"/>
        <v>2.6134330263157897</v>
      </c>
      <c r="M120" s="63">
        <f t="shared" si="57"/>
        <v>0</v>
      </c>
      <c r="N120" s="407">
        <f t="shared" si="99"/>
        <v>3.355600702694673</v>
      </c>
      <c r="O120" s="407">
        <f t="shared" si="100"/>
        <v>0.22933280185275734</v>
      </c>
      <c r="P120">
        <f t="shared" si="59"/>
        <v>0.2</v>
      </c>
      <c r="Q120" s="407">
        <f t="shared" si="80"/>
        <v>0.42933280185275735</v>
      </c>
      <c r="R120" s="9">
        <f t="shared" si="101"/>
        <v>0.41371013514897442</v>
      </c>
      <c r="S120" s="9">
        <f t="shared" si="102"/>
        <v>1.7115607592498269E-4</v>
      </c>
      <c r="T120" s="9">
        <f t="shared" si="103"/>
        <v>1.7115607592498269E-4</v>
      </c>
      <c r="U120" s="407">
        <f t="shared" si="104"/>
        <v>1.5599303088368912</v>
      </c>
      <c r="V120" s="409">
        <f t="shared" si="105"/>
        <v>4.8667651368559176E-3</v>
      </c>
      <c r="W120" s="407">
        <f t="shared" si="106"/>
        <v>4.8667651368559176E-3</v>
      </c>
      <c r="X120" s="407">
        <f t="shared" si="107"/>
        <v>1.5599303088368912</v>
      </c>
      <c r="Y120" s="407">
        <f t="shared" si="108"/>
        <v>1.4600295410567753E-2</v>
      </c>
      <c r="Z120" s="407">
        <f t="shared" si="62"/>
        <v>0.24798985646791855</v>
      </c>
      <c r="AA120" s="407">
        <f t="shared" si="63"/>
        <v>0.14400000000000002</v>
      </c>
      <c r="AB120" s="407">
        <f t="shared" si="64"/>
        <v>0</v>
      </c>
      <c r="AC120" s="407">
        <f t="shared" si="109"/>
        <v>0.40778089618791225</v>
      </c>
      <c r="AD120" s="407">
        <f t="shared" si="110"/>
        <v>2.9709718119660824</v>
      </c>
      <c r="AE120" s="407">
        <f t="shared" si="111"/>
        <v>5.2960041044982163E-2</v>
      </c>
      <c r="AF120" s="407">
        <f t="shared" si="67"/>
        <v>4.7952000000000002E-2</v>
      </c>
      <c r="AG120" s="407">
        <f t="shared" si="112"/>
        <v>0.10199234479834099</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1.2503300780517914</v>
      </c>
      <c r="AP120">
        <f t="shared" si="74"/>
        <v>16.983000000000001</v>
      </c>
      <c r="AQ120" s="10">
        <f t="shared" si="116"/>
        <v>0.93142612607244657</v>
      </c>
      <c r="AR120" s="63">
        <f t="shared" si="117"/>
        <v>20.389044809395614</v>
      </c>
      <c r="AS120" s="63">
        <f t="shared" si="118"/>
        <v>5.0996172399170492</v>
      </c>
      <c r="AT120" s="10"/>
      <c r="AU120">
        <f t="shared" si="119"/>
        <v>93.142612607244658</v>
      </c>
    </row>
    <row r="121" spans="7:47" x14ac:dyDescent="0.25">
      <c r="G121">
        <v>112</v>
      </c>
      <c r="H121">
        <f t="shared" si="55"/>
        <v>3.3600000000000003</v>
      </c>
      <c r="I121" s="407">
        <f t="shared" si="97"/>
        <v>0.21613999999999997</v>
      </c>
      <c r="J121" s="408">
        <f t="shared" si="56"/>
        <v>1.4333494736842103</v>
      </c>
      <c r="K121" s="408">
        <f t="shared" si="77"/>
        <v>4.0766747368421052</v>
      </c>
      <c r="L121" s="408">
        <f t="shared" si="98"/>
        <v>2.6433252631578954</v>
      </c>
      <c r="M121" s="63">
        <f t="shared" si="57"/>
        <v>0</v>
      </c>
      <c r="N121" s="407">
        <f t="shared" si="99"/>
        <v>3.3853814496266006</v>
      </c>
      <c r="O121" s="407">
        <f t="shared" si="100"/>
        <v>0.23349786983222964</v>
      </c>
      <c r="P121">
        <f t="shared" si="59"/>
        <v>0.2</v>
      </c>
      <c r="Q121" s="407">
        <f t="shared" si="80"/>
        <v>0.43349786983222965</v>
      </c>
      <c r="R121" s="9">
        <f t="shared" si="101"/>
        <v>0.41377235223719361</v>
      </c>
      <c r="S121" s="9">
        <f t="shared" si="102"/>
        <v>1.7120755947590022E-4</v>
      </c>
      <c r="T121" s="9">
        <f t="shared" si="103"/>
        <v>1.7120755947590022E-4</v>
      </c>
      <c r="U121" s="407">
        <f t="shared" si="104"/>
        <v>1.5738929270776718</v>
      </c>
      <c r="V121" s="409">
        <f t="shared" si="105"/>
        <v>4.9542778918102428E-3</v>
      </c>
      <c r="W121" s="407">
        <f t="shared" si="106"/>
        <v>4.9542778918102428E-3</v>
      </c>
      <c r="X121" s="407">
        <f t="shared" si="107"/>
        <v>1.5738929270776718</v>
      </c>
      <c r="Y121" s="407">
        <f t="shared" si="108"/>
        <v>1.4862833675430729E-2</v>
      </c>
      <c r="Z121" s="407">
        <f t="shared" si="62"/>
        <v>0.25023795413144267</v>
      </c>
      <c r="AA121" s="407">
        <f t="shared" si="63"/>
        <v>0.14400000000000002</v>
      </c>
      <c r="AB121" s="407">
        <f t="shared" si="64"/>
        <v>0</v>
      </c>
      <c r="AC121" s="407">
        <f t="shared" si="109"/>
        <v>0.41032049285465733</v>
      </c>
      <c r="AD121" s="407">
        <f t="shared" si="110"/>
        <v>2.9972768663523195</v>
      </c>
      <c r="AE121" s="407">
        <f t="shared" si="111"/>
        <v>5.390201168142468E-2</v>
      </c>
      <c r="AF121" s="407">
        <f t="shared" si="67"/>
        <v>4.8384000000000003E-2</v>
      </c>
      <c r="AG121" s="407">
        <f t="shared" si="112"/>
        <v>0.10340071296909019</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1.2585296491072633</v>
      </c>
      <c r="AP121">
        <f t="shared" si="74"/>
        <v>17.135999999999999</v>
      </c>
      <c r="AQ121" s="10">
        <f t="shared" si="116"/>
        <v>0.93158130851318921</v>
      </c>
      <c r="AR121" s="63">
        <f t="shared" si="117"/>
        <v>20.516024642732866</v>
      </c>
      <c r="AS121" s="63">
        <f t="shared" si="118"/>
        <v>5.1700356484545091</v>
      </c>
      <c r="AT121" s="10"/>
      <c r="AU121">
        <f t="shared" si="119"/>
        <v>93.158130851318916</v>
      </c>
    </row>
    <row r="122" spans="7:47" x14ac:dyDescent="0.25">
      <c r="G122">
        <v>113</v>
      </c>
      <c r="H122">
        <f t="shared" si="55"/>
        <v>3.3899999999999997</v>
      </c>
      <c r="I122" s="407">
        <f t="shared" si="97"/>
        <v>0.21617249999999999</v>
      </c>
      <c r="J122" s="408">
        <f t="shared" si="56"/>
        <v>1.4335649999999998</v>
      </c>
      <c r="K122" s="408">
        <f t="shared" si="77"/>
        <v>4.1067824999999996</v>
      </c>
      <c r="L122" s="408">
        <f t="shared" si="98"/>
        <v>2.6732174999999998</v>
      </c>
      <c r="M122" s="63">
        <f t="shared" si="57"/>
        <v>0</v>
      </c>
      <c r="N122" s="407">
        <f t="shared" si="99"/>
        <v>3.4151660356077489</v>
      </c>
      <c r="O122" s="407">
        <f t="shared" si="100"/>
        <v>0.23770304658298935</v>
      </c>
      <c r="P122">
        <f t="shared" si="59"/>
        <v>0.2</v>
      </c>
      <c r="Q122" s="407">
        <f t="shared" si="80"/>
        <v>0.43770304658298936</v>
      </c>
      <c r="R122" s="9">
        <f t="shared" si="101"/>
        <v>0.4138345693254129</v>
      </c>
      <c r="S122" s="9">
        <f t="shared" si="102"/>
        <v>1.7125905076874998E-4</v>
      </c>
      <c r="T122" s="9">
        <f t="shared" si="103"/>
        <v>1.7125905076874998E-4</v>
      </c>
      <c r="U122" s="407">
        <f t="shared" si="104"/>
        <v>1.5878594032225608</v>
      </c>
      <c r="V122" s="409">
        <f t="shared" si="105"/>
        <v>5.0425949688046139E-3</v>
      </c>
      <c r="W122" s="407">
        <f t="shared" si="106"/>
        <v>5.0425949688046139E-3</v>
      </c>
      <c r="X122" s="407">
        <f t="shared" si="107"/>
        <v>1.5878594032225608</v>
      </c>
      <c r="Y122" s="407">
        <f t="shared" si="108"/>
        <v>1.5127784906413842E-2</v>
      </c>
      <c r="Z122" s="407">
        <f t="shared" si="62"/>
        <v>0.25248605179496669</v>
      </c>
      <c r="AA122" s="407">
        <f t="shared" si="63"/>
        <v>0.14400000000000002</v>
      </c>
      <c r="AB122" s="407">
        <f t="shared" si="64"/>
        <v>0</v>
      </c>
      <c r="AC122" s="407">
        <f t="shared" si="109"/>
        <v>0.41286297716425308</v>
      </c>
      <c r="AD122" s="407">
        <f t="shared" si="110"/>
        <v>3.023584225115358</v>
      </c>
      <c r="AE122" s="407">
        <f t="shared" si="111"/>
        <v>5.4852369398198639E-2</v>
      </c>
      <c r="AF122" s="407">
        <f t="shared" si="67"/>
        <v>4.8815999999999991E-2</v>
      </c>
      <c r="AG122" s="407">
        <f t="shared" si="112"/>
        <v>0.1048182755522535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1.2667822153190693</v>
      </c>
      <c r="AP122">
        <f t="shared" si="74"/>
        <v>17.288999999999998</v>
      </c>
      <c r="AQ122" s="10">
        <f t="shared" si="116"/>
        <v>0.93173113369086358</v>
      </c>
      <c r="AR122" s="63">
        <f t="shared" si="117"/>
        <v>20.643148858212655</v>
      </c>
      <c r="AS122" s="63">
        <f t="shared" si="118"/>
        <v>5.2409137776126746</v>
      </c>
      <c r="AT122" s="10"/>
      <c r="AU122">
        <f t="shared" si="119"/>
        <v>93.173113369086352</v>
      </c>
    </row>
    <row r="123" spans="7:47" x14ac:dyDescent="0.25">
      <c r="G123">
        <v>114</v>
      </c>
      <c r="H123">
        <f t="shared" si="55"/>
        <v>3.42</v>
      </c>
      <c r="I123" s="407">
        <f t="shared" si="97"/>
        <v>0.21620499999999998</v>
      </c>
      <c r="J123" s="408">
        <f t="shared" si="56"/>
        <v>1.4337805263157892</v>
      </c>
      <c r="K123" s="408">
        <f t="shared" si="77"/>
        <v>4.1368902631578948</v>
      </c>
      <c r="L123" s="408">
        <f t="shared" si="98"/>
        <v>2.7031097368421051</v>
      </c>
      <c r="M123" s="63">
        <f t="shared" si="57"/>
        <v>0</v>
      </c>
      <c r="N123" s="407">
        <f t="shared" si="99"/>
        <v>3.4449543610624991</v>
      </c>
      <c r="O123" s="407">
        <f t="shared" si="100"/>
        <v>0.24194840889160843</v>
      </c>
      <c r="P123">
        <f t="shared" si="59"/>
        <v>0.2</v>
      </c>
      <c r="Q123" s="407">
        <f t="shared" si="80"/>
        <v>0.44194840889160847</v>
      </c>
      <c r="R123" s="9">
        <f t="shared" si="101"/>
        <v>0.41389678641363215</v>
      </c>
      <c r="S123" s="9">
        <f t="shared" si="102"/>
        <v>1.7131054980353184E-4</v>
      </c>
      <c r="T123" s="9">
        <f t="shared" si="103"/>
        <v>1.7131054980353184E-4</v>
      </c>
      <c r="U123" s="407">
        <f t="shared" si="104"/>
        <v>1.601829691140813</v>
      </c>
      <c r="V123" s="409">
        <f t="shared" si="105"/>
        <v>5.1317167188405441E-3</v>
      </c>
      <c r="W123" s="407">
        <f t="shared" si="106"/>
        <v>5.1317167188405441E-3</v>
      </c>
      <c r="X123" s="407">
        <f t="shared" si="107"/>
        <v>1.601829691140813</v>
      </c>
      <c r="Y123" s="407">
        <f t="shared" si="108"/>
        <v>1.5395150156521634E-2</v>
      </c>
      <c r="Z123" s="407">
        <f t="shared" si="62"/>
        <v>0.25473414945849082</v>
      </c>
      <c r="AA123" s="407">
        <f t="shared" si="63"/>
        <v>0.14400000000000002</v>
      </c>
      <c r="AB123" s="407">
        <f t="shared" si="64"/>
        <v>0</v>
      </c>
      <c r="AC123" s="407">
        <f t="shared" si="109"/>
        <v>0.41540835441350638</v>
      </c>
      <c r="AD123" s="407">
        <f t="shared" si="110"/>
        <v>3.049893799853244</v>
      </c>
      <c r="AE123" s="407">
        <f t="shared" si="111"/>
        <v>5.5811113142299557E-2</v>
      </c>
      <c r="AF123" s="407">
        <f t="shared" si="67"/>
        <v>4.9248E-2</v>
      </c>
      <c r="AG123" s="407">
        <f t="shared" si="112"/>
        <v>0.10624504397633391</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1.2750878705500928</v>
      </c>
      <c r="AP123">
        <f t="shared" si="74"/>
        <v>17.442</v>
      </c>
      <c r="AQ123" s="10">
        <f t="shared" si="116"/>
        <v>0.9318757341222752</v>
      </c>
      <c r="AR123" s="63">
        <f t="shared" si="117"/>
        <v>20.770417720675319</v>
      </c>
      <c r="AS123" s="63">
        <f t="shared" si="118"/>
        <v>5.3122521988166955</v>
      </c>
      <c r="AT123" s="10"/>
      <c r="AU123">
        <f t="shared" si="119"/>
        <v>93.187573412227522</v>
      </c>
    </row>
    <row r="124" spans="7:47" x14ac:dyDescent="0.25">
      <c r="G124">
        <v>115</v>
      </c>
      <c r="H124">
        <f t="shared" si="55"/>
        <v>3.4499999999999997</v>
      </c>
      <c r="I124" s="407">
        <f t="shared" si="97"/>
        <v>0.21623749999999997</v>
      </c>
      <c r="J124" s="408">
        <f t="shared" si="56"/>
        <v>1.4339960526315785</v>
      </c>
      <c r="K124" s="408">
        <f t="shared" si="77"/>
        <v>4.1669980263157891</v>
      </c>
      <c r="L124" s="408">
        <f t="shared" si="98"/>
        <v>2.7330019736842104</v>
      </c>
      <c r="M124" s="63">
        <f t="shared" si="57"/>
        <v>0</v>
      </c>
      <c r="N124" s="407">
        <f t="shared" si="99"/>
        <v>3.4747463298175085</v>
      </c>
      <c r="O124" s="407">
        <f t="shared" si="100"/>
        <v>0.24623403435469912</v>
      </c>
      <c r="P124">
        <f t="shared" si="59"/>
        <v>0.2</v>
      </c>
      <c r="Q124" s="407">
        <f t="shared" si="80"/>
        <v>0.44623403435469911</v>
      </c>
      <c r="R124" s="9">
        <f t="shared" si="101"/>
        <v>0.41395900350185133</v>
      </c>
      <c r="S124" s="9">
        <f t="shared" si="102"/>
        <v>1.7136205658024577E-4</v>
      </c>
      <c r="T124" s="9">
        <f t="shared" si="103"/>
        <v>1.7136205658024577E-4</v>
      </c>
      <c r="U124" s="407">
        <f t="shared" si="104"/>
        <v>1.6158037462698775</v>
      </c>
      <c r="V124" s="409">
        <f t="shared" si="105"/>
        <v>5.2216434929195418E-3</v>
      </c>
      <c r="W124" s="407">
        <f t="shared" si="106"/>
        <v>5.2216434929195418E-3</v>
      </c>
      <c r="X124" s="407">
        <f t="shared" si="107"/>
        <v>1.6158037462698775</v>
      </c>
      <c r="Y124" s="407">
        <f t="shared" si="108"/>
        <v>1.5664930478758627E-2</v>
      </c>
      <c r="Z124" s="407">
        <f t="shared" si="62"/>
        <v>0.25698224712201495</v>
      </c>
      <c r="AA124" s="407">
        <f t="shared" si="63"/>
        <v>0.14400000000000002</v>
      </c>
      <c r="AB124" s="407">
        <f t="shared" si="64"/>
        <v>0</v>
      </c>
      <c r="AC124" s="407">
        <f t="shared" si="109"/>
        <v>0.4179566299109117</v>
      </c>
      <c r="AD124" s="407">
        <f t="shared" si="110"/>
        <v>3.0762055051833705</v>
      </c>
      <c r="AE124" s="407">
        <f t="shared" si="111"/>
        <v>5.6778241860722861E-2</v>
      </c>
      <c r="AF124" s="407">
        <f t="shared" si="67"/>
        <v>4.9679999999999995E-2</v>
      </c>
      <c r="AG124" s="407">
        <f t="shared" si="112"/>
        <v>0.10768102977115453</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1.2834467095862652</v>
      </c>
      <c r="AP124">
        <f t="shared" si="74"/>
        <v>17.594999999999999</v>
      </c>
      <c r="AQ124" s="10">
        <f t="shared" si="116"/>
        <v>0.93201523783550766</v>
      </c>
      <c r="AR124" s="63">
        <f t="shared" si="117"/>
        <v>20.897831495545585</v>
      </c>
      <c r="AS124" s="63">
        <f t="shared" si="118"/>
        <v>5.3840514885577262</v>
      </c>
      <c r="AT124" s="10"/>
      <c r="AU124">
        <f t="shared" si="119"/>
        <v>93.201523783550769</v>
      </c>
    </row>
    <row r="125" spans="7:47" x14ac:dyDescent="0.25">
      <c r="G125">
        <v>116</v>
      </c>
      <c r="H125">
        <f t="shared" si="55"/>
        <v>3.4799999999999995</v>
      </c>
      <c r="I125" s="407">
        <f t="shared" si="97"/>
        <v>0.21626999999999999</v>
      </c>
      <c r="J125" s="408">
        <f t="shared" si="56"/>
        <v>1.4342115789473684</v>
      </c>
      <c r="K125" s="408">
        <f t="shared" si="77"/>
        <v>4.1971057894736834</v>
      </c>
      <c r="L125" s="408">
        <f t="shared" si="98"/>
        <v>2.7628942105263152</v>
      </c>
      <c r="M125" s="63">
        <f t="shared" si="57"/>
        <v>0</v>
      </c>
      <c r="N125" s="407">
        <f t="shared" si="99"/>
        <v>3.5045418489581328</v>
      </c>
      <c r="O125" s="407">
        <f t="shared" si="100"/>
        <v>0.25056000138254531</v>
      </c>
      <c r="P125">
        <f t="shared" si="59"/>
        <v>0.2</v>
      </c>
      <c r="Q125" s="407">
        <f t="shared" si="80"/>
        <v>0.45056000138254532</v>
      </c>
      <c r="R125" s="9">
        <f t="shared" si="101"/>
        <v>0.41402122059007068</v>
      </c>
      <c r="S125" s="9">
        <f t="shared" si="102"/>
        <v>1.7141357109889198E-4</v>
      </c>
      <c r="T125" s="9">
        <f t="shared" si="103"/>
        <v>1.7141357109889198E-4</v>
      </c>
      <c r="U125" s="407">
        <f t="shared" si="104"/>
        <v>1.6297815255492241</v>
      </c>
      <c r="V125" s="409">
        <f t="shared" si="105"/>
        <v>5.3123756420431125E-3</v>
      </c>
      <c r="W125" s="407">
        <f t="shared" si="106"/>
        <v>5.3123756420431125E-3</v>
      </c>
      <c r="X125" s="407">
        <f t="shared" si="107"/>
        <v>1.6297815255492241</v>
      </c>
      <c r="Y125" s="407">
        <f t="shared" si="108"/>
        <v>1.5937126926129336E-2</v>
      </c>
      <c r="Z125" s="407">
        <f t="shared" si="62"/>
        <v>0.25923034478553897</v>
      </c>
      <c r="AA125" s="407">
        <f t="shared" si="63"/>
        <v>0.14400000000000002</v>
      </c>
      <c r="AB125" s="407">
        <f t="shared" si="64"/>
        <v>0</v>
      </c>
      <c r="AC125" s="407">
        <f t="shared" si="109"/>
        <v>0.42050780897668633</v>
      </c>
      <c r="AD125" s="407">
        <f t="shared" si="110"/>
        <v>3.1025192586150583</v>
      </c>
      <c r="AE125" s="407">
        <f t="shared" si="111"/>
        <v>5.7753754500463987E-2</v>
      </c>
      <c r="AF125" s="407">
        <f t="shared" si="67"/>
        <v>5.011199999999999E-2</v>
      </c>
      <c r="AG125" s="407">
        <f t="shared" si="112"/>
        <v>0.10912624456813309</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1.2918588281405068</v>
      </c>
      <c r="AP125">
        <f t="shared" si="74"/>
        <v>17.747999999999998</v>
      </c>
      <c r="AQ125" s="10">
        <f t="shared" si="116"/>
        <v>0.93214976855652076</v>
      </c>
      <c r="AR125" s="63">
        <f t="shared" si="117"/>
        <v>21.025390448834315</v>
      </c>
      <c r="AS125" s="63">
        <f t="shared" si="118"/>
        <v>5.456312228406655</v>
      </c>
      <c r="AT125" s="10"/>
      <c r="AU125">
        <f t="shared" si="119"/>
        <v>93.214976855652083</v>
      </c>
    </row>
    <row r="126" spans="7:47" x14ac:dyDescent="0.25">
      <c r="G126">
        <v>117</v>
      </c>
      <c r="H126">
        <f t="shared" si="55"/>
        <v>3.51</v>
      </c>
      <c r="I126" s="407">
        <f t="shared" si="97"/>
        <v>0.21630249999999998</v>
      </c>
      <c r="J126" s="408">
        <f t="shared" si="56"/>
        <v>1.4344271052631574</v>
      </c>
      <c r="K126" s="408">
        <f t="shared" si="77"/>
        <v>4.2272135526315786</v>
      </c>
      <c r="L126" s="408">
        <f t="shared" si="98"/>
        <v>2.792786447368421</v>
      </c>
      <c r="M126" s="63">
        <f t="shared" si="57"/>
        <v>0</v>
      </c>
      <c r="N126" s="407">
        <f t="shared" si="99"/>
        <v>3.5343408286920304</v>
      </c>
      <c r="O126" s="407">
        <f t="shared" si="100"/>
        <v>0.25492638920277588</v>
      </c>
      <c r="P126">
        <f t="shared" si="59"/>
        <v>0.2</v>
      </c>
      <c r="Q126" s="407">
        <f t="shared" si="80"/>
        <v>0.45492638920277589</v>
      </c>
      <c r="R126" s="9">
        <f t="shared" si="101"/>
        <v>0.41408343767828981</v>
      </c>
      <c r="S126" s="9">
        <f t="shared" si="102"/>
        <v>1.7146509335947012E-4</v>
      </c>
      <c r="T126" s="9">
        <f t="shared" si="103"/>
        <v>1.7146509335947012E-4</v>
      </c>
      <c r="U126" s="407">
        <f t="shared" si="104"/>
        <v>1.6437629873574797</v>
      </c>
      <c r="V126" s="409">
        <f t="shared" si="105"/>
        <v>5.4039135172127724E-3</v>
      </c>
      <c r="W126" s="407">
        <f t="shared" si="106"/>
        <v>5.4039135172127724E-3</v>
      </c>
      <c r="X126" s="407">
        <f t="shared" si="107"/>
        <v>1.6437629873574797</v>
      </c>
      <c r="Y126" s="407">
        <f t="shared" si="108"/>
        <v>1.6211740551638317E-2</v>
      </c>
      <c r="Z126" s="407">
        <f t="shared" si="62"/>
        <v>0.2614784424490631</v>
      </c>
      <c r="AA126" s="407">
        <f t="shared" si="63"/>
        <v>0.14400000000000002</v>
      </c>
      <c r="AB126" s="407">
        <f t="shared" si="64"/>
        <v>0</v>
      </c>
      <c r="AC126" s="407">
        <f t="shared" si="109"/>
        <v>0.42306189694280555</v>
      </c>
      <c r="AD126" s="407">
        <f t="shared" si="110"/>
        <v>3.1288349804285112</v>
      </c>
      <c r="AE126" s="407">
        <f t="shared" si="111"/>
        <v>5.8737650008518494E-2</v>
      </c>
      <c r="AF126" s="407">
        <f t="shared" si="67"/>
        <v>5.0543999999999999E-2</v>
      </c>
      <c r="AG126" s="407">
        <f t="shared" si="112"/>
        <v>0.11058070010055922</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1.300324322856713</v>
      </c>
      <c r="AP126">
        <f t="shared" si="74"/>
        <v>17.900999999999996</v>
      </c>
      <c r="AQ126" s="10">
        <f t="shared" si="116"/>
        <v>0.9322794458865088</v>
      </c>
      <c r="AR126" s="63">
        <f t="shared" si="117"/>
        <v>21.153094847140277</v>
      </c>
      <c r="AS126" s="63">
        <f t="shared" si="118"/>
        <v>5.5290350050279606</v>
      </c>
      <c r="AT126" s="10"/>
      <c r="AU126">
        <f t="shared" si="119"/>
        <v>93.227944588650885</v>
      </c>
    </row>
    <row r="127" spans="7:47" x14ac:dyDescent="0.25">
      <c r="G127">
        <v>118</v>
      </c>
      <c r="H127">
        <f t="shared" si="55"/>
        <v>3.54</v>
      </c>
      <c r="I127" s="407">
        <f t="shared" si="97"/>
        <v>0.21633499999999997</v>
      </c>
      <c r="J127" s="408">
        <f t="shared" si="56"/>
        <v>1.4346426315789469</v>
      </c>
      <c r="K127" s="408">
        <f t="shared" si="77"/>
        <v>4.2573213157894738</v>
      </c>
      <c r="L127" s="408">
        <f t="shared" si="98"/>
        <v>2.8226786842105267</v>
      </c>
      <c r="M127" s="63">
        <f t="shared" si="57"/>
        <v>0</v>
      </c>
      <c r="N127" s="407">
        <f t="shared" si="99"/>
        <v>3.5641431822195333</v>
      </c>
      <c r="O127" s="407">
        <f t="shared" si="100"/>
        <v>0.2593332778640815</v>
      </c>
      <c r="P127">
        <f t="shared" si="59"/>
        <v>0.2</v>
      </c>
      <c r="Q127" s="407">
        <f t="shared" si="80"/>
        <v>0.45933327786408151</v>
      </c>
      <c r="R127" s="9">
        <f t="shared" si="101"/>
        <v>0.41414565476650905</v>
      </c>
      <c r="S127" s="9">
        <f t="shared" si="102"/>
        <v>1.715166233619805E-4</v>
      </c>
      <c r="T127" s="9">
        <f t="shared" si="103"/>
        <v>1.715166233619805E-4</v>
      </c>
      <c r="U127" s="407">
        <f t="shared" si="104"/>
        <v>1.6577480914526832</v>
      </c>
      <c r="V127" s="409">
        <f t="shared" si="105"/>
        <v>5.496257469430027E-3</v>
      </c>
      <c r="W127" s="407">
        <f t="shared" si="106"/>
        <v>5.496257469430027E-3</v>
      </c>
      <c r="X127" s="407">
        <f t="shared" si="107"/>
        <v>1.6577480914526832</v>
      </c>
      <c r="Y127" s="407">
        <f t="shared" si="108"/>
        <v>1.6488772408290081E-2</v>
      </c>
      <c r="Z127" s="407">
        <f t="shared" si="62"/>
        <v>0.26372654011258723</v>
      </c>
      <c r="AA127" s="407">
        <f t="shared" si="63"/>
        <v>0.14400000000000002</v>
      </c>
      <c r="AB127" s="407">
        <f t="shared" si="64"/>
        <v>0</v>
      </c>
      <c r="AC127" s="407">
        <f t="shared" si="109"/>
        <v>0.42561889915303758</v>
      </c>
      <c r="AD127" s="407">
        <f t="shared" si="110"/>
        <v>3.155152593559774</v>
      </c>
      <c r="AE127" s="407">
        <f t="shared" si="111"/>
        <v>5.9729927331881809E-2</v>
      </c>
      <c r="AF127" s="407">
        <f t="shared" si="67"/>
        <v>5.0976E-2</v>
      </c>
      <c r="AG127" s="407">
        <f t="shared" si="112"/>
        <v>0.11204440820387403</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1.3088432913137851</v>
      </c>
      <c r="AP127">
        <f t="shared" si="74"/>
        <v>18.053999999999998</v>
      </c>
      <c r="AQ127" s="10">
        <f t="shared" si="116"/>
        <v>0.93240438547055038</v>
      </c>
      <c r="AR127" s="63">
        <f t="shared" si="117"/>
        <v>21.280944957651879</v>
      </c>
      <c r="AS127" s="63">
        <f t="shared" si="118"/>
        <v>5.6022204101937012</v>
      </c>
      <c r="AT127" s="10"/>
      <c r="AU127">
        <f t="shared" si="119"/>
        <v>93.240438547055035</v>
      </c>
    </row>
    <row r="128" spans="7:47" x14ac:dyDescent="0.25">
      <c r="G128">
        <v>119</v>
      </c>
      <c r="H128">
        <f t="shared" si="55"/>
        <v>3.57</v>
      </c>
      <c r="I128" s="407">
        <f t="shared" si="97"/>
        <v>0.21636749999999996</v>
      </c>
      <c r="J128" s="408">
        <f t="shared" si="56"/>
        <v>1.4348581578947364</v>
      </c>
      <c r="K128" s="408">
        <f t="shared" si="77"/>
        <v>4.2874290789473681</v>
      </c>
      <c r="L128" s="408">
        <f t="shared" si="98"/>
        <v>2.8525709210526315</v>
      </c>
      <c r="M128" s="63">
        <f t="shared" si="57"/>
        <v>0</v>
      </c>
      <c r="N128" s="407">
        <f t="shared" si="99"/>
        <v>3.5939488256104068</v>
      </c>
      <c r="O128" s="407">
        <f t="shared" si="100"/>
        <v>0.2637807482399756</v>
      </c>
      <c r="P128">
        <f t="shared" si="59"/>
        <v>0.2</v>
      </c>
      <c r="Q128" s="407">
        <f t="shared" si="80"/>
        <v>0.46378074823997562</v>
      </c>
      <c r="R128" s="9">
        <f t="shared" si="101"/>
        <v>0.41420787185472829</v>
      </c>
      <c r="S128" s="9">
        <f t="shared" si="102"/>
        <v>1.71568161106423E-4</v>
      </c>
      <c r="T128" s="9">
        <f t="shared" si="103"/>
        <v>1.71568161106423E-4</v>
      </c>
      <c r="U128" s="407">
        <f t="shared" si="104"/>
        <v>1.6717367989154852</v>
      </c>
      <c r="V128" s="409">
        <f t="shared" si="105"/>
        <v>5.5894078496963864E-3</v>
      </c>
      <c r="W128" s="407">
        <f t="shared" si="106"/>
        <v>5.5894078496963864E-3</v>
      </c>
      <c r="X128" s="407">
        <f t="shared" si="107"/>
        <v>1.6717367989154852</v>
      </c>
      <c r="Y128" s="407">
        <f t="shared" si="108"/>
        <v>1.6768223549089162E-2</v>
      </c>
      <c r="Z128" s="407">
        <f t="shared" si="62"/>
        <v>0.2659746377761113</v>
      </c>
      <c r="AA128" s="407">
        <f t="shared" si="63"/>
        <v>0.14400000000000002</v>
      </c>
      <c r="AB128" s="407">
        <f t="shared" si="64"/>
        <v>0</v>
      </c>
      <c r="AC128" s="407">
        <f t="shared" si="109"/>
        <v>0.42817882096297899</v>
      </c>
      <c r="AD128" s="407">
        <f t="shared" si="110"/>
        <v>3.1814720234913634</v>
      </c>
      <c r="AE128" s="407">
        <f t="shared" si="111"/>
        <v>6.0730585417549381E-2</v>
      </c>
      <c r="AF128" s="407">
        <f t="shared" si="67"/>
        <v>5.1407999999999995E-2</v>
      </c>
      <c r="AG128" s="407">
        <f t="shared" si="112"/>
        <v>0.11351738081595332</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1.3174158320297107</v>
      </c>
      <c r="AP128">
        <f t="shared" si="74"/>
        <v>18.206999999999997</v>
      </c>
      <c r="AQ128" s="10">
        <f t="shared" si="116"/>
        <v>0.93252469915804115</v>
      </c>
      <c r="AR128" s="63">
        <f t="shared" si="117"/>
        <v>21.40894104814895</v>
      </c>
      <c r="AS128" s="63">
        <f t="shared" si="118"/>
        <v>5.6758690407976662</v>
      </c>
      <c r="AT128" s="10"/>
      <c r="AU128">
        <f t="shared" si="119"/>
        <v>93.252469915804113</v>
      </c>
    </row>
    <row r="129" spans="7:47" x14ac:dyDescent="0.25">
      <c r="G129">
        <v>120</v>
      </c>
      <c r="H129">
        <f t="shared" si="55"/>
        <v>3.5999999999999996</v>
      </c>
      <c r="I129" s="407">
        <f t="shared" si="97"/>
        <v>0.21640000000000001</v>
      </c>
      <c r="J129" s="408">
        <f t="shared" si="56"/>
        <v>1.4350736842105261</v>
      </c>
      <c r="K129" s="408">
        <f t="shared" si="77"/>
        <v>4.3175368421052625</v>
      </c>
      <c r="L129" s="408">
        <f t="shared" si="98"/>
        <v>2.8824631578947368</v>
      </c>
      <c r="M129" s="63">
        <f t="shared" si="57"/>
        <v>0</v>
      </c>
      <c r="N129" s="407">
        <f t="shared" si="99"/>
        <v>3.6237576776866298</v>
      </c>
      <c r="O129" s="407">
        <f t="shared" si="100"/>
        <v>0.2682688820325998</v>
      </c>
      <c r="P129">
        <f t="shared" si="59"/>
        <v>0.2</v>
      </c>
      <c r="Q129" s="407">
        <f t="shared" si="80"/>
        <v>0.46826888203259981</v>
      </c>
      <c r="R129" s="9">
        <f t="shared" si="101"/>
        <v>0.41427008894294765</v>
      </c>
      <c r="S129" s="9">
        <f t="shared" si="102"/>
        <v>1.7161970659279778E-4</v>
      </c>
      <c r="T129" s="9">
        <f t="shared" si="103"/>
        <v>1.7161970659279778E-4</v>
      </c>
      <c r="U129" s="407">
        <f t="shared" si="104"/>
        <v>1.6857290720951221</v>
      </c>
      <c r="V129" s="409">
        <f t="shared" si="105"/>
        <v>5.6833650090133631E-3</v>
      </c>
      <c r="W129" s="407">
        <f t="shared" si="106"/>
        <v>5.6833650090133631E-3</v>
      </c>
      <c r="X129" s="407">
        <f t="shared" si="107"/>
        <v>1.6857290720951221</v>
      </c>
      <c r="Y129" s="407">
        <f t="shared" si="108"/>
        <v>1.705009502704009E-2</v>
      </c>
      <c r="Z129" s="407">
        <f t="shared" si="62"/>
        <v>0.26822273543963537</v>
      </c>
      <c r="AA129" s="407">
        <f t="shared" si="63"/>
        <v>0.14400000000000002</v>
      </c>
      <c r="AB129" s="407">
        <f t="shared" si="64"/>
        <v>0</v>
      </c>
      <c r="AC129" s="407">
        <f t="shared" si="109"/>
        <v>0.43074166774009032</v>
      </c>
      <c r="AD129" s="407">
        <f t="shared" si="110"/>
        <v>3.2077931981482402</v>
      </c>
      <c r="AE129" s="407">
        <f t="shared" si="111"/>
        <v>6.1739623212516692E-2</v>
      </c>
      <c r="AF129" s="407">
        <f t="shared" si="67"/>
        <v>5.183999999999999E-2</v>
      </c>
      <c r="AG129" s="407">
        <f t="shared" si="112"/>
        <v>0.11499962997739331</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1.3260420444656895</v>
      </c>
      <c r="AP129">
        <f t="shared" si="74"/>
        <v>18.359999999999996</v>
      </c>
      <c r="AQ129" s="10">
        <f t="shared" si="116"/>
        <v>0.93264049515537439</v>
      </c>
      <c r="AR129" s="63">
        <f t="shared" si="117"/>
        <v>21.537083387004515</v>
      </c>
      <c r="AS129" s="63">
        <f t="shared" si="118"/>
        <v>5.7499814988696656</v>
      </c>
      <c r="AT129" s="10"/>
      <c r="AU129">
        <f t="shared" si="119"/>
        <v>93.264049515537437</v>
      </c>
    </row>
    <row r="130" spans="7:47" x14ac:dyDescent="0.25">
      <c r="G130">
        <v>121</v>
      </c>
      <c r="H130">
        <f t="shared" si="55"/>
        <v>3.63</v>
      </c>
      <c r="I130" s="407">
        <f t="shared" si="97"/>
        <v>0.21643249999999994</v>
      </c>
      <c r="J130" s="408">
        <f t="shared" si="56"/>
        <v>1.4352892105263153</v>
      </c>
      <c r="K130" s="408">
        <f t="shared" si="77"/>
        <v>4.3476446052631577</v>
      </c>
      <c r="L130" s="408">
        <f t="shared" si="98"/>
        <v>2.9123553947368421</v>
      </c>
      <c r="M130" s="63">
        <f t="shared" si="57"/>
        <v>0</v>
      </c>
      <c r="N130" s="407">
        <f t="shared" si="99"/>
        <v>3.6535696599108527</v>
      </c>
      <c r="O130" s="407">
        <f t="shared" si="100"/>
        <v>0.27279776177657294</v>
      </c>
      <c r="P130">
        <f t="shared" si="59"/>
        <v>0.2</v>
      </c>
      <c r="Q130" s="407">
        <f t="shared" si="80"/>
        <v>0.47279776177657296</v>
      </c>
      <c r="R130" s="9">
        <f t="shared" si="101"/>
        <v>0.41433230603116683</v>
      </c>
      <c r="S130" s="9">
        <f t="shared" si="102"/>
        <v>1.7167125982110449E-4</v>
      </c>
      <c r="T130" s="9">
        <f t="shared" si="103"/>
        <v>1.7167125982110449E-4</v>
      </c>
      <c r="U130" s="407">
        <f t="shared" si="104"/>
        <v>1.6997248745580062</v>
      </c>
      <c r="V130" s="409">
        <f t="shared" si="105"/>
        <v>5.7781292983824601E-3</v>
      </c>
      <c r="W130" s="407">
        <f t="shared" si="106"/>
        <v>5.7781292983824601E-3</v>
      </c>
      <c r="X130" s="407">
        <f t="shared" si="107"/>
        <v>1.6997248745580062</v>
      </c>
      <c r="Y130" s="407">
        <f t="shared" si="108"/>
        <v>1.733438789514738E-2</v>
      </c>
      <c r="Z130" s="407">
        <f t="shared" si="62"/>
        <v>0.2704708331031595</v>
      </c>
      <c r="AA130" s="407">
        <f t="shared" si="63"/>
        <v>0.14400000000000002</v>
      </c>
      <c r="AB130" s="407">
        <f t="shared" si="64"/>
        <v>0</v>
      </c>
      <c r="AC130" s="407">
        <f t="shared" si="109"/>
        <v>0.43330744486373152</v>
      </c>
      <c r="AD130" s="407">
        <f t="shared" si="110"/>
        <v>3.2341160477988224</v>
      </c>
      <c r="AE130" s="407">
        <f t="shared" si="111"/>
        <v>6.2757039663779254E-2</v>
      </c>
      <c r="AF130" s="407">
        <f t="shared" si="67"/>
        <v>5.2271999999999999E-2</v>
      </c>
      <c r="AG130" s="407">
        <f t="shared" si="112"/>
        <v>0.1164911678317993</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1.3347220290303072</v>
      </c>
      <c r="AP130">
        <f t="shared" si="74"/>
        <v>18.512999999999998</v>
      </c>
      <c r="AQ130" s="10">
        <f t="shared" si="116"/>
        <v>0.93275187817130489</v>
      </c>
      <c r="AR130" s="63">
        <f t="shared" si="117"/>
        <v>21.665372243186575</v>
      </c>
      <c r="AS130" s="63">
        <f t="shared" si="118"/>
        <v>5.8245583915899655</v>
      </c>
      <c r="AT130" s="10"/>
      <c r="AU130">
        <f t="shared" si="119"/>
        <v>93.275187817130487</v>
      </c>
    </row>
    <row r="131" spans="7:47" x14ac:dyDescent="0.25">
      <c r="G131">
        <v>122</v>
      </c>
      <c r="H131">
        <f t="shared" si="55"/>
        <v>3.66</v>
      </c>
      <c r="I131" s="407">
        <f t="shared" si="97"/>
        <v>0.21646499999999999</v>
      </c>
      <c r="J131" s="408">
        <f t="shared" si="56"/>
        <v>1.435504736842105</v>
      </c>
      <c r="K131" s="408">
        <f t="shared" si="77"/>
        <v>4.3777523684210529</v>
      </c>
      <c r="L131" s="408">
        <f t="shared" si="98"/>
        <v>2.9422476315789474</v>
      </c>
      <c r="M131" s="63">
        <f t="shared" si="57"/>
        <v>0</v>
      </c>
      <c r="N131" s="407">
        <f t="shared" si="99"/>
        <v>3.6833846962802221</v>
      </c>
      <c r="O131" s="407">
        <f t="shared" si="100"/>
        <v>0.27736747084288588</v>
      </c>
      <c r="P131">
        <f t="shared" si="59"/>
        <v>0.2</v>
      </c>
      <c r="Q131" s="407">
        <f t="shared" si="80"/>
        <v>0.47736747084288589</v>
      </c>
      <c r="R131" s="9">
        <f t="shared" si="101"/>
        <v>0.41439452311938613</v>
      </c>
      <c r="S131" s="9">
        <f t="shared" si="102"/>
        <v>1.7172282079134344E-4</v>
      </c>
      <c r="T131" s="9">
        <f t="shared" si="103"/>
        <v>1.7172282079134344E-4</v>
      </c>
      <c r="U131" s="407">
        <f t="shared" si="104"/>
        <v>1.7137241710387932</v>
      </c>
      <c r="V131" s="409">
        <f t="shared" si="105"/>
        <v>5.8737010688051979E-3</v>
      </c>
      <c r="W131" s="407">
        <f t="shared" si="106"/>
        <v>5.8737010688051979E-3</v>
      </c>
      <c r="X131" s="407">
        <f t="shared" si="107"/>
        <v>1.7137241710387932</v>
      </c>
      <c r="Y131" s="407">
        <f t="shared" si="108"/>
        <v>1.7621103206415592E-2</v>
      </c>
      <c r="Z131" s="407">
        <f t="shared" si="62"/>
        <v>0.27271893076668358</v>
      </c>
      <c r="AA131" s="407">
        <f t="shared" si="63"/>
        <v>0.14400000000000002</v>
      </c>
      <c r="AB131" s="407">
        <f t="shared" si="64"/>
        <v>0</v>
      </c>
      <c r="AC131" s="407">
        <f t="shared" si="109"/>
        <v>0.4358761577251975</v>
      </c>
      <c r="AD131" s="407">
        <f t="shared" si="110"/>
        <v>3.2604405049607554</v>
      </c>
      <c r="AE131" s="407">
        <f t="shared" si="111"/>
        <v>6.3782833718332488E-2</v>
      </c>
      <c r="AF131" s="407">
        <f t="shared" si="67"/>
        <v>5.2704000000000001E-2</v>
      </c>
      <c r="AG131" s="407">
        <f t="shared" si="112"/>
        <v>0.11799200662607719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1.3434558870837572</v>
      </c>
      <c r="AP131">
        <f t="shared" si="74"/>
        <v>18.666</v>
      </c>
      <c r="AQ131" s="10">
        <f t="shared" si="116"/>
        <v>0.93285894955539661</v>
      </c>
      <c r="AR131" s="63">
        <f t="shared" si="117"/>
        <v>21.793807886259874</v>
      </c>
      <c r="AS131" s="63">
        <f t="shared" si="118"/>
        <v>5.8996003313038594</v>
      </c>
      <c r="AT131" s="10"/>
      <c r="AU131">
        <f t="shared" si="119"/>
        <v>93.285894955539661</v>
      </c>
    </row>
    <row r="132" spans="7:47" x14ac:dyDescent="0.25">
      <c r="G132">
        <v>123</v>
      </c>
      <c r="H132">
        <f t="shared" si="55"/>
        <v>3.69</v>
      </c>
      <c r="I132" s="407">
        <f t="shared" si="97"/>
        <v>0.21649750000000001</v>
      </c>
      <c r="J132" s="408">
        <f t="shared" si="56"/>
        <v>1.4357202631578947</v>
      </c>
      <c r="K132" s="408">
        <f t="shared" si="77"/>
        <v>4.4078601315789472</v>
      </c>
      <c r="L132" s="408">
        <f t="shared" si="98"/>
        <v>2.9721398684210527</v>
      </c>
      <c r="M132" s="63">
        <f t="shared" si="57"/>
        <v>0</v>
      </c>
      <c r="N132" s="407">
        <f t="shared" si="99"/>
        <v>3.7132027132252712</v>
      </c>
      <c r="O132" s="407">
        <f t="shared" si="100"/>
        <v>0.28197809344284086</v>
      </c>
      <c r="P132">
        <f t="shared" si="59"/>
        <v>0.2</v>
      </c>
      <c r="Q132" s="407">
        <f t="shared" si="80"/>
        <v>0.48197809344284087</v>
      </c>
      <c r="R132" s="9">
        <f t="shared" si="101"/>
        <v>0.41445674020760542</v>
      </c>
      <c r="S132" s="9">
        <f t="shared" si="102"/>
        <v>1.7177438950351454E-4</v>
      </c>
      <c r="T132" s="9">
        <f t="shared" si="103"/>
        <v>1.7177438950351454E-4</v>
      </c>
      <c r="U132" s="407">
        <f t="shared" si="104"/>
        <v>1.7277269273937759</v>
      </c>
      <c r="V132" s="409">
        <f t="shared" si="105"/>
        <v>5.970080671283076E-3</v>
      </c>
      <c r="W132" s="407">
        <f t="shared" si="106"/>
        <v>5.970080671283076E-3</v>
      </c>
      <c r="X132" s="407">
        <f t="shared" si="107"/>
        <v>1.7277269273937759</v>
      </c>
      <c r="Y132" s="407">
        <f t="shared" si="108"/>
        <v>1.7910242013849227E-2</v>
      </c>
      <c r="Z132" s="407">
        <f t="shared" si="62"/>
        <v>0.27496702843020771</v>
      </c>
      <c r="AA132" s="407">
        <f t="shared" si="63"/>
        <v>0.14400000000000002</v>
      </c>
      <c r="AB132" s="407">
        <f t="shared" si="64"/>
        <v>0</v>
      </c>
      <c r="AC132" s="407">
        <f t="shared" si="109"/>
        <v>0.43844781172775427</v>
      </c>
      <c r="AD132" s="407">
        <f t="shared" si="110"/>
        <v>3.2867665043111867</v>
      </c>
      <c r="AE132" s="407">
        <f t="shared" si="111"/>
        <v>6.4817004323171876E-2</v>
      </c>
      <c r="AF132" s="407">
        <f t="shared" si="67"/>
        <v>5.3135999999999996E-2</v>
      </c>
      <c r="AG132" s="407">
        <f t="shared" si="112"/>
        <v>0.1195021587107282</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1.3522437209421099</v>
      </c>
      <c r="AP132">
        <f t="shared" si="74"/>
        <v>18.818999999999999</v>
      </c>
      <c r="AQ132" s="10">
        <f t="shared" si="116"/>
        <v>0.93296180742994106</v>
      </c>
      <c r="AR132" s="63">
        <f t="shared" si="117"/>
        <v>21.922390586387714</v>
      </c>
      <c r="AS132" s="63">
        <f t="shared" si="118"/>
        <v>5.9751079355364096</v>
      </c>
      <c r="AT132" s="10"/>
      <c r="AU132">
        <f t="shared" si="119"/>
        <v>93.29618074299411</v>
      </c>
    </row>
    <row r="133" spans="7:47" x14ac:dyDescent="0.25">
      <c r="G133">
        <v>124</v>
      </c>
      <c r="H133">
        <f t="shared" si="55"/>
        <v>3.7199999999999998</v>
      </c>
      <c r="I133" s="407">
        <f t="shared" si="97"/>
        <v>0.21652999999999997</v>
      </c>
      <c r="J133" s="408">
        <f t="shared" si="56"/>
        <v>1.4359357894736839</v>
      </c>
      <c r="K133" s="408">
        <f t="shared" si="77"/>
        <v>4.4379678947368415</v>
      </c>
      <c r="L133" s="408">
        <f t="shared" si="98"/>
        <v>3.002032105263158</v>
      </c>
      <c r="M133" s="63">
        <f t="shared" si="57"/>
        <v>0</v>
      </c>
      <c r="N133" s="407">
        <f t="shared" si="99"/>
        <v>3.7430236395135972</v>
      </c>
      <c r="O133" s="407">
        <f t="shared" si="100"/>
        <v>0.28662971463203674</v>
      </c>
      <c r="P133">
        <f t="shared" si="59"/>
        <v>0.2</v>
      </c>
      <c r="Q133" s="407">
        <f t="shared" si="80"/>
        <v>0.48662971463203675</v>
      </c>
      <c r="R133" s="9">
        <f t="shared" si="101"/>
        <v>0.41451895729582461</v>
      </c>
      <c r="S133" s="9">
        <f t="shared" si="102"/>
        <v>1.7182596595761767E-4</v>
      </c>
      <c r="T133" s="9">
        <f t="shared" si="103"/>
        <v>1.7182596595761767E-4</v>
      </c>
      <c r="U133" s="407">
        <f t="shared" si="104"/>
        <v>1.7417331105564946</v>
      </c>
      <c r="V133" s="409">
        <f t="shared" si="105"/>
        <v>6.0672684568176044E-3</v>
      </c>
      <c r="W133" s="407">
        <f t="shared" si="106"/>
        <v>6.0672684568176044E-3</v>
      </c>
      <c r="X133" s="407">
        <f t="shared" si="107"/>
        <v>1.7417331105564946</v>
      </c>
      <c r="Y133" s="407">
        <f t="shared" si="108"/>
        <v>1.8201805370452812E-2</v>
      </c>
      <c r="Z133" s="407">
        <f t="shared" si="62"/>
        <v>0.27721512609373178</v>
      </c>
      <c r="AA133" s="407">
        <f t="shared" si="63"/>
        <v>0.14400000000000002</v>
      </c>
      <c r="AB133" s="407">
        <f t="shared" si="64"/>
        <v>0</v>
      </c>
      <c r="AC133" s="407">
        <f t="shared" si="109"/>
        <v>0.44102241228667455</v>
      </c>
      <c r="AD133" s="407">
        <f t="shared" si="110"/>
        <v>3.3130939826012806</v>
      </c>
      <c r="AE133" s="407">
        <f t="shared" si="111"/>
        <v>6.5859550425292887E-2</v>
      </c>
      <c r="AF133" s="407">
        <f t="shared" si="67"/>
        <v>5.3567999999999998E-2</v>
      </c>
      <c r="AG133" s="407">
        <f t="shared" si="112"/>
        <v>0.12102163654014632</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1.3610856338816328</v>
      </c>
      <c r="AP133">
        <f t="shared" si="74"/>
        <v>18.971999999999998</v>
      </c>
      <c r="AQ133" s="10">
        <f t="shared" si="116"/>
        <v>0.9330605468156975</v>
      </c>
      <c r="AR133" s="63">
        <f t="shared" si="117"/>
        <v>22.051120614333726</v>
      </c>
      <c r="AS133" s="63">
        <f t="shared" si="118"/>
        <v>6.0510818270073159</v>
      </c>
      <c r="AT133" s="10"/>
      <c r="AU133">
        <f t="shared" si="119"/>
        <v>93.306054681569748</v>
      </c>
    </row>
    <row r="134" spans="7:47" x14ac:dyDescent="0.25">
      <c r="G134">
        <v>125</v>
      </c>
      <c r="H134">
        <f t="shared" si="55"/>
        <v>3.75</v>
      </c>
      <c r="I134" s="407">
        <f t="shared" si="97"/>
        <v>0.21656249999999999</v>
      </c>
      <c r="J134" s="408">
        <f t="shared" si="56"/>
        <v>1.4361513157894734</v>
      </c>
      <c r="K134" s="408">
        <f t="shared" si="77"/>
        <v>4.4680756578947367</v>
      </c>
      <c r="L134" s="408">
        <f t="shared" si="98"/>
        <v>3.0319243421052633</v>
      </c>
      <c r="M134" s="63">
        <f t="shared" si="57"/>
        <v>0</v>
      </c>
      <c r="N134" s="407">
        <f t="shared" si="99"/>
        <v>3.7728474061580668</v>
      </c>
      <c r="O134" s="407">
        <f t="shared" si="100"/>
        <v>0.29132242031440064</v>
      </c>
      <c r="P134">
        <f t="shared" si="59"/>
        <v>0.2</v>
      </c>
      <c r="Q134" s="407">
        <f t="shared" si="80"/>
        <v>0.49132242031440065</v>
      </c>
      <c r="R134" s="9">
        <f t="shared" si="101"/>
        <v>0.4145811743840439</v>
      </c>
      <c r="S134" s="9">
        <f t="shared" si="102"/>
        <v>1.7187755015365302E-4</v>
      </c>
      <c r="T134" s="9">
        <f t="shared" si="103"/>
        <v>1.7187755015365302E-4</v>
      </c>
      <c r="U134" s="407">
        <f t="shared" si="104"/>
        <v>1.755742688495427</v>
      </c>
      <c r="V134" s="409">
        <f t="shared" si="105"/>
        <v>6.1652647764102999E-3</v>
      </c>
      <c r="W134" s="407">
        <f t="shared" si="106"/>
        <v>6.1652647764102999E-3</v>
      </c>
      <c r="X134" s="407">
        <f t="shared" si="107"/>
        <v>1.755742688495427</v>
      </c>
      <c r="Y134" s="407">
        <f t="shared" si="108"/>
        <v>1.8495794329230902E-2</v>
      </c>
      <c r="Z134" s="407">
        <f t="shared" si="62"/>
        <v>0.27946322375725591</v>
      </c>
      <c r="AA134" s="407">
        <f t="shared" si="63"/>
        <v>0.14400000000000002</v>
      </c>
      <c r="AB134" s="407">
        <f t="shared" si="64"/>
        <v>0</v>
      </c>
      <c r="AC134" s="407">
        <f t="shared" si="109"/>
        <v>0.44359996482927411</v>
      </c>
      <c r="AD134" s="407">
        <f t="shared" si="110"/>
        <v>3.3394228785747551</v>
      </c>
      <c r="AE134" s="407">
        <f t="shared" si="111"/>
        <v>6.6910470971691019E-2</v>
      </c>
      <c r="AF134" s="407">
        <f t="shared" si="67"/>
        <v>5.3999999999999999E-2</v>
      </c>
      <c r="AG134" s="407">
        <f t="shared" si="112"/>
        <v>0.12255045267291881</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1.3699817301431576</v>
      </c>
      <c r="AP134">
        <f t="shared" si="74"/>
        <v>19.125</v>
      </c>
      <c r="AQ134" s="10">
        <f t="shared" si="116"/>
        <v>0.93315525975179336</v>
      </c>
      <c r="AR134" s="63">
        <f t="shared" si="117"/>
        <v>22.179998241463707</v>
      </c>
      <c r="AS134" s="63">
        <f t="shared" si="118"/>
        <v>6.1275226336459401</v>
      </c>
      <c r="AT134" s="10"/>
      <c r="AU134">
        <f t="shared" si="119"/>
        <v>93.315525975179341</v>
      </c>
    </row>
    <row r="135" spans="7:47" x14ac:dyDescent="0.25">
      <c r="G135">
        <v>126</v>
      </c>
      <c r="H135">
        <f t="shared" si="55"/>
        <v>3.7800000000000002</v>
      </c>
      <c r="I135" s="407">
        <f t="shared" si="97"/>
        <v>0.21659499999999998</v>
      </c>
      <c r="J135" s="408">
        <f t="shared" si="56"/>
        <v>1.4363668421052629</v>
      </c>
      <c r="K135" s="408">
        <f t="shared" si="77"/>
        <v>4.4981834210526319</v>
      </c>
      <c r="L135" s="408">
        <f t="shared" si="98"/>
        <v>3.0618165789473686</v>
      </c>
      <c r="M135" s="63">
        <f t="shared" si="57"/>
        <v>0</v>
      </c>
      <c r="N135" s="407">
        <f t="shared" si="99"/>
        <v>3.8026739463292962</v>
      </c>
      <c r="O135" s="407">
        <f t="shared" si="100"/>
        <v>0.29605629724626431</v>
      </c>
      <c r="P135">
        <f t="shared" si="59"/>
        <v>0.2</v>
      </c>
      <c r="Q135" s="407">
        <f t="shared" si="80"/>
        <v>0.49605629724626432</v>
      </c>
      <c r="R135" s="9">
        <f t="shared" si="101"/>
        <v>0.41464339147226315</v>
      </c>
      <c r="S135" s="9">
        <f t="shared" si="102"/>
        <v>1.7192914209162048E-4</v>
      </c>
      <c r="T135" s="9">
        <f t="shared" si="103"/>
        <v>1.7192914209162048E-4</v>
      </c>
      <c r="U135" s="407">
        <f t="shared" si="104"/>
        <v>1.7697556301736506</v>
      </c>
      <c r="V135" s="409">
        <f t="shared" si="105"/>
        <v>6.2640699810626701E-3</v>
      </c>
      <c r="W135" s="407">
        <f t="shared" si="106"/>
        <v>6.2640699810626701E-3</v>
      </c>
      <c r="X135" s="407">
        <f t="shared" si="107"/>
        <v>1.7697556301736506</v>
      </c>
      <c r="Y135" s="407">
        <f t="shared" si="108"/>
        <v>1.8792209943188011E-2</v>
      </c>
      <c r="Z135" s="407">
        <f t="shared" si="62"/>
        <v>0.28171132142077998</v>
      </c>
      <c r="AA135" s="407">
        <f t="shared" si="63"/>
        <v>0.14400000000000002</v>
      </c>
      <c r="AB135" s="407">
        <f t="shared" si="64"/>
        <v>0</v>
      </c>
      <c r="AC135" s="407">
        <f t="shared" si="109"/>
        <v>0.4461804747949476</v>
      </c>
      <c r="AD135" s="407">
        <f t="shared" si="110"/>
        <v>3.3657531328902137</v>
      </c>
      <c r="AE135" s="407">
        <f t="shared" si="111"/>
        <v>6.7969764909361741E-2</v>
      </c>
      <c r="AF135" s="407">
        <f t="shared" si="67"/>
        <v>5.4432000000000001E-2</v>
      </c>
      <c r="AG135" s="407">
        <f t="shared" si="112"/>
        <v>0.12408861977212951</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1.3789321149364957</v>
      </c>
      <c r="AP135">
        <f t="shared" si="74"/>
        <v>19.277999999999999</v>
      </c>
      <c r="AQ135" s="10">
        <f t="shared" si="116"/>
        <v>0.93324603541009721</v>
      </c>
      <c r="AR135" s="63">
        <f t="shared" si="117"/>
        <v>22.309023739747381</v>
      </c>
      <c r="AS135" s="63">
        <f t="shared" si="118"/>
        <v>6.2044309886064752</v>
      </c>
      <c r="AT135" s="10"/>
      <c r="AU135">
        <f t="shared" si="119"/>
        <v>93.324603541009722</v>
      </c>
    </row>
    <row r="136" spans="7:47" x14ac:dyDescent="0.25">
      <c r="G136">
        <v>127</v>
      </c>
      <c r="H136">
        <f t="shared" si="55"/>
        <v>3.81</v>
      </c>
      <c r="I136" s="407">
        <f t="shared" si="97"/>
        <v>0.21662749999999997</v>
      </c>
      <c r="J136" s="408">
        <f t="shared" si="56"/>
        <v>1.4365823684210524</v>
      </c>
      <c r="K136" s="408">
        <f t="shared" si="77"/>
        <v>4.5282911842105262</v>
      </c>
      <c r="L136" s="408">
        <f t="shared" si="98"/>
        <v>3.0917088157894739</v>
      </c>
      <c r="M136" s="63">
        <f t="shared" si="57"/>
        <v>0</v>
      </c>
      <c r="N136" s="407">
        <f t="shared" si="99"/>
        <v>3.8325031952721864</v>
      </c>
      <c r="O136" s="407">
        <f t="shared" si="100"/>
        <v>0.30083143304048887</v>
      </c>
      <c r="P136">
        <f t="shared" si="59"/>
        <v>0.2</v>
      </c>
      <c r="Q136" s="407">
        <f t="shared" si="80"/>
        <v>0.50083143304048883</v>
      </c>
      <c r="R136" s="9">
        <f t="shared" si="101"/>
        <v>0.41470560856048239</v>
      </c>
      <c r="S136" s="9">
        <f t="shared" si="102"/>
        <v>1.7198074177152004E-4</v>
      </c>
      <c r="T136" s="9">
        <f t="shared" si="103"/>
        <v>1.7198074177152004E-4</v>
      </c>
      <c r="U136" s="407">
        <f t="shared" si="104"/>
        <v>1.7837719055103736</v>
      </c>
      <c r="V136" s="409">
        <f t="shared" si="105"/>
        <v>6.3636844217762186E-3</v>
      </c>
      <c r="W136" s="407">
        <f t="shared" si="106"/>
        <v>6.3636844217762186E-3</v>
      </c>
      <c r="X136" s="407">
        <f t="shared" si="107"/>
        <v>1.7837719055103736</v>
      </c>
      <c r="Y136" s="407">
        <f t="shared" si="108"/>
        <v>1.9091053265328655E-2</v>
      </c>
      <c r="Z136" s="407">
        <f t="shared" si="62"/>
        <v>0.28395941908430411</v>
      </c>
      <c r="AA136" s="407">
        <f t="shared" si="63"/>
        <v>0.14400000000000002</v>
      </c>
      <c r="AB136" s="407">
        <f t="shared" si="64"/>
        <v>0</v>
      </c>
      <c r="AC136" s="407">
        <f t="shared" si="109"/>
        <v>0.44876394763520538</v>
      </c>
      <c r="AD136" s="407">
        <f t="shared" si="110"/>
        <v>3.3920846880470732</v>
      </c>
      <c r="AE136" s="407">
        <f t="shared" si="111"/>
        <v>6.9037431185300466E-2</v>
      </c>
      <c r="AF136" s="407">
        <f t="shared" si="67"/>
        <v>5.4863999999999996E-2</v>
      </c>
      <c r="AG136" s="407">
        <f t="shared" si="112"/>
        <v>0.12563615060566538</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1.3879368944449073</v>
      </c>
      <c r="AP136">
        <f t="shared" si="74"/>
        <v>19.430999999999997</v>
      </c>
      <c r="AQ136" s="10">
        <f t="shared" si="116"/>
        <v>0.93333296020435863</v>
      </c>
      <c r="AR136" s="63">
        <f t="shared" si="117"/>
        <v>22.438197381760268</v>
      </c>
      <c r="AS136" s="63">
        <f t="shared" si="118"/>
        <v>6.2818075302832694</v>
      </c>
      <c r="AT136" s="10"/>
      <c r="AU136">
        <f t="shared" si="119"/>
        <v>93.333296020435867</v>
      </c>
    </row>
    <row r="137" spans="7:47" x14ac:dyDescent="0.25">
      <c r="G137">
        <v>128</v>
      </c>
      <c r="H137">
        <f t="shared" ref="H137:H200" si="120">Iout*(G137/200)</f>
        <v>3.84</v>
      </c>
      <c r="I137" s="407">
        <f t="shared" si="97"/>
        <v>0.21665999999999999</v>
      </c>
      <c r="J137" s="408">
        <f t="shared" ref="J137:J200" si="121">(Vin-Vout)*I137/(Fsw*Lout2)</f>
        <v>1.4367978947368421</v>
      </c>
      <c r="K137" s="408">
        <f t="shared" si="77"/>
        <v>4.5583989473684206</v>
      </c>
      <c r="L137" s="408">
        <f t="shared" si="98"/>
        <v>3.1216010526315787</v>
      </c>
      <c r="M137" s="63">
        <f t="shared" ref="M137:M200" si="122">IF(MIN(Vin, -L137/(CossTop+CossBot)*0.00000002)&lt;0, 0, MIN(Vin, -L137/(CossTop+CossBot)*0.00000002))</f>
        <v>0</v>
      </c>
      <c r="N137" s="407">
        <f t="shared" si="99"/>
        <v>3.8623350902262934</v>
      </c>
      <c r="O137" s="407">
        <f t="shared" si="100"/>
        <v>0.30564791617063597</v>
      </c>
      <c r="P137">
        <f t="shared" ref="P137:P200" si="123">Core_Loss</f>
        <v>0.2</v>
      </c>
      <c r="Q137" s="407">
        <f t="shared" si="80"/>
        <v>0.50564791617063598</v>
      </c>
      <c r="R137" s="9">
        <f t="shared" si="101"/>
        <v>0.41476782564870168</v>
      </c>
      <c r="S137" s="9">
        <f t="shared" si="102"/>
        <v>1.720323491933518E-4</v>
      </c>
      <c r="T137" s="9">
        <f t="shared" si="103"/>
        <v>1.720323491933518E-4</v>
      </c>
      <c r="U137" s="407">
        <f t="shared" si="104"/>
        <v>1.7977914853442352</v>
      </c>
      <c r="V137" s="409">
        <f t="shared" si="105"/>
        <v>6.4641084495524626E-3</v>
      </c>
      <c r="W137" s="407">
        <f t="shared" si="106"/>
        <v>6.4641084495524626E-3</v>
      </c>
      <c r="X137" s="407">
        <f t="shared" si="107"/>
        <v>1.7977914853442352</v>
      </c>
      <c r="Y137" s="407">
        <f t="shared" si="108"/>
        <v>1.9392325348657386E-2</v>
      </c>
      <c r="Z137" s="407">
        <f t="shared" ref="Z137:Z200" si="124">IF(L137&lt;0, (Vin*K137*Tf/2)*Fsw, (Vin*L137*Tr/2+Vin*K137*Tf/2)*Fsw)</f>
        <v>0.28620751674782813</v>
      </c>
      <c r="AA137" s="407">
        <f t="shared" ref="AA137:AA200" si="125">(0.5*CossTop*(Vin-M137)^2-0.5*CossBot*(Vin-M137)^2+(QossBot*(Vin-M137)/Vin)*Vin)*Fsw</f>
        <v>0.14400000000000002</v>
      </c>
      <c r="AB137" s="407">
        <f t="shared" ref="AB137:AB200" si="126">IF(L137&gt;0,0,-L137*VsdTop*Deadtime*Fsw)</f>
        <v>0</v>
      </c>
      <c r="AC137" s="407">
        <f t="shared" si="109"/>
        <v>0.4513503888137092</v>
      </c>
      <c r="AD137" s="407">
        <f t="shared" si="110"/>
        <v>3.4184174883148954</v>
      </c>
      <c r="AE137" s="407">
        <f t="shared" si="111"/>
        <v>7.0113468746502705E-2</v>
      </c>
      <c r="AF137" s="407">
        <f t="shared" ref="AF137:AF200" si="127">IF(L137&lt;0, Deadtime*Fsw*IF(VfdSky&gt;0,0,VsdBot)*K137, Deadtime*Fsw*IF(VfdSky&gt;0,0,VsdBot)*(K137+L137))</f>
        <v>5.5295999999999998E-2</v>
      </c>
      <c r="AG137" s="407">
        <f t="shared" si="112"/>
        <v>0.12719305804652617</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1.3969961758296172</v>
      </c>
      <c r="AP137">
        <f t="shared" ref="AP137:AP200" si="131">Vout*H137</f>
        <v>19.584</v>
      </c>
      <c r="AQ137" s="10">
        <f t="shared" si="116"/>
        <v>0.9334161178943936</v>
      </c>
      <c r="AR137" s="63">
        <f t="shared" si="117"/>
        <v>22.567519440685459</v>
      </c>
      <c r="AS137" s="63">
        <f t="shared" si="118"/>
        <v>6.3596529023263084</v>
      </c>
      <c r="AT137" s="10"/>
      <c r="AU137">
        <f t="shared" si="119"/>
        <v>93.341611789439355</v>
      </c>
    </row>
    <row r="138" spans="7:47" x14ac:dyDescent="0.25">
      <c r="G138">
        <v>129</v>
      </c>
      <c r="H138">
        <f t="shared" si="120"/>
        <v>3.87</v>
      </c>
      <c r="I138" s="407">
        <f t="shared" si="97"/>
        <v>0.21669249999999998</v>
      </c>
      <c r="J138" s="408">
        <f t="shared" si="121"/>
        <v>1.4370134210526311</v>
      </c>
      <c r="K138" s="408">
        <f t="shared" ref="K138:K201" si="132">H138+J138/2</f>
        <v>4.5885067105263158</v>
      </c>
      <c r="L138" s="408">
        <f t="shared" si="98"/>
        <v>3.1514932894736845</v>
      </c>
      <c r="M138" s="63">
        <f t="shared" si="122"/>
        <v>0</v>
      </c>
      <c r="N138" s="407">
        <f t="shared" si="99"/>
        <v>3.8921695703498216</v>
      </c>
      <c r="O138" s="407">
        <f t="shared" si="100"/>
        <v>0.31050583597518616</v>
      </c>
      <c r="P138">
        <f t="shared" si="123"/>
        <v>0.2</v>
      </c>
      <c r="Q138" s="407">
        <f t="shared" ref="Q138:Q201" si="133">O138+P138</f>
        <v>0.51050583597518617</v>
      </c>
      <c r="R138" s="9">
        <f t="shared" si="101"/>
        <v>0.41483004273692081</v>
      </c>
      <c r="S138" s="9">
        <f t="shared" si="102"/>
        <v>1.7208396435711555E-4</v>
      </c>
      <c r="T138" s="9">
        <f t="shared" si="103"/>
        <v>1.7208396435711555E-4</v>
      </c>
      <c r="U138" s="407">
        <f t="shared" si="104"/>
        <v>1.8118143413982719</v>
      </c>
      <c r="V138" s="409">
        <f t="shared" si="105"/>
        <v>6.5653424153929076E-3</v>
      </c>
      <c r="W138" s="407">
        <f t="shared" si="106"/>
        <v>6.5653424153929076E-3</v>
      </c>
      <c r="X138" s="407">
        <f t="shared" si="107"/>
        <v>1.8118143413982719</v>
      </c>
      <c r="Y138" s="407">
        <f t="shared" si="108"/>
        <v>1.9696027246178725E-2</v>
      </c>
      <c r="Z138" s="407">
        <f t="shared" si="124"/>
        <v>0.28845561441135226</v>
      </c>
      <c r="AA138" s="407">
        <f t="shared" si="125"/>
        <v>0.14400000000000002</v>
      </c>
      <c r="AB138" s="407">
        <f t="shared" si="126"/>
        <v>0</v>
      </c>
      <c r="AC138" s="407">
        <f t="shared" si="109"/>
        <v>0.45393980380630983</v>
      </c>
      <c r="AD138" s="407">
        <f t="shared" si="110"/>
        <v>3.4447514796659369</v>
      </c>
      <c r="AE138" s="407">
        <f t="shared" si="111"/>
        <v>7.119787653996397E-2</v>
      </c>
      <c r="AF138" s="407">
        <f t="shared" si="127"/>
        <v>5.5728E-2</v>
      </c>
      <c r="AG138" s="407">
        <f t="shared" si="112"/>
        <v>0.12875935507313646</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1.4061100672343825</v>
      </c>
      <c r="AP138">
        <f t="shared" si="131"/>
        <v>19.736999999999998</v>
      </c>
      <c r="AQ138" s="10">
        <f t="shared" si="116"/>
        <v>0.933495589685576</v>
      </c>
      <c r="AR138" s="63">
        <f t="shared" si="117"/>
        <v>22.696990190315493</v>
      </c>
      <c r="AS138" s="63">
        <f t="shared" si="118"/>
        <v>6.4379677536568227</v>
      </c>
      <c r="AT138" s="10"/>
      <c r="AU138">
        <f t="shared" si="119"/>
        <v>93.349558968557602</v>
      </c>
    </row>
    <row r="139" spans="7:47" x14ac:dyDescent="0.25">
      <c r="G139">
        <v>130</v>
      </c>
      <c r="H139">
        <f t="shared" si="120"/>
        <v>3.9000000000000004</v>
      </c>
      <c r="I139" s="407">
        <f t="shared" si="97"/>
        <v>0.21672499999999997</v>
      </c>
      <c r="J139" s="408">
        <f t="shared" si="121"/>
        <v>1.4372289473684206</v>
      </c>
      <c r="K139" s="408">
        <f t="shared" si="132"/>
        <v>4.618614473684211</v>
      </c>
      <c r="L139" s="408">
        <f t="shared" si="98"/>
        <v>3.1813855263157902</v>
      </c>
      <c r="M139" s="63">
        <f t="shared" si="122"/>
        <v>0</v>
      </c>
      <c r="N139" s="407">
        <f t="shared" si="99"/>
        <v>3.9220065766470631</v>
      </c>
      <c r="O139" s="407">
        <f t="shared" si="100"/>
        <v>0.31540528266180484</v>
      </c>
      <c r="P139">
        <f t="shared" si="123"/>
        <v>0.2</v>
      </c>
      <c r="Q139" s="407">
        <f t="shared" si="133"/>
        <v>0.51540528266180485</v>
      </c>
      <c r="R139" s="9">
        <f t="shared" si="101"/>
        <v>0.41489225982514005</v>
      </c>
      <c r="S139" s="9">
        <f t="shared" si="102"/>
        <v>1.7213558726281153E-4</v>
      </c>
      <c r="T139" s="9">
        <f t="shared" si="103"/>
        <v>1.7213558726281153E-4</v>
      </c>
      <c r="U139" s="407">
        <f t="shared" si="104"/>
        <v>1.8258404462464768</v>
      </c>
      <c r="V139" s="409">
        <f t="shared" si="105"/>
        <v>6.667386670299068E-3</v>
      </c>
      <c r="W139" s="407">
        <f t="shared" si="106"/>
        <v>6.667386670299068E-3</v>
      </c>
      <c r="X139" s="407">
        <f t="shared" si="107"/>
        <v>1.8258404462464768</v>
      </c>
      <c r="Y139" s="407">
        <f t="shared" si="108"/>
        <v>2.0002160010897201E-2</v>
      </c>
      <c r="Z139" s="407">
        <f t="shared" si="124"/>
        <v>0.29070371207487639</v>
      </c>
      <c r="AA139" s="407">
        <f t="shared" si="125"/>
        <v>0.14400000000000002</v>
      </c>
      <c r="AB139" s="407">
        <f t="shared" si="126"/>
        <v>0</v>
      </c>
      <c r="AC139" s="407">
        <f t="shared" si="109"/>
        <v>0.45653219810108253</v>
      </c>
      <c r="AD139" s="407">
        <f t="shared" si="110"/>
        <v>3.4710866097107522</v>
      </c>
      <c r="AE139" s="407">
        <f t="shared" si="111"/>
        <v>7.2290653512679715E-2</v>
      </c>
      <c r="AF139" s="407">
        <f t="shared" si="127"/>
        <v>5.6160000000000002E-2</v>
      </c>
      <c r="AG139" s="407">
        <f t="shared" si="112"/>
        <v>0.13033505476966165</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1.4152786777901107</v>
      </c>
      <c r="AP139">
        <f t="shared" si="131"/>
        <v>19.89</v>
      </c>
      <c r="AQ139" s="10">
        <f t="shared" si="116"/>
        <v>0.933571454323877</v>
      </c>
      <c r="AR139" s="63">
        <f t="shared" si="117"/>
        <v>22.826609905054127</v>
      </c>
      <c r="AS139" s="63">
        <f t="shared" si="118"/>
        <v>6.5167527384830821</v>
      </c>
      <c r="AT139" s="10"/>
      <c r="AU139">
        <f t="shared" si="119"/>
        <v>93.357145432387696</v>
      </c>
    </row>
    <row r="140" spans="7:47" x14ac:dyDescent="0.25">
      <c r="G140">
        <v>131</v>
      </c>
      <c r="H140">
        <f t="shared" si="120"/>
        <v>3.93</v>
      </c>
      <c r="I140" s="407">
        <f t="shared" si="97"/>
        <v>0.21675749999999996</v>
      </c>
      <c r="J140" s="408">
        <f t="shared" si="121"/>
        <v>1.43744447368421</v>
      </c>
      <c r="K140" s="408">
        <f t="shared" si="132"/>
        <v>4.6487222368421053</v>
      </c>
      <c r="L140" s="408">
        <f t="shared" si="98"/>
        <v>3.211277763157895</v>
      </c>
      <c r="M140" s="63">
        <f t="shared" si="122"/>
        <v>0</v>
      </c>
      <c r="N140" s="407">
        <f t="shared" si="99"/>
        <v>3.9518460518990919</v>
      </c>
      <c r="O140" s="407">
        <f t="shared" si="100"/>
        <v>0.32034634731165706</v>
      </c>
      <c r="P140">
        <f t="shared" si="123"/>
        <v>0.2</v>
      </c>
      <c r="Q140" s="407">
        <f t="shared" si="133"/>
        <v>0.52034634731165708</v>
      </c>
      <c r="R140" s="9">
        <f t="shared" si="101"/>
        <v>0.41495447691335929</v>
      </c>
      <c r="S140" s="9">
        <f t="shared" si="102"/>
        <v>1.7218721791043963E-4</v>
      </c>
      <c r="T140" s="9">
        <f t="shared" si="103"/>
        <v>1.7218721791043963E-4</v>
      </c>
      <c r="U140" s="407">
        <f t="shared" si="104"/>
        <v>1.8398697732818543</v>
      </c>
      <c r="V140" s="409">
        <f t="shared" si="105"/>
        <v>6.7702415652724432E-3</v>
      </c>
      <c r="W140" s="407">
        <f t="shared" si="106"/>
        <v>6.7702415652724432E-3</v>
      </c>
      <c r="X140" s="407">
        <f t="shared" si="107"/>
        <v>1.8398697732818543</v>
      </c>
      <c r="Y140" s="407">
        <f t="shared" si="108"/>
        <v>2.031072469581733E-2</v>
      </c>
      <c r="Z140" s="407">
        <f t="shared" si="124"/>
        <v>0.29295180973840051</v>
      </c>
      <c r="AA140" s="407">
        <f t="shared" si="125"/>
        <v>0.14400000000000002</v>
      </c>
      <c r="AB140" s="407">
        <f t="shared" si="126"/>
        <v>0</v>
      </c>
      <c r="AC140" s="407">
        <f t="shared" si="109"/>
        <v>0.45912757719836461</v>
      </c>
      <c r="AD140" s="407">
        <f t="shared" si="110"/>
        <v>3.4974228276366897</v>
      </c>
      <c r="AE140" s="407">
        <f t="shared" si="111"/>
        <v>7.3391798611645312E-2</v>
      </c>
      <c r="AF140" s="407">
        <f t="shared" si="127"/>
        <v>5.6592000000000003E-2</v>
      </c>
      <c r="AG140" s="407">
        <f t="shared" si="112"/>
        <v>0.13192017032632608</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1.4245021176195307</v>
      </c>
      <c r="AP140">
        <f t="shared" si="131"/>
        <v>20.042999999999999</v>
      </c>
      <c r="AQ140" s="10">
        <f t="shared" si="116"/>
        <v>0.93364378818668581</v>
      </c>
      <c r="AR140" s="63">
        <f t="shared" si="117"/>
        <v>22.956378859918232</v>
      </c>
      <c r="AS140" s="63">
        <f t="shared" si="118"/>
        <v>6.5960085163163038</v>
      </c>
      <c r="AT140" s="10"/>
      <c r="AU140">
        <f t="shared" si="119"/>
        <v>93.364378818668584</v>
      </c>
    </row>
    <row r="141" spans="7:47" x14ac:dyDescent="0.25">
      <c r="G141">
        <v>132</v>
      </c>
      <c r="H141">
        <f t="shared" si="120"/>
        <v>3.96</v>
      </c>
      <c r="I141" s="407">
        <f t="shared" si="97"/>
        <v>0.21679000000000001</v>
      </c>
      <c r="J141" s="408">
        <f t="shared" si="121"/>
        <v>1.4376599999999997</v>
      </c>
      <c r="K141" s="408">
        <f t="shared" si="132"/>
        <v>4.6788299999999996</v>
      </c>
      <c r="L141" s="408">
        <f t="shared" si="98"/>
        <v>3.2411700000000003</v>
      </c>
      <c r="M141" s="63">
        <f t="shared" si="122"/>
        <v>0</v>
      </c>
      <c r="N141" s="407">
        <f t="shared" si="99"/>
        <v>3.9816879405975549</v>
      </c>
      <c r="O141" s="407">
        <f t="shared" si="100"/>
        <v>0.325329121883771</v>
      </c>
      <c r="P141">
        <f t="shared" si="123"/>
        <v>0.2</v>
      </c>
      <c r="Q141" s="407">
        <f t="shared" si="133"/>
        <v>0.52532912188377101</v>
      </c>
      <c r="R141" s="9">
        <f t="shared" si="101"/>
        <v>0.41501669400157865</v>
      </c>
      <c r="S141" s="9">
        <f t="shared" si="102"/>
        <v>1.7223885629999997E-4</v>
      </c>
      <c r="T141" s="9">
        <f t="shared" si="103"/>
        <v>1.7223885629999997E-4</v>
      </c>
      <c r="U141" s="407">
        <f t="shared" si="104"/>
        <v>1.853902296685906</v>
      </c>
      <c r="V141" s="409">
        <f t="shared" si="105"/>
        <v>6.8739074513145537E-3</v>
      </c>
      <c r="W141" s="407">
        <f t="shared" si="106"/>
        <v>6.8739074513145537E-3</v>
      </c>
      <c r="X141" s="407">
        <f t="shared" si="107"/>
        <v>1.853902296685906</v>
      </c>
      <c r="Y141" s="407">
        <f t="shared" si="108"/>
        <v>2.0621722353943661E-2</v>
      </c>
      <c r="Z141" s="407">
        <f t="shared" si="124"/>
        <v>0.29519990740192453</v>
      </c>
      <c r="AA141" s="407">
        <f t="shared" si="125"/>
        <v>0.14400000000000002</v>
      </c>
      <c r="AB141" s="407">
        <f t="shared" si="126"/>
        <v>0</v>
      </c>
      <c r="AC141" s="407">
        <f t="shared" si="109"/>
        <v>0.46172594661079208</v>
      </c>
      <c r="AD141" s="407">
        <f t="shared" si="110"/>
        <v>3.5237600841491354</v>
      </c>
      <c r="AE141" s="407">
        <f t="shared" si="111"/>
        <v>7.4501310783856328E-2</v>
      </c>
      <c r="AF141" s="407">
        <f t="shared" si="127"/>
        <v>5.7023999999999998E-2</v>
      </c>
      <c r="AG141" s="407">
        <f t="shared" si="112"/>
        <v>0.133514715039735</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1.4337804978419129</v>
      </c>
      <c r="AP141">
        <f t="shared" si="131"/>
        <v>20.195999999999998</v>
      </c>
      <c r="AQ141" s="10">
        <f t="shared" si="116"/>
        <v>0.93371266536962938</v>
      </c>
      <c r="AR141" s="63">
        <f t="shared" si="117"/>
        <v>23.086297330539605</v>
      </c>
      <c r="AS141" s="63">
        <f t="shared" si="118"/>
        <v>6.6757357519867497</v>
      </c>
      <c r="AT141" s="10"/>
      <c r="AU141">
        <f t="shared" si="119"/>
        <v>93.371266536962935</v>
      </c>
    </row>
    <row r="142" spans="7:47" x14ac:dyDescent="0.25">
      <c r="G142">
        <v>133</v>
      </c>
      <c r="H142">
        <f t="shared" si="120"/>
        <v>3.99</v>
      </c>
      <c r="I142" s="407">
        <f t="shared" si="97"/>
        <v>0.21682249999999995</v>
      </c>
      <c r="J142" s="408">
        <f t="shared" si="121"/>
        <v>1.437875526315789</v>
      </c>
      <c r="K142" s="408">
        <f t="shared" si="132"/>
        <v>4.7089377631578948</v>
      </c>
      <c r="L142" s="408">
        <f t="shared" si="98"/>
        <v>3.2710622368421056</v>
      </c>
      <c r="M142" s="63">
        <f t="shared" si="122"/>
        <v>0</v>
      </c>
      <c r="N142" s="407">
        <f t="shared" si="99"/>
        <v>4.0115321888813869</v>
      </c>
      <c r="O142" s="407">
        <f t="shared" si="100"/>
        <v>0.33035369921944929</v>
      </c>
      <c r="P142">
        <f t="shared" si="123"/>
        <v>0.2</v>
      </c>
      <c r="Q142" s="407">
        <f t="shared" si="133"/>
        <v>0.5303536992194493</v>
      </c>
      <c r="R142" s="9">
        <f t="shared" si="101"/>
        <v>0.41507891108979783</v>
      </c>
      <c r="S142" s="9">
        <f t="shared" si="102"/>
        <v>1.7229050243149229E-4</v>
      </c>
      <c r="T142" s="9">
        <f t="shared" si="103"/>
        <v>1.7229050243149229E-4</v>
      </c>
      <c r="U142" s="407">
        <f t="shared" si="104"/>
        <v>1.8679379913994607</v>
      </c>
      <c r="V142" s="409">
        <f t="shared" si="105"/>
        <v>6.9783846794269034E-3</v>
      </c>
      <c r="W142" s="407">
        <f t="shared" si="106"/>
        <v>6.9783846794269034E-3</v>
      </c>
      <c r="X142" s="407">
        <f t="shared" si="107"/>
        <v>1.8679379913994607</v>
      </c>
      <c r="Y142" s="407">
        <f t="shared" si="108"/>
        <v>2.0935154038280709E-2</v>
      </c>
      <c r="Z142" s="407">
        <f t="shared" si="124"/>
        <v>0.29744800506544866</v>
      </c>
      <c r="AA142" s="407">
        <f t="shared" si="125"/>
        <v>0.14400000000000002</v>
      </c>
      <c r="AB142" s="407">
        <f t="shared" si="126"/>
        <v>0</v>
      </c>
      <c r="AC142" s="407">
        <f t="shared" si="109"/>
        <v>0.46432731186333737</v>
      </c>
      <c r="AD142" s="407">
        <f t="shared" si="110"/>
        <v>3.5500983314153483</v>
      </c>
      <c r="AE142" s="407">
        <f t="shared" si="111"/>
        <v>7.5619188976308246E-2</v>
      </c>
      <c r="AF142" s="407">
        <f t="shared" si="127"/>
        <v>5.7456E-2</v>
      </c>
      <c r="AG142" s="407">
        <f t="shared" si="112"/>
        <v>0.13511870231319931</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1.4431139305778442</v>
      </c>
      <c r="AP142">
        <f t="shared" si="131"/>
        <v>20.349</v>
      </c>
      <c r="AQ142" s="10">
        <f t="shared" si="116"/>
        <v>0.93377815776959006</v>
      </c>
      <c r="AR142" s="63">
        <f t="shared" si="117"/>
        <v>23.21636559316687</v>
      </c>
      <c r="AS142" s="63">
        <f t="shared" si="118"/>
        <v>6.7559351156599652</v>
      </c>
      <c r="AT142" s="10"/>
      <c r="AU142">
        <f t="shared" si="119"/>
        <v>93.377815776959011</v>
      </c>
    </row>
    <row r="143" spans="7:47" x14ac:dyDescent="0.25">
      <c r="G143">
        <v>134</v>
      </c>
      <c r="H143">
        <f t="shared" si="120"/>
        <v>4.0200000000000005</v>
      </c>
      <c r="I143" s="407">
        <f t="shared" si="97"/>
        <v>0.21685499999999999</v>
      </c>
      <c r="J143" s="408">
        <f t="shared" si="121"/>
        <v>1.4380910526315787</v>
      </c>
      <c r="K143" s="408">
        <f t="shared" si="132"/>
        <v>4.73904552631579</v>
      </c>
      <c r="L143" s="408">
        <f t="shared" si="98"/>
        <v>3.3009544736842109</v>
      </c>
      <c r="M143" s="63">
        <f t="shared" si="122"/>
        <v>0</v>
      </c>
      <c r="N143" s="407">
        <f t="shared" si="99"/>
        <v>4.0413787444763107</v>
      </c>
      <c r="O143" s="407">
        <f t="shared" si="100"/>
        <v>0.33542017304673111</v>
      </c>
      <c r="P143">
        <f t="shared" si="123"/>
        <v>0.2</v>
      </c>
      <c r="Q143" s="407">
        <f t="shared" si="133"/>
        <v>0.53542017304673117</v>
      </c>
      <c r="R143" s="9">
        <f t="shared" si="101"/>
        <v>0.41514112817801713</v>
      </c>
      <c r="S143" s="9">
        <f t="shared" si="102"/>
        <v>1.7234215630491684E-4</v>
      </c>
      <c r="T143" s="9">
        <f t="shared" si="103"/>
        <v>1.7234215630491684E-4</v>
      </c>
      <c r="U143" s="407">
        <f t="shared" si="104"/>
        <v>1.8819768330947924</v>
      </c>
      <c r="V143" s="409">
        <f t="shared" si="105"/>
        <v>7.0836736006110084E-3</v>
      </c>
      <c r="W143" s="407">
        <f t="shared" si="106"/>
        <v>7.0836736006110084E-3</v>
      </c>
      <c r="X143" s="407">
        <f t="shared" si="107"/>
        <v>1.8819768330947924</v>
      </c>
      <c r="Y143" s="407">
        <f t="shared" si="108"/>
        <v>2.1251020801833026E-2</v>
      </c>
      <c r="Z143" s="407">
        <f t="shared" si="124"/>
        <v>0.29969610272897279</v>
      </c>
      <c r="AA143" s="407">
        <f t="shared" si="125"/>
        <v>0.14400000000000002</v>
      </c>
      <c r="AB143" s="407">
        <f t="shared" si="126"/>
        <v>0</v>
      </c>
      <c r="AC143" s="407">
        <f t="shared" si="109"/>
        <v>0.46693167849334516</v>
      </c>
      <c r="AD143" s="407">
        <f t="shared" si="110"/>
        <v>3.576437523010771</v>
      </c>
      <c r="AE143" s="407">
        <f t="shared" si="111"/>
        <v>7.6745432135996508E-2</v>
      </c>
      <c r="AF143" s="407">
        <f t="shared" si="127"/>
        <v>5.7888000000000002E-2</v>
      </c>
      <c r="AG143" s="407">
        <f t="shared" si="112"/>
        <v>0.13673214565706318</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1.4525025289540554</v>
      </c>
      <c r="AP143">
        <f t="shared" si="131"/>
        <v>20.502000000000002</v>
      </c>
      <c r="AQ143" s="10">
        <f t="shared" si="116"/>
        <v>0.93384033516412113</v>
      </c>
      <c r="AR143" s="63">
        <f t="shared" si="117"/>
        <v>23.346583924667257</v>
      </c>
      <c r="AS143" s="63">
        <f t="shared" si="118"/>
        <v>6.8366072828531594</v>
      </c>
      <c r="AT143" s="10"/>
      <c r="AU143">
        <f t="shared" si="119"/>
        <v>93.384033516412117</v>
      </c>
    </row>
    <row r="144" spans="7:47" x14ac:dyDescent="0.25">
      <c r="G144">
        <v>135</v>
      </c>
      <c r="H144">
        <f t="shared" si="120"/>
        <v>4.0500000000000007</v>
      </c>
      <c r="I144" s="407">
        <f t="shared" si="97"/>
        <v>0.21688750000000001</v>
      </c>
      <c r="J144" s="408">
        <f t="shared" si="121"/>
        <v>1.4383065789473686</v>
      </c>
      <c r="K144" s="408">
        <f t="shared" si="132"/>
        <v>4.7691532894736852</v>
      </c>
      <c r="L144" s="408">
        <f t="shared" si="98"/>
        <v>3.3308467105263162</v>
      </c>
      <c r="M144" s="63">
        <f t="shared" si="122"/>
        <v>0</v>
      </c>
      <c r="N144" s="407">
        <f t="shared" si="99"/>
        <v>4.071227556636976</v>
      </c>
      <c r="O144" s="407">
        <f t="shared" si="100"/>
        <v>0.34052863798490285</v>
      </c>
      <c r="P144">
        <f t="shared" si="123"/>
        <v>0.2</v>
      </c>
      <c r="Q144" s="407">
        <f t="shared" si="133"/>
        <v>0.5405286379849028</v>
      </c>
      <c r="R144" s="9">
        <f t="shared" si="101"/>
        <v>0.41520334526623653</v>
      </c>
      <c r="S144" s="9">
        <f t="shared" si="102"/>
        <v>1.7239381792027363E-4</v>
      </c>
      <c r="T144" s="9">
        <f t="shared" si="103"/>
        <v>1.7239381792027363E-4</v>
      </c>
      <c r="U144" s="407">
        <f t="shared" si="104"/>
        <v>1.8960187981489489</v>
      </c>
      <c r="V144" s="409">
        <f t="shared" si="105"/>
        <v>7.189774565868369E-3</v>
      </c>
      <c r="W144" s="407">
        <f t="shared" si="106"/>
        <v>7.189774565868369E-3</v>
      </c>
      <c r="X144" s="407">
        <f t="shared" si="107"/>
        <v>1.8960187981489489</v>
      </c>
      <c r="Y144" s="407">
        <f t="shared" si="108"/>
        <v>2.1569323697605107E-2</v>
      </c>
      <c r="Z144" s="407">
        <f t="shared" si="124"/>
        <v>0.30194420039249692</v>
      </c>
      <c r="AA144" s="407">
        <f t="shared" si="125"/>
        <v>0.14400000000000002</v>
      </c>
      <c r="AB144" s="407">
        <f t="shared" si="126"/>
        <v>0</v>
      </c>
      <c r="AC144" s="407">
        <f t="shared" si="109"/>
        <v>0.46953905205057112</v>
      </c>
      <c r="AD144" s="407">
        <f t="shared" si="110"/>
        <v>3.6027776138676799</v>
      </c>
      <c r="AE144" s="407">
        <f t="shared" si="111"/>
        <v>7.7880039209916568E-2</v>
      </c>
      <c r="AF144" s="407">
        <f t="shared" si="127"/>
        <v>5.8320000000000011E-2</v>
      </c>
      <c r="AG144" s="407">
        <f t="shared" si="112"/>
        <v>0.13835505868903505</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1.4619464071082975</v>
      </c>
      <c r="AP144">
        <f t="shared" si="131"/>
        <v>20.655000000000001</v>
      </c>
      <c r="AQ144" s="10">
        <f t="shared" si="116"/>
        <v>0.93389926528743439</v>
      </c>
      <c r="AR144" s="63">
        <f t="shared" si="117"/>
        <v>23.476952602528556</v>
      </c>
      <c r="AS144" s="63">
        <f t="shared" si="118"/>
        <v>6.9177529344517525</v>
      </c>
      <c r="AT144" s="10"/>
      <c r="AU144">
        <f t="shared" si="119"/>
        <v>93.389926528743445</v>
      </c>
    </row>
    <row r="145" spans="7:47" x14ac:dyDescent="0.25">
      <c r="G145">
        <v>136</v>
      </c>
      <c r="H145">
        <f t="shared" si="120"/>
        <v>4.08</v>
      </c>
      <c r="I145" s="407">
        <f t="shared" si="97"/>
        <v>0.21691999999999997</v>
      </c>
      <c r="J145" s="408">
        <f t="shared" si="121"/>
        <v>1.4385221052631576</v>
      </c>
      <c r="K145" s="408">
        <f t="shared" si="132"/>
        <v>4.7992610526315787</v>
      </c>
      <c r="L145" s="408">
        <f t="shared" si="98"/>
        <v>3.3607389473684215</v>
      </c>
      <c r="M145" s="63">
        <f t="shared" si="122"/>
        <v>0</v>
      </c>
      <c r="N145" s="407">
        <f t="shared" si="99"/>
        <v>4.1010785760916075</v>
      </c>
      <c r="O145" s="407">
        <f t="shared" si="100"/>
        <v>0.34567918954906013</v>
      </c>
      <c r="P145">
        <f t="shared" si="123"/>
        <v>0.2</v>
      </c>
      <c r="Q145" s="407">
        <f t="shared" si="133"/>
        <v>0.54567918954906014</v>
      </c>
      <c r="R145" s="9">
        <f t="shared" si="101"/>
        <v>0.41526556235445561</v>
      </c>
      <c r="S145" s="9">
        <f t="shared" si="102"/>
        <v>1.7244548727756226E-4</v>
      </c>
      <c r="T145" s="9">
        <f t="shared" si="103"/>
        <v>1.7244548727756226E-4</v>
      </c>
      <c r="U145" s="407">
        <f t="shared" si="104"/>
        <v>1.910063863618243</v>
      </c>
      <c r="V145" s="409">
        <f t="shared" si="105"/>
        <v>7.2966879262004996E-3</v>
      </c>
      <c r="W145" s="407">
        <f t="shared" si="106"/>
        <v>7.2966879262004996E-3</v>
      </c>
      <c r="X145" s="407">
        <f t="shared" si="107"/>
        <v>1.910063863618243</v>
      </c>
      <c r="Y145" s="407">
        <f t="shared" si="108"/>
        <v>2.1890063778601501E-2</v>
      </c>
      <c r="Z145" s="407">
        <f t="shared" si="124"/>
        <v>0.30419229805602094</v>
      </c>
      <c r="AA145" s="407">
        <f t="shared" si="125"/>
        <v>0.14400000000000002</v>
      </c>
      <c r="AB145" s="407">
        <f t="shared" si="126"/>
        <v>0</v>
      </c>
      <c r="AC145" s="407">
        <f t="shared" si="109"/>
        <v>0.47214943809721821</v>
      </c>
      <c r="AD145" s="407">
        <f t="shared" si="110"/>
        <v>3.629118560226066</v>
      </c>
      <c r="AE145" s="407">
        <f t="shared" si="111"/>
        <v>7.9023009145063897E-2</v>
      </c>
      <c r="AF145" s="407">
        <f t="shared" si="127"/>
        <v>5.8751999999999999E-2</v>
      </c>
      <c r="AG145" s="407">
        <f t="shared" si="112"/>
        <v>0.13998745513452182</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1.4714456801942781</v>
      </c>
      <c r="AP145">
        <f t="shared" si="131"/>
        <v>20.808</v>
      </c>
      <c r="AQ145" s="10">
        <f t="shared" si="116"/>
        <v>0.93395501390313551</v>
      </c>
      <c r="AR145" s="63">
        <f t="shared" si="117"/>
        <v>23.607471904860912</v>
      </c>
      <c r="AS145" s="63">
        <f t="shared" si="118"/>
        <v>6.9993727567260908</v>
      </c>
      <c r="AT145" s="10"/>
      <c r="AU145">
        <f t="shared" si="119"/>
        <v>93.395501390313555</v>
      </c>
    </row>
    <row r="146" spans="7:47" x14ac:dyDescent="0.25">
      <c r="G146">
        <v>137</v>
      </c>
      <c r="H146">
        <f t="shared" si="120"/>
        <v>4.1100000000000003</v>
      </c>
      <c r="I146" s="407">
        <f t="shared" si="97"/>
        <v>0.21695249999999999</v>
      </c>
      <c r="J146" s="408">
        <f t="shared" si="121"/>
        <v>1.4387376315789471</v>
      </c>
      <c r="K146" s="408">
        <f t="shared" si="132"/>
        <v>4.8293688157894739</v>
      </c>
      <c r="L146" s="408">
        <f t="shared" si="98"/>
        <v>3.3906311842105268</v>
      </c>
      <c r="M146" s="63">
        <f t="shared" si="122"/>
        <v>0</v>
      </c>
      <c r="N146" s="407">
        <f t="shared" si="99"/>
        <v>4.1309317549890343</v>
      </c>
      <c r="O146" s="407">
        <f t="shared" si="100"/>
        <v>0.35087192415471974</v>
      </c>
      <c r="P146">
        <f t="shared" si="123"/>
        <v>0.2</v>
      </c>
      <c r="Q146" s="407">
        <f t="shared" si="133"/>
        <v>0.55087192415471975</v>
      </c>
      <c r="R146" s="9">
        <f t="shared" si="101"/>
        <v>0.4153277794426749</v>
      </c>
      <c r="S146" s="9">
        <f t="shared" si="102"/>
        <v>1.7249716437678323E-4</v>
      </c>
      <c r="T146" s="9">
        <f t="shared" si="103"/>
        <v>1.7249716437678323E-4</v>
      </c>
      <c r="U146" s="407">
        <f t="shared" si="104"/>
        <v>1.9241120072138351</v>
      </c>
      <c r="V146" s="409">
        <f t="shared" si="105"/>
        <v>7.4044140326089067E-3</v>
      </c>
      <c r="W146" s="407">
        <f t="shared" si="106"/>
        <v>7.4044140326089067E-3</v>
      </c>
      <c r="X146" s="407">
        <f t="shared" si="107"/>
        <v>1.9241120072138351</v>
      </c>
      <c r="Y146" s="407">
        <f t="shared" si="108"/>
        <v>2.221324209782672E-2</v>
      </c>
      <c r="Z146" s="407">
        <f t="shared" si="124"/>
        <v>0.30644039571954507</v>
      </c>
      <c r="AA146" s="407">
        <f t="shared" si="125"/>
        <v>0.14400000000000002</v>
      </c>
      <c r="AB146" s="407">
        <f t="shared" si="126"/>
        <v>0</v>
      </c>
      <c r="AC146" s="407">
        <f t="shared" si="109"/>
        <v>0.47476284220797538</v>
      </c>
      <c r="AD146" s="407">
        <f t="shared" si="110"/>
        <v>3.6554603195866222</v>
      </c>
      <c r="AE146" s="407">
        <f t="shared" si="111"/>
        <v>8.017434088843399E-2</v>
      </c>
      <c r="AF146" s="407">
        <f t="shared" si="127"/>
        <v>5.9184E-2</v>
      </c>
      <c r="AG146" s="407">
        <f t="shared" si="112"/>
        <v>0.14162934882696601</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1.4810004643866468</v>
      </c>
      <c r="AP146">
        <f t="shared" si="131"/>
        <v>20.960999999999999</v>
      </c>
      <c r="AQ146" s="10">
        <f t="shared" si="116"/>
        <v>0.93400764487386689</v>
      </c>
      <c r="AR146" s="63">
        <f t="shared" si="117"/>
        <v>23.738142110398769</v>
      </c>
      <c r="AS146" s="63">
        <f t="shared" si="118"/>
        <v>7.081467441348301</v>
      </c>
      <c r="AT146" s="10"/>
      <c r="AU146">
        <f t="shared" si="119"/>
        <v>93.400764487386695</v>
      </c>
    </row>
    <row r="147" spans="7:47" x14ac:dyDescent="0.25">
      <c r="G147">
        <v>138</v>
      </c>
      <c r="H147">
        <f t="shared" si="120"/>
        <v>4.1399999999999997</v>
      </c>
      <c r="I147" s="407">
        <f t="shared" si="97"/>
        <v>0.21698499999999998</v>
      </c>
      <c r="J147" s="408">
        <f t="shared" si="121"/>
        <v>1.4389531578947365</v>
      </c>
      <c r="K147" s="408">
        <f t="shared" si="132"/>
        <v>4.8594765789473682</v>
      </c>
      <c r="L147" s="408">
        <f t="shared" si="98"/>
        <v>3.4205234210526312</v>
      </c>
      <c r="M147" s="63">
        <f t="shared" si="122"/>
        <v>0</v>
      </c>
      <c r="N147" s="407">
        <f t="shared" si="99"/>
        <v>4.1607870468479797</v>
      </c>
      <c r="O147" s="407">
        <f t="shared" si="100"/>
        <v>0.3561069391224832</v>
      </c>
      <c r="P147">
        <f t="shared" si="123"/>
        <v>0.2</v>
      </c>
      <c r="Q147" s="407">
        <f t="shared" si="133"/>
        <v>0.55610693912248321</v>
      </c>
      <c r="R147" s="9">
        <f t="shared" si="101"/>
        <v>0.41538999653089415</v>
      </c>
      <c r="S147" s="9">
        <f t="shared" si="102"/>
        <v>1.7254884921793625E-4</v>
      </c>
      <c r="T147" s="9">
        <f t="shared" si="103"/>
        <v>1.7254884921793625E-4</v>
      </c>
      <c r="U147" s="407">
        <f t="shared" si="104"/>
        <v>1.9381632072783634</v>
      </c>
      <c r="V147" s="409">
        <f t="shared" si="105"/>
        <v>7.5129532360951046E-3</v>
      </c>
      <c r="W147" s="407">
        <f t="shared" si="106"/>
        <v>7.5129532360951046E-3</v>
      </c>
      <c r="X147" s="407">
        <f t="shared" si="107"/>
        <v>1.9381632072783634</v>
      </c>
      <c r="Y147" s="407">
        <f t="shared" si="108"/>
        <v>2.2538859708285314E-2</v>
      </c>
      <c r="Z147" s="407">
        <f t="shared" si="124"/>
        <v>0.30868849338306908</v>
      </c>
      <c r="AA147" s="407">
        <f t="shared" si="125"/>
        <v>0.14400000000000002</v>
      </c>
      <c r="AB147" s="407">
        <f t="shared" si="126"/>
        <v>0</v>
      </c>
      <c r="AC147" s="407">
        <f t="shared" si="109"/>
        <v>0.4773792699700542</v>
      </c>
      <c r="AD147" s="407">
        <f t="shared" si="110"/>
        <v>3.6818028506657416</v>
      </c>
      <c r="AE147" s="407">
        <f t="shared" si="111"/>
        <v>8.1334033387022289E-2</v>
      </c>
      <c r="AF147" s="407">
        <f t="shared" si="127"/>
        <v>5.9615999999999995E-2</v>
      </c>
      <c r="AG147" s="407">
        <f t="shared" si="112"/>
        <v>0.14328075370818613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1.4906108768860367</v>
      </c>
      <c r="AP147">
        <f t="shared" si="131"/>
        <v>21.113999999999997</v>
      </c>
      <c r="AQ147" s="10">
        <f t="shared" si="116"/>
        <v>0.93405722022800941</v>
      </c>
      <c r="AR147" s="63">
        <f t="shared" si="117"/>
        <v>23.868963498502708</v>
      </c>
      <c r="AS147" s="63">
        <f t="shared" si="118"/>
        <v>7.1640376854093066</v>
      </c>
      <c r="AT147" s="10"/>
      <c r="AU147">
        <f t="shared" si="119"/>
        <v>93.405722022800944</v>
      </c>
    </row>
    <row r="148" spans="7:47" x14ac:dyDescent="0.25">
      <c r="G148">
        <v>139</v>
      </c>
      <c r="H148">
        <f t="shared" si="120"/>
        <v>4.17</v>
      </c>
      <c r="I148" s="407">
        <f t="shared" si="97"/>
        <v>0.21701749999999997</v>
      </c>
      <c r="J148" s="408">
        <f t="shared" si="121"/>
        <v>1.439168684210526</v>
      </c>
      <c r="K148" s="408">
        <f t="shared" si="132"/>
        <v>4.8895843421052625</v>
      </c>
      <c r="L148" s="408">
        <f t="shared" si="98"/>
        <v>3.4504156578947369</v>
      </c>
      <c r="M148" s="63">
        <f t="shared" si="122"/>
        <v>0</v>
      </c>
      <c r="N148" s="407">
        <f t="shared" si="99"/>
        <v>4.1906444065085049</v>
      </c>
      <c r="O148" s="407">
        <f t="shared" si="100"/>
        <v>0.36138433268275083</v>
      </c>
      <c r="P148">
        <f t="shared" si="123"/>
        <v>0.2</v>
      </c>
      <c r="Q148" s="407">
        <f t="shared" si="133"/>
        <v>0.56138433268275079</v>
      </c>
      <c r="R148" s="9">
        <f t="shared" si="101"/>
        <v>0.41545221361911339</v>
      </c>
      <c r="S148" s="9">
        <f t="shared" si="102"/>
        <v>1.7260054180102141E-4</v>
      </c>
      <c r="T148" s="9">
        <f t="shared" si="103"/>
        <v>1.7260054180102141E-4</v>
      </c>
      <c r="U148" s="407">
        <f t="shared" si="104"/>
        <v>1.9522174427635621</v>
      </c>
      <c r="V148" s="409">
        <f t="shared" si="105"/>
        <v>7.6223058876606041E-3</v>
      </c>
      <c r="W148" s="407">
        <f t="shared" si="106"/>
        <v>7.6223058876606041E-3</v>
      </c>
      <c r="X148" s="407">
        <f t="shared" si="107"/>
        <v>1.9522174427635621</v>
      </c>
      <c r="Y148" s="407">
        <f t="shared" si="108"/>
        <v>2.2866917662981812E-2</v>
      </c>
      <c r="Z148" s="407">
        <f t="shared" si="124"/>
        <v>0.31093659104659316</v>
      </c>
      <c r="AA148" s="407">
        <f t="shared" si="125"/>
        <v>0.14400000000000002</v>
      </c>
      <c r="AB148" s="407">
        <f t="shared" si="126"/>
        <v>0</v>
      </c>
      <c r="AC148" s="407">
        <f t="shared" si="109"/>
        <v>0.47999872698322732</v>
      </c>
      <c r="AD148" s="407">
        <f t="shared" si="110"/>
        <v>3.7081461133524276</v>
      </c>
      <c r="AE148" s="407">
        <f t="shared" si="111"/>
        <v>8.2502085587824292E-2</v>
      </c>
      <c r="AF148" s="407">
        <f t="shared" si="127"/>
        <v>6.0047999999999997E-2</v>
      </c>
      <c r="AG148" s="407">
        <f t="shared" si="112"/>
        <v>0.14494168382872039</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1.50027703592416</v>
      </c>
      <c r="AP148">
        <f t="shared" si="131"/>
        <v>21.266999999999999</v>
      </c>
      <c r="AQ148" s="10">
        <f t="shared" si="116"/>
        <v>0.93410380022358863</v>
      </c>
      <c r="AR148" s="63">
        <f t="shared" si="117"/>
        <v>23.999936349161366</v>
      </c>
      <c r="AS148" s="63">
        <f t="shared" si="118"/>
        <v>7.2470841914360191</v>
      </c>
      <c r="AT148" s="10"/>
      <c r="AU148">
        <f t="shared" si="119"/>
        <v>93.410380022358865</v>
      </c>
    </row>
    <row r="149" spans="7:47" x14ac:dyDescent="0.25">
      <c r="G149">
        <v>140</v>
      </c>
      <c r="H149">
        <f t="shared" si="120"/>
        <v>4.1999999999999993</v>
      </c>
      <c r="I149" s="407">
        <f t="shared" si="97"/>
        <v>0.21704999999999997</v>
      </c>
      <c r="J149" s="408">
        <f t="shared" si="121"/>
        <v>1.4393842105263155</v>
      </c>
      <c r="K149" s="408">
        <f t="shared" si="132"/>
        <v>4.9196921052631568</v>
      </c>
      <c r="L149" s="408">
        <f t="shared" si="98"/>
        <v>3.4803078947368418</v>
      </c>
      <c r="M149" s="63">
        <f t="shared" si="122"/>
        <v>0</v>
      </c>
      <c r="N149" s="407">
        <f t="shared" si="99"/>
        <v>4.2205037900854956</v>
      </c>
      <c r="O149" s="407">
        <f t="shared" si="100"/>
        <v>0.36670420398048886</v>
      </c>
      <c r="P149">
        <f t="shared" si="123"/>
        <v>0.2</v>
      </c>
      <c r="Q149" s="407">
        <f t="shared" si="133"/>
        <v>0.56670420398048882</v>
      </c>
      <c r="R149" s="9">
        <f t="shared" si="101"/>
        <v>0.41551443070733263</v>
      </c>
      <c r="S149" s="9">
        <f t="shared" si="102"/>
        <v>1.7265224212603873E-4</v>
      </c>
      <c r="T149" s="9">
        <f t="shared" si="103"/>
        <v>1.7265224212603873E-4</v>
      </c>
      <c r="U149" s="407">
        <f t="shared" si="104"/>
        <v>1.966274693208824</v>
      </c>
      <c r="V149" s="409">
        <f t="shared" si="105"/>
        <v>7.73247233830691E-3</v>
      </c>
      <c r="W149" s="407">
        <f t="shared" si="106"/>
        <v>7.73247233830691E-3</v>
      </c>
      <c r="X149" s="407">
        <f t="shared" si="107"/>
        <v>1.966274693208824</v>
      </c>
      <c r="Y149" s="407">
        <f t="shared" si="108"/>
        <v>2.3197417014920729E-2</v>
      </c>
      <c r="Z149" s="407">
        <f t="shared" si="124"/>
        <v>0.31318468871011723</v>
      </c>
      <c r="AA149" s="407">
        <f t="shared" si="125"/>
        <v>0.14400000000000002</v>
      </c>
      <c r="AB149" s="407">
        <f t="shared" si="126"/>
        <v>0</v>
      </c>
      <c r="AC149" s="407">
        <f t="shared" si="109"/>
        <v>0.48262121885986631</v>
      </c>
      <c r="AD149" s="407">
        <f t="shared" si="110"/>
        <v>3.7344900686670166</v>
      </c>
      <c r="AE149" s="407">
        <f t="shared" si="111"/>
        <v>8.3678496437835467E-2</v>
      </c>
      <c r="AF149" s="407">
        <f t="shared" si="127"/>
        <v>6.0479999999999985E-2</v>
      </c>
      <c r="AG149" s="407">
        <f t="shared" si="112"/>
        <v>0.14661215334817315</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1.5099990607689611</v>
      </c>
      <c r="AP149">
        <f t="shared" si="131"/>
        <v>21.419999999999995</v>
      </c>
      <c r="AQ149" s="10">
        <f t="shared" si="116"/>
        <v>0.93414744340951905</v>
      </c>
      <c r="AR149" s="63">
        <f t="shared" si="117"/>
        <v>24.131060942993315</v>
      </c>
      <c r="AS149" s="63">
        <f t="shared" si="118"/>
        <v>7.3306076674086578</v>
      </c>
      <c r="AT149" s="10"/>
      <c r="AU149">
        <f t="shared" si="119"/>
        <v>93.414744340951898</v>
      </c>
    </row>
    <row r="150" spans="7:47" x14ac:dyDescent="0.25">
      <c r="G150">
        <v>141</v>
      </c>
      <c r="H150">
        <f t="shared" si="120"/>
        <v>4.2299999999999995</v>
      </c>
      <c r="I150" s="407">
        <f t="shared" si="97"/>
        <v>0.21708249999999998</v>
      </c>
      <c r="J150" s="408">
        <f t="shared" si="121"/>
        <v>1.439599736842105</v>
      </c>
      <c r="K150" s="408">
        <f t="shared" si="132"/>
        <v>4.949799868421052</v>
      </c>
      <c r="L150" s="408">
        <f t="shared" si="98"/>
        <v>3.5102001315789471</v>
      </c>
      <c r="M150" s="63">
        <f t="shared" si="122"/>
        <v>0</v>
      </c>
      <c r="N150" s="407">
        <f t="shared" si="99"/>
        <v>4.2503651549241024</v>
      </c>
      <c r="O150" s="407">
        <f t="shared" si="100"/>
        <v>0.37206665308004866</v>
      </c>
      <c r="P150">
        <f t="shared" si="123"/>
        <v>0.2</v>
      </c>
      <c r="Q150" s="407">
        <f t="shared" si="133"/>
        <v>0.57206665308004867</v>
      </c>
      <c r="R150" s="9">
        <f t="shared" si="101"/>
        <v>0.41557664779555187</v>
      </c>
      <c r="S150" s="9">
        <f t="shared" si="102"/>
        <v>1.7270395019298819E-4</v>
      </c>
      <c r="T150" s="9">
        <f t="shared" si="103"/>
        <v>1.7270395019298819E-4</v>
      </c>
      <c r="U150" s="407">
        <f t="shared" si="104"/>
        <v>1.9803349387206624</v>
      </c>
      <c r="V150" s="409">
        <f t="shared" si="105"/>
        <v>7.8434529390355393E-3</v>
      </c>
      <c r="W150" s="407">
        <f t="shared" si="106"/>
        <v>7.8434529390355393E-3</v>
      </c>
      <c r="X150" s="407">
        <f t="shared" si="107"/>
        <v>1.9803349387206624</v>
      </c>
      <c r="Y150" s="407">
        <f t="shared" si="108"/>
        <v>2.353035881710662E-2</v>
      </c>
      <c r="Z150" s="407">
        <f t="shared" si="124"/>
        <v>0.31543278637364136</v>
      </c>
      <c r="AA150" s="407">
        <f t="shared" si="125"/>
        <v>0.14400000000000002</v>
      </c>
      <c r="AB150" s="407">
        <f t="shared" si="126"/>
        <v>0</v>
      </c>
      <c r="AC150" s="407">
        <f t="shared" si="109"/>
        <v>0.48524675122497979</v>
      </c>
      <c r="AD150" s="407">
        <f t="shared" si="110"/>
        <v>3.7608346787216291</v>
      </c>
      <c r="AE150" s="407">
        <f t="shared" si="111"/>
        <v>8.4863264884051312E-2</v>
      </c>
      <c r="AF150" s="407">
        <f t="shared" si="127"/>
        <v>6.0911999999999994E-2</v>
      </c>
      <c r="AG150" s="407">
        <f t="shared" si="112"/>
        <v>0.14829217653556534</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1.5197770717298225</v>
      </c>
      <c r="AP150">
        <f t="shared" si="131"/>
        <v>21.572999999999997</v>
      </c>
      <c r="AQ150" s="10">
        <f t="shared" si="116"/>
        <v>0.93418820668431712</v>
      </c>
      <c r="AR150" s="63">
        <f t="shared" si="117"/>
        <v>24.262337561248991</v>
      </c>
      <c r="AS150" s="63">
        <f t="shared" si="118"/>
        <v>7.4146088267782666</v>
      </c>
      <c r="AT150" s="10"/>
      <c r="AU150">
        <f t="shared" si="119"/>
        <v>93.418820668431707</v>
      </c>
    </row>
    <row r="151" spans="7:47" x14ac:dyDescent="0.25">
      <c r="G151">
        <v>142</v>
      </c>
      <c r="H151">
        <f t="shared" si="120"/>
        <v>4.26</v>
      </c>
      <c r="I151" s="407">
        <f t="shared" si="97"/>
        <v>0.21711499999999997</v>
      </c>
      <c r="J151" s="408">
        <f t="shared" si="121"/>
        <v>1.4398152631578942</v>
      </c>
      <c r="K151" s="408">
        <f t="shared" si="132"/>
        <v>4.9799076315789472</v>
      </c>
      <c r="L151" s="408">
        <f t="shared" si="98"/>
        <v>3.5400923684210528</v>
      </c>
      <c r="M151" s="63">
        <f t="shared" si="122"/>
        <v>0</v>
      </c>
      <c r="N151" s="407">
        <f t="shared" si="99"/>
        <v>4.280228459557021</v>
      </c>
      <c r="O151" s="407">
        <f t="shared" si="100"/>
        <v>0.37747178097003781</v>
      </c>
      <c r="P151">
        <f t="shared" si="123"/>
        <v>0.2</v>
      </c>
      <c r="Q151" s="407">
        <f t="shared" si="133"/>
        <v>0.57747178097003782</v>
      </c>
      <c r="R151" s="9">
        <f t="shared" si="101"/>
        <v>0.41563886488377105</v>
      </c>
      <c r="S151" s="9">
        <f t="shared" si="102"/>
        <v>1.727556660018697E-4</v>
      </c>
      <c r="T151" s="9">
        <f t="shared" si="103"/>
        <v>1.727556660018697E-4</v>
      </c>
      <c r="U151" s="407">
        <f t="shared" si="104"/>
        <v>1.9943981599530209</v>
      </c>
      <c r="V151" s="409">
        <f t="shared" si="105"/>
        <v>7.9552480408479915E-3</v>
      </c>
      <c r="W151" s="407">
        <f t="shared" si="106"/>
        <v>7.9552480408479915E-3</v>
      </c>
      <c r="X151" s="407">
        <f t="shared" si="107"/>
        <v>1.9943981599530209</v>
      </c>
      <c r="Y151" s="407">
        <f t="shared" si="108"/>
        <v>2.3865744122543976E-2</v>
      </c>
      <c r="Z151" s="407">
        <f t="shared" si="124"/>
        <v>0.31768088403716549</v>
      </c>
      <c r="AA151" s="407">
        <f t="shared" si="125"/>
        <v>0.14400000000000002</v>
      </c>
      <c r="AB151" s="407">
        <f t="shared" si="126"/>
        <v>0</v>
      </c>
      <c r="AC151" s="407">
        <f t="shared" si="109"/>
        <v>0.48787532971625147</v>
      </c>
      <c r="AD151" s="407">
        <f t="shared" si="110"/>
        <v>3.7871799066822631</v>
      </c>
      <c r="AE151" s="407">
        <f t="shared" si="111"/>
        <v>8.6056389873467254E-2</v>
      </c>
      <c r="AF151" s="407">
        <f t="shared" si="127"/>
        <v>6.1343999999999996E-2</v>
      </c>
      <c r="AG151" s="407">
        <f t="shared" si="112"/>
        <v>0.14998176776968727</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1.5296111901628264</v>
      </c>
      <c r="AP151">
        <f t="shared" si="131"/>
        <v>21.725999999999999</v>
      </c>
      <c r="AQ151" s="10">
        <f t="shared" si="116"/>
        <v>0.93422614535240189</v>
      </c>
      <c r="AR151" s="63">
        <f t="shared" si="117"/>
        <v>24.393766485812574</v>
      </c>
      <c r="AS151" s="63">
        <f t="shared" si="118"/>
        <v>7.4990883884843633</v>
      </c>
      <c r="AT151" s="10"/>
      <c r="AU151">
        <f t="shared" si="119"/>
        <v>93.422614535240186</v>
      </c>
    </row>
    <row r="152" spans="7:47" x14ac:dyDescent="0.25">
      <c r="G152">
        <v>143</v>
      </c>
      <c r="H152">
        <f t="shared" si="120"/>
        <v>4.29</v>
      </c>
      <c r="I152" s="407">
        <f t="shared" si="97"/>
        <v>0.21714749999999997</v>
      </c>
      <c r="J152" s="408">
        <f t="shared" si="121"/>
        <v>1.4400307894736837</v>
      </c>
      <c r="K152" s="408">
        <f t="shared" si="132"/>
        <v>5.0100153947368415</v>
      </c>
      <c r="L152" s="408">
        <f t="shared" si="98"/>
        <v>3.5699846052631581</v>
      </c>
      <c r="M152" s="63">
        <f t="shared" si="122"/>
        <v>0</v>
      </c>
      <c r="N152" s="407">
        <f t="shared" si="99"/>
        <v>4.3100936636635501</v>
      </c>
      <c r="O152" s="407">
        <f t="shared" si="100"/>
        <v>0.38291968956824662</v>
      </c>
      <c r="P152">
        <f t="shared" si="123"/>
        <v>0.2</v>
      </c>
      <c r="Q152" s="407">
        <f t="shared" si="133"/>
        <v>0.58291968956824669</v>
      </c>
      <c r="R152" s="9">
        <f t="shared" si="101"/>
        <v>0.41570108197199029</v>
      </c>
      <c r="S152" s="9">
        <f t="shared" si="102"/>
        <v>1.7280738955268341E-4</v>
      </c>
      <c r="T152" s="9">
        <f t="shared" si="103"/>
        <v>1.7280738955268341E-4</v>
      </c>
      <c r="U152" s="407">
        <f t="shared" si="104"/>
        <v>2.008464338088404</v>
      </c>
      <c r="V152" s="409">
        <f t="shared" si="105"/>
        <v>8.0678579947457817E-3</v>
      </c>
      <c r="W152" s="407">
        <f t="shared" si="106"/>
        <v>8.0678579947457817E-3</v>
      </c>
      <c r="X152" s="407">
        <f t="shared" si="107"/>
        <v>2.008464338088404</v>
      </c>
      <c r="Y152" s="407">
        <f t="shared" si="108"/>
        <v>2.4203573984237343E-2</v>
      </c>
      <c r="Z152" s="407">
        <f t="shared" si="124"/>
        <v>0.31992898170068956</v>
      </c>
      <c r="AA152" s="407">
        <f t="shared" si="125"/>
        <v>0.14400000000000002</v>
      </c>
      <c r="AB152" s="407">
        <f t="shared" si="126"/>
        <v>0</v>
      </c>
      <c r="AC152" s="407">
        <f t="shared" si="109"/>
        <v>0.49050695998407851</v>
      </c>
      <c r="AD152" s="407">
        <f t="shared" si="110"/>
        <v>3.8135257167324559</v>
      </c>
      <c r="AE152" s="407">
        <f t="shared" si="111"/>
        <v>8.7257870353078748E-2</v>
      </c>
      <c r="AF152" s="407">
        <f t="shared" si="127"/>
        <v>6.1775999999999998E-2</v>
      </c>
      <c r="AG152" s="407">
        <f t="shared" si="112"/>
        <v>0.15168094153945527</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1.5395015384760788</v>
      </c>
      <c r="AP152">
        <f t="shared" si="131"/>
        <v>21.878999999999998</v>
      </c>
      <c r="AQ152" s="10">
        <f t="shared" si="116"/>
        <v>0.93426131317809935</v>
      </c>
      <c r="AR152" s="63">
        <f t="shared" si="117"/>
        <v>24.525347999203927</v>
      </c>
      <c r="AS152" s="63">
        <f t="shared" si="118"/>
        <v>7.5840470769727633</v>
      </c>
      <c r="AT152" s="10"/>
      <c r="AU152">
        <f t="shared" si="119"/>
        <v>93.426131317809933</v>
      </c>
    </row>
    <row r="153" spans="7:47" x14ac:dyDescent="0.25">
      <c r="G153">
        <v>144</v>
      </c>
      <c r="H153">
        <f t="shared" si="120"/>
        <v>4.32</v>
      </c>
      <c r="I153" s="407">
        <f t="shared" si="97"/>
        <v>0.21718000000000001</v>
      </c>
      <c r="J153" s="408">
        <f t="shared" si="121"/>
        <v>1.4402463157894736</v>
      </c>
      <c r="K153" s="408">
        <f t="shared" si="132"/>
        <v>5.0401231578947367</v>
      </c>
      <c r="L153" s="408">
        <f t="shared" si="98"/>
        <v>3.5998768421052634</v>
      </c>
      <c r="M153" s="63">
        <f t="shared" si="122"/>
        <v>0</v>
      </c>
      <c r="N153" s="407">
        <f t="shared" si="99"/>
        <v>4.3399607280303165</v>
      </c>
      <c r="O153" s="407">
        <f t="shared" si="100"/>
        <v>0.38841048172662618</v>
      </c>
      <c r="P153">
        <f t="shared" si="123"/>
        <v>0.2</v>
      </c>
      <c r="Q153" s="407">
        <f t="shared" si="133"/>
        <v>0.58841048172662624</v>
      </c>
      <c r="R153" s="9">
        <f t="shared" si="101"/>
        <v>0.4157632990602097</v>
      </c>
      <c r="S153" s="9">
        <f t="shared" si="102"/>
        <v>1.7285912084542937E-4</v>
      </c>
      <c r="T153" s="9">
        <f t="shared" si="103"/>
        <v>1.7285912084542937E-4</v>
      </c>
      <c r="U153" s="407">
        <f t="shared" si="104"/>
        <v>2.0225334548197744</v>
      </c>
      <c r="V153" s="409">
        <f t="shared" si="105"/>
        <v>8.1812831517304244E-3</v>
      </c>
      <c r="W153" s="407">
        <f t="shared" si="106"/>
        <v>8.1812831517304244E-3</v>
      </c>
      <c r="X153" s="407">
        <f t="shared" si="107"/>
        <v>2.0225334548197744</v>
      </c>
      <c r="Y153" s="407">
        <f t="shared" si="108"/>
        <v>2.4543849455191273E-2</v>
      </c>
      <c r="Z153" s="407">
        <f t="shared" si="124"/>
        <v>0.32217707936421364</v>
      </c>
      <c r="AA153" s="407">
        <f t="shared" si="125"/>
        <v>0.14400000000000002</v>
      </c>
      <c r="AB153" s="407">
        <f t="shared" si="126"/>
        <v>0</v>
      </c>
      <c r="AC153" s="407">
        <f t="shared" si="109"/>
        <v>0.49314164769161051</v>
      </c>
      <c r="AD153" s="407">
        <f t="shared" si="110"/>
        <v>3.8398720740384338</v>
      </c>
      <c r="AE153" s="407">
        <f t="shared" si="111"/>
        <v>8.8467705269881333E-2</v>
      </c>
      <c r="AF153" s="407">
        <f t="shared" si="127"/>
        <v>6.2207999999999999E-2</v>
      </c>
      <c r="AG153" s="407">
        <f t="shared" si="112"/>
        <v>0.15338971244427166</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1.5494482401350842</v>
      </c>
      <c r="AP153">
        <f t="shared" si="131"/>
        <v>22.032</v>
      </c>
      <c r="AQ153" s="10">
        <f t="shared" si="116"/>
        <v>0.93429376243745876</v>
      </c>
      <c r="AR153" s="63">
        <f t="shared" si="117"/>
        <v>24.657082384580526</v>
      </c>
      <c r="AS153" s="63">
        <f t="shared" si="118"/>
        <v>7.6694856222135828</v>
      </c>
      <c r="AT153" s="10"/>
      <c r="AU153">
        <f t="shared" si="119"/>
        <v>93.429376243745878</v>
      </c>
    </row>
    <row r="154" spans="7:47" x14ac:dyDescent="0.25">
      <c r="G154">
        <v>145</v>
      </c>
      <c r="H154">
        <f t="shared" si="120"/>
        <v>4.3499999999999996</v>
      </c>
      <c r="I154" s="407">
        <f t="shared" si="97"/>
        <v>0.21721249999999995</v>
      </c>
      <c r="J154" s="408">
        <f t="shared" si="121"/>
        <v>1.4404618421052626</v>
      </c>
      <c r="K154" s="408">
        <f t="shared" si="132"/>
        <v>5.0702309210526311</v>
      </c>
      <c r="L154" s="408">
        <f t="shared" si="98"/>
        <v>3.6297690789473682</v>
      </c>
      <c r="M154" s="63">
        <f t="shared" si="122"/>
        <v>0</v>
      </c>
      <c r="N154" s="407">
        <f t="shared" si="99"/>
        <v>4.3698296145136029</v>
      </c>
      <c r="O154" s="407">
        <f t="shared" si="100"/>
        <v>0.39394426123632126</v>
      </c>
      <c r="P154">
        <f t="shared" si="123"/>
        <v>0.2</v>
      </c>
      <c r="Q154" s="407">
        <f t="shared" si="133"/>
        <v>0.59394426123632127</v>
      </c>
      <c r="R154" s="9">
        <f t="shared" si="101"/>
        <v>0.41582551614842883</v>
      </c>
      <c r="S154" s="9">
        <f t="shared" si="102"/>
        <v>1.7291085988010725E-4</v>
      </c>
      <c r="T154" s="9">
        <f t="shared" si="103"/>
        <v>1.7291085988010725E-4</v>
      </c>
      <c r="U154" s="407">
        <f t="shared" si="104"/>
        <v>2.0366054923331878</v>
      </c>
      <c r="V154" s="409">
        <f t="shared" si="105"/>
        <v>8.2955238628034129E-3</v>
      </c>
      <c r="W154" s="407">
        <f t="shared" si="106"/>
        <v>8.2955238628034129E-3</v>
      </c>
      <c r="X154" s="407">
        <f t="shared" si="107"/>
        <v>2.0366054923331878</v>
      </c>
      <c r="Y154" s="407">
        <f t="shared" si="108"/>
        <v>2.4886571588410237E-2</v>
      </c>
      <c r="Z154" s="407">
        <f t="shared" si="124"/>
        <v>0.32442517702773777</v>
      </c>
      <c r="AA154" s="407">
        <f t="shared" si="125"/>
        <v>0.14400000000000002</v>
      </c>
      <c r="AB154" s="407">
        <f t="shared" si="126"/>
        <v>0</v>
      </c>
      <c r="AC154" s="407">
        <f t="shared" si="109"/>
        <v>0.49577939851478742</v>
      </c>
      <c r="AD154" s="407">
        <f t="shared" si="110"/>
        <v>3.8662189447156763</v>
      </c>
      <c r="AE154" s="407">
        <f t="shared" si="111"/>
        <v>8.9685893570870381E-2</v>
      </c>
      <c r="AF154" s="407">
        <f t="shared" si="127"/>
        <v>6.2639999999999987E-2</v>
      </c>
      <c r="AG154" s="407">
        <f t="shared" si="112"/>
        <v>0.15510809519438723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1.5594514196681795</v>
      </c>
      <c r="AP154">
        <f t="shared" si="131"/>
        <v>22.184999999999995</v>
      </c>
      <c r="AQ154" s="10">
        <f t="shared" si="116"/>
        <v>0.93432354396798389</v>
      </c>
      <c r="AR154" s="63">
        <f t="shared" si="117"/>
        <v>24.788969925739369</v>
      </c>
      <c r="AS154" s="63">
        <f t="shared" si="118"/>
        <v>7.7554047597193616</v>
      </c>
      <c r="AT154" s="10"/>
      <c r="AU154">
        <f t="shared" si="119"/>
        <v>93.432354396798388</v>
      </c>
    </row>
    <row r="155" spans="7:47" x14ac:dyDescent="0.25">
      <c r="G155">
        <v>146</v>
      </c>
      <c r="H155">
        <f t="shared" si="120"/>
        <v>4.38</v>
      </c>
      <c r="I155" s="407">
        <f t="shared" si="97"/>
        <v>0.21724499999999999</v>
      </c>
      <c r="J155" s="408">
        <f t="shared" si="121"/>
        <v>1.4406773684210523</v>
      </c>
      <c r="K155" s="408">
        <f t="shared" si="132"/>
        <v>5.1003386842105263</v>
      </c>
      <c r="L155" s="408">
        <f t="shared" si="98"/>
        <v>3.6596613157894735</v>
      </c>
      <c r="M155" s="63">
        <f t="shared" si="122"/>
        <v>0</v>
      </c>
      <c r="N155" s="407">
        <f t="shared" si="99"/>
        <v>4.3997002860032088</v>
      </c>
      <c r="O155" s="407">
        <f t="shared" si="100"/>
        <v>0.39952113283275997</v>
      </c>
      <c r="P155">
        <f t="shared" si="123"/>
        <v>0.2</v>
      </c>
      <c r="Q155" s="407">
        <f t="shared" si="133"/>
        <v>0.59952113283275998</v>
      </c>
      <c r="R155" s="9">
        <f t="shared" si="101"/>
        <v>0.41588773323664813</v>
      </c>
      <c r="S155" s="9">
        <f t="shared" si="102"/>
        <v>1.729626066567174E-4</v>
      </c>
      <c r="T155" s="9">
        <f t="shared" si="103"/>
        <v>1.729626066567174E-4</v>
      </c>
      <c r="U155" s="407">
        <f t="shared" si="104"/>
        <v>2.0506804332911401</v>
      </c>
      <c r="V155" s="409">
        <f t="shared" si="105"/>
        <v>8.4105804789662755E-3</v>
      </c>
      <c r="W155" s="407">
        <f t="shared" si="106"/>
        <v>8.4105804789662755E-3</v>
      </c>
      <c r="X155" s="407">
        <f t="shared" si="107"/>
        <v>2.0506804332911401</v>
      </c>
      <c r="Y155" s="407">
        <f t="shared" si="108"/>
        <v>2.5231741436898828E-2</v>
      </c>
      <c r="Z155" s="407">
        <f t="shared" si="124"/>
        <v>0.32667327469126184</v>
      </c>
      <c r="AA155" s="407">
        <f t="shared" si="125"/>
        <v>0.14400000000000002</v>
      </c>
      <c r="AB155" s="407">
        <f t="shared" si="126"/>
        <v>0</v>
      </c>
      <c r="AC155" s="407">
        <f t="shared" si="109"/>
        <v>0.49842021814237897</v>
      </c>
      <c r="AD155" s="407">
        <f t="shared" si="110"/>
        <v>3.8925662957968457</v>
      </c>
      <c r="AE155" s="407">
        <f t="shared" si="111"/>
        <v>9.0912434203041459E-2</v>
      </c>
      <c r="AF155" s="407">
        <f t="shared" si="127"/>
        <v>6.3072000000000003E-2</v>
      </c>
      <c r="AG155" s="407">
        <f t="shared" si="112"/>
        <v>0.15683610461126812</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1.5695112026720299</v>
      </c>
      <c r="AP155">
        <f t="shared" si="131"/>
        <v>22.337999999999997</v>
      </c>
      <c r="AQ155" s="10">
        <f t="shared" si="116"/>
        <v>0.93435070721637425</v>
      </c>
      <c r="AR155" s="63">
        <f t="shared" si="117"/>
        <v>24.921010907118948</v>
      </c>
      <c r="AS155" s="63">
        <f t="shared" si="118"/>
        <v>7.8418052305634065</v>
      </c>
      <c r="AT155" s="10"/>
      <c r="AU155">
        <f t="shared" si="119"/>
        <v>93.43507072163743</v>
      </c>
    </row>
    <row r="156" spans="7:47" x14ac:dyDescent="0.25">
      <c r="G156">
        <v>147</v>
      </c>
      <c r="H156">
        <f t="shared" si="120"/>
        <v>4.41</v>
      </c>
      <c r="I156" s="407">
        <f t="shared" si="97"/>
        <v>0.21727749999999998</v>
      </c>
      <c r="J156" s="408">
        <f t="shared" si="121"/>
        <v>1.4408928947368418</v>
      </c>
      <c r="K156" s="408">
        <f t="shared" si="132"/>
        <v>5.1304464473684206</v>
      </c>
      <c r="L156" s="408">
        <f t="shared" si="98"/>
        <v>3.6895535526315792</v>
      </c>
      <c r="M156" s="63">
        <f t="shared" si="122"/>
        <v>0</v>
      </c>
      <c r="N156" s="407">
        <f t="shared" si="99"/>
        <v>4.4295727063877459</v>
      </c>
      <c r="O156" s="407">
        <f t="shared" si="100"/>
        <v>0.40514120220079453</v>
      </c>
      <c r="P156">
        <f t="shared" si="123"/>
        <v>0.2</v>
      </c>
      <c r="Q156" s="407">
        <f t="shared" si="133"/>
        <v>0.60514120220079448</v>
      </c>
      <c r="R156" s="9">
        <f t="shared" si="101"/>
        <v>0.41594995032486737</v>
      </c>
      <c r="S156" s="9">
        <f t="shared" si="102"/>
        <v>1.7301436117525963E-4</v>
      </c>
      <c r="T156" s="9">
        <f t="shared" si="103"/>
        <v>1.7301436117525963E-4</v>
      </c>
      <c r="U156" s="407">
        <f t="shared" si="104"/>
        <v>2.0647582608165678</v>
      </c>
      <c r="V156" s="409">
        <f t="shared" si="105"/>
        <v>8.526453351220516E-3</v>
      </c>
      <c r="W156" s="407">
        <f t="shared" si="106"/>
        <v>8.526453351220516E-3</v>
      </c>
      <c r="X156" s="407">
        <f t="shared" si="107"/>
        <v>2.0647582608165678</v>
      </c>
      <c r="Y156" s="407">
        <f t="shared" si="108"/>
        <v>2.5579360053661546E-2</v>
      </c>
      <c r="Z156" s="407">
        <f t="shared" si="124"/>
        <v>0.32892137235478597</v>
      </c>
      <c r="AA156" s="407">
        <f t="shared" si="125"/>
        <v>0.14400000000000002</v>
      </c>
      <c r="AB156" s="407">
        <f t="shared" si="126"/>
        <v>0</v>
      </c>
      <c r="AC156" s="407">
        <f t="shared" si="109"/>
        <v>0.50106411227602288</v>
      </c>
      <c r="AD156" s="407">
        <f t="shared" si="110"/>
        <v>3.9189140952009911</v>
      </c>
      <c r="AE156" s="407">
        <f t="shared" si="111"/>
        <v>9.2147326113390007E-2</v>
      </c>
      <c r="AF156" s="407">
        <f t="shared" si="127"/>
        <v>6.3504000000000005E-2</v>
      </c>
      <c r="AG156" s="407">
        <f t="shared" si="112"/>
        <v>0.15857375562796502</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1.5796277158171781</v>
      </c>
      <c r="AP156">
        <f t="shared" si="131"/>
        <v>22.491</v>
      </c>
      <c r="AQ156" s="10">
        <f t="shared" si="116"/>
        <v>0.93437530028437188</v>
      </c>
      <c r="AR156" s="63">
        <f t="shared" si="117"/>
        <v>25.053205613801143</v>
      </c>
      <c r="AS156" s="63">
        <f t="shared" si="118"/>
        <v>7.928687781398251</v>
      </c>
      <c r="AT156" s="10"/>
      <c r="AU156">
        <f t="shared" si="119"/>
        <v>93.437530028437195</v>
      </c>
    </row>
    <row r="157" spans="7:47" x14ac:dyDescent="0.25">
      <c r="G157">
        <v>148</v>
      </c>
      <c r="H157">
        <f t="shared" si="120"/>
        <v>4.4399999999999995</v>
      </c>
      <c r="I157" s="407">
        <f t="shared" si="97"/>
        <v>0.21730999999999998</v>
      </c>
      <c r="J157" s="408">
        <f t="shared" si="121"/>
        <v>1.4411084210526313</v>
      </c>
      <c r="K157" s="408">
        <f t="shared" si="132"/>
        <v>5.1605542105263149</v>
      </c>
      <c r="L157" s="408">
        <f t="shared" si="98"/>
        <v>3.7194457894736841</v>
      </c>
      <c r="M157" s="63">
        <f t="shared" si="122"/>
        <v>0</v>
      </c>
      <c r="N157" s="407">
        <f t="shared" si="99"/>
        <v>4.4594468405213368</v>
      </c>
      <c r="O157" s="407">
        <f t="shared" si="100"/>
        <v>0.41080457597990172</v>
      </c>
      <c r="P157">
        <f t="shared" si="123"/>
        <v>0.2</v>
      </c>
      <c r="Q157" s="407">
        <f t="shared" si="133"/>
        <v>0.61080457597990168</v>
      </c>
      <c r="R157" s="9">
        <f t="shared" si="101"/>
        <v>0.41601216741308661</v>
      </c>
      <c r="S157" s="9">
        <f t="shared" si="102"/>
        <v>1.73066123435734E-4</v>
      </c>
      <c r="T157" s="9">
        <f t="shared" si="103"/>
        <v>1.73066123435734E-4</v>
      </c>
      <c r="U157" s="407">
        <f t="shared" si="104"/>
        <v>2.0788389584775002</v>
      </c>
      <c r="V157" s="409">
        <f t="shared" si="105"/>
        <v>8.643142830567635E-3</v>
      </c>
      <c r="W157" s="407">
        <f t="shared" si="106"/>
        <v>8.643142830567635E-3</v>
      </c>
      <c r="X157" s="407">
        <f t="shared" si="107"/>
        <v>2.0788389584775002</v>
      </c>
      <c r="Y157" s="407">
        <f t="shared" si="108"/>
        <v>2.5929428491702905E-2</v>
      </c>
      <c r="Z157" s="407">
        <f t="shared" si="124"/>
        <v>0.33116947001830999</v>
      </c>
      <c r="AA157" s="407">
        <f t="shared" si="125"/>
        <v>0.14400000000000002</v>
      </c>
      <c r="AB157" s="407">
        <f t="shared" si="126"/>
        <v>0</v>
      </c>
      <c r="AC157" s="407">
        <f t="shared" si="109"/>
        <v>0.50371108663026432</v>
      </c>
      <c r="AD157" s="407">
        <f t="shared" si="110"/>
        <v>3.9452623117039907</v>
      </c>
      <c r="AE157" s="407">
        <f t="shared" si="111"/>
        <v>9.3390568248911496E-2</v>
      </c>
      <c r="AF157" s="407">
        <f t="shared" si="127"/>
        <v>6.3935999999999993E-2</v>
      </c>
      <c r="AG157" s="407">
        <f t="shared" si="112"/>
        <v>0.16032106328948648</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1.5898010868536558</v>
      </c>
      <c r="AP157">
        <f t="shared" si="131"/>
        <v>22.643999999999995</v>
      </c>
      <c r="AQ157" s="10">
        <f t="shared" si="116"/>
        <v>0.93439736997279843</v>
      </c>
      <c r="AR157" s="63">
        <f t="shared" si="117"/>
        <v>25.185554331513217</v>
      </c>
      <c r="AS157" s="63">
        <f t="shared" si="118"/>
        <v>8.0160531644743234</v>
      </c>
      <c r="AT157" s="10"/>
      <c r="AU157">
        <f t="shared" si="119"/>
        <v>93.439736997279837</v>
      </c>
    </row>
    <row r="158" spans="7:47" x14ac:dyDescent="0.25">
      <c r="G158">
        <v>149</v>
      </c>
      <c r="H158">
        <f t="shared" si="120"/>
        <v>4.47</v>
      </c>
      <c r="I158" s="407">
        <f t="shared" si="97"/>
        <v>0.21734249999999999</v>
      </c>
      <c r="J158" s="408">
        <f t="shared" si="121"/>
        <v>1.4413239473684207</v>
      </c>
      <c r="K158" s="408">
        <f t="shared" si="132"/>
        <v>5.1906619736842101</v>
      </c>
      <c r="L158" s="408">
        <f t="shared" si="98"/>
        <v>3.7493380263157894</v>
      </c>
      <c r="M158" s="63">
        <f t="shared" si="122"/>
        <v>0</v>
      </c>
      <c r="N158" s="407">
        <f t="shared" si="99"/>
        <v>4.4893226541916249</v>
      </c>
      <c r="O158" s="407">
        <f t="shared" si="100"/>
        <v>0.41651136176943715</v>
      </c>
      <c r="P158">
        <f t="shared" si="123"/>
        <v>0.2</v>
      </c>
      <c r="Q158" s="407">
        <f t="shared" si="133"/>
        <v>0.61651136176943711</v>
      </c>
      <c r="R158" s="9">
        <f t="shared" si="101"/>
        <v>0.41607438450130591</v>
      </c>
      <c r="S158" s="9">
        <f t="shared" si="102"/>
        <v>1.7311789343814056E-4</v>
      </c>
      <c r="T158" s="9">
        <f t="shared" si="103"/>
        <v>1.7311789343814056E-4</v>
      </c>
      <c r="U158" s="407">
        <f t="shared" si="104"/>
        <v>2.092922510272317</v>
      </c>
      <c r="V158" s="409">
        <f t="shared" si="105"/>
        <v>8.7606492680091536E-3</v>
      </c>
      <c r="W158" s="407">
        <f t="shared" si="106"/>
        <v>8.7606492680091536E-3</v>
      </c>
      <c r="X158" s="407">
        <f t="shared" si="107"/>
        <v>2.092922510272317</v>
      </c>
      <c r="Y158" s="407">
        <f t="shared" si="108"/>
        <v>2.6281947804027463E-2</v>
      </c>
      <c r="Z158" s="407">
        <f t="shared" si="124"/>
        <v>0.33341756768183417</v>
      </c>
      <c r="AA158" s="407">
        <f t="shared" si="125"/>
        <v>0.14400000000000002</v>
      </c>
      <c r="AB158" s="407">
        <f t="shared" si="126"/>
        <v>0</v>
      </c>
      <c r="AC158" s="407">
        <f t="shared" si="109"/>
        <v>0.50636114693259571</v>
      </c>
      <c r="AD158" s="407">
        <f t="shared" si="110"/>
        <v>3.971610914910165</v>
      </c>
      <c r="AE158" s="407">
        <f t="shared" si="111"/>
        <v>9.4642159556601352E-2</v>
      </c>
      <c r="AF158" s="407">
        <f t="shared" si="127"/>
        <v>6.4367999999999995E-2</v>
      </c>
      <c r="AG158" s="407">
        <f t="shared" si="112"/>
        <v>0.16207804275317489</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1.600031444616655</v>
      </c>
      <c r="AP158">
        <f t="shared" si="131"/>
        <v>22.796999999999997</v>
      </c>
      <c r="AQ158" s="10">
        <f t="shared" si="116"/>
        <v>0.93441696182386524</v>
      </c>
      <c r="AR158" s="63">
        <f t="shared" si="117"/>
        <v>25.318057346629786</v>
      </c>
      <c r="AS158" s="63">
        <f t="shared" si="118"/>
        <v>8.1039021376587446</v>
      </c>
      <c r="AT158" s="10"/>
      <c r="AU158">
        <f t="shared" si="119"/>
        <v>93.441696182386522</v>
      </c>
    </row>
    <row r="159" spans="7:47" x14ac:dyDescent="0.25">
      <c r="G159">
        <v>150</v>
      </c>
      <c r="H159">
        <f t="shared" si="120"/>
        <v>4.5</v>
      </c>
      <c r="I159" s="407">
        <f t="shared" si="97"/>
        <v>0.21737499999999998</v>
      </c>
      <c r="J159" s="408">
        <f t="shared" si="121"/>
        <v>1.4415394736842102</v>
      </c>
      <c r="K159" s="408">
        <f t="shared" si="132"/>
        <v>5.2207697368421053</v>
      </c>
      <c r="L159" s="408">
        <f t="shared" si="98"/>
        <v>3.7792302631578947</v>
      </c>
      <c r="M159" s="63">
        <f t="shared" si="122"/>
        <v>0</v>
      </c>
      <c r="N159" s="407">
        <f t="shared" si="99"/>
        <v>4.5192001140890499</v>
      </c>
      <c r="O159" s="407">
        <f t="shared" si="100"/>
        <v>0.4222616681339475</v>
      </c>
      <c r="P159">
        <f t="shared" si="123"/>
        <v>0.2</v>
      </c>
      <c r="Q159" s="407">
        <f t="shared" si="133"/>
        <v>0.62226166813394745</v>
      </c>
      <c r="R159" s="9">
        <f t="shared" si="101"/>
        <v>0.41613660158952515</v>
      </c>
      <c r="S159" s="9">
        <f t="shared" si="102"/>
        <v>1.7316967118247921E-4</v>
      </c>
      <c r="T159" s="9">
        <f t="shared" si="103"/>
        <v>1.7316967118247921E-4</v>
      </c>
      <c r="U159" s="407">
        <f t="shared" si="104"/>
        <v>2.1070089006155839</v>
      </c>
      <c r="V159" s="409">
        <f t="shared" si="105"/>
        <v>8.8789730145465828E-3</v>
      </c>
      <c r="W159" s="407">
        <f t="shared" si="106"/>
        <v>8.8789730145465828E-3</v>
      </c>
      <c r="X159" s="407">
        <f t="shared" si="107"/>
        <v>2.1070089006155839</v>
      </c>
      <c r="Y159" s="407">
        <f t="shared" si="108"/>
        <v>2.663691904363975E-2</v>
      </c>
      <c r="Z159" s="407">
        <f t="shared" si="124"/>
        <v>0.3356656653453583</v>
      </c>
      <c r="AA159" s="407">
        <f t="shared" si="125"/>
        <v>0.14400000000000002</v>
      </c>
      <c r="AB159" s="407">
        <f t="shared" si="126"/>
        <v>0</v>
      </c>
      <c r="AC159" s="407">
        <f t="shared" si="109"/>
        <v>0.50901429892349415</v>
      </c>
      <c r="AD159" s="407">
        <f t="shared" si="110"/>
        <v>3.9979598752250118</v>
      </c>
      <c r="AE159" s="407">
        <f t="shared" si="111"/>
        <v>9.5902098983455156E-2</v>
      </c>
      <c r="AF159" s="407">
        <f t="shared" si="127"/>
        <v>6.4799999999999996E-2</v>
      </c>
      <c r="AG159" s="407">
        <f t="shared" si="112"/>
        <v>0.16384470928908665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1.6103189190322575</v>
      </c>
      <c r="AP159">
        <f t="shared" si="131"/>
        <v>22.95</v>
      </c>
      <c r="AQ159" s="10">
        <f t="shared" si="116"/>
        <v>0.93443412016183591</v>
      </c>
      <c r="AR159" s="63">
        <f t="shared" si="117"/>
        <v>25.450714946174706</v>
      </c>
      <c r="AS159" s="63">
        <f t="shared" si="118"/>
        <v>8.1922354644543329</v>
      </c>
      <c r="AT159" s="10"/>
      <c r="AU159">
        <f t="shared" si="119"/>
        <v>93.443412016183586</v>
      </c>
    </row>
    <row r="160" spans="7:47" x14ac:dyDescent="0.25">
      <c r="G160">
        <v>151</v>
      </c>
      <c r="H160">
        <f t="shared" si="120"/>
        <v>4.53</v>
      </c>
      <c r="I160" s="407">
        <f t="shared" si="97"/>
        <v>0.2174075</v>
      </c>
      <c r="J160" s="408">
        <f t="shared" si="121"/>
        <v>1.4417549999999999</v>
      </c>
      <c r="K160" s="408">
        <f t="shared" si="132"/>
        <v>5.2508775000000005</v>
      </c>
      <c r="L160" s="408">
        <f t="shared" si="98"/>
        <v>3.8091225000000004</v>
      </c>
      <c r="M160" s="63">
        <f t="shared" si="122"/>
        <v>0</v>
      </c>
      <c r="N160" s="407">
        <f t="shared" si="99"/>
        <v>4.5490791877773189</v>
      </c>
      <c r="O160" s="407">
        <f t="shared" si="100"/>
        <v>0.42805560460853798</v>
      </c>
      <c r="P160">
        <f t="shared" si="123"/>
        <v>0.2</v>
      </c>
      <c r="Q160" s="407">
        <f t="shared" si="133"/>
        <v>0.62805560460853793</v>
      </c>
      <c r="R160" s="9">
        <f t="shared" si="101"/>
        <v>0.41619881867774444</v>
      </c>
      <c r="S160" s="9">
        <f t="shared" si="102"/>
        <v>1.7322145666875E-4</v>
      </c>
      <c r="T160" s="9">
        <f t="shared" si="103"/>
        <v>1.7322145666875E-4</v>
      </c>
      <c r="U160" s="407">
        <f t="shared" si="104"/>
        <v>2.1210981143244441</v>
      </c>
      <c r="V160" s="409">
        <f t="shared" si="105"/>
        <v>8.9981144211814246E-3</v>
      </c>
      <c r="W160" s="407">
        <f t="shared" si="106"/>
        <v>8.9981144211814246E-3</v>
      </c>
      <c r="X160" s="407">
        <f t="shared" si="107"/>
        <v>2.1210981143244441</v>
      </c>
      <c r="Y160" s="407">
        <f t="shared" si="108"/>
        <v>2.6994343263544277E-2</v>
      </c>
      <c r="Z160" s="407">
        <f t="shared" si="124"/>
        <v>0.33791376300888237</v>
      </c>
      <c r="AA160" s="407">
        <f t="shared" si="125"/>
        <v>0.14400000000000002</v>
      </c>
      <c r="AB160" s="407">
        <f t="shared" si="126"/>
        <v>0</v>
      </c>
      <c r="AC160" s="407">
        <f t="shared" si="109"/>
        <v>0.51167054835646275</v>
      </c>
      <c r="AD160" s="407">
        <f t="shared" si="110"/>
        <v>4.0243091638289972</v>
      </c>
      <c r="AE160" s="407">
        <f t="shared" si="111"/>
        <v>9.7170385476468266E-2</v>
      </c>
      <c r="AF160" s="407">
        <f t="shared" si="127"/>
        <v>6.5231999999999998E-2</v>
      </c>
      <c r="AG160" s="407">
        <f t="shared" si="112"/>
        <v>0.16562107828037473</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1.6206636411232256</v>
      </c>
      <c r="AP160">
        <f t="shared" si="131"/>
        <v>23.102999999999998</v>
      </c>
      <c r="AQ160" s="10">
        <f t="shared" si="116"/>
        <v>0.93444888813211513</v>
      </c>
      <c r="AR160" s="63">
        <f t="shared" si="117"/>
        <v>25.583527417823138</v>
      </c>
      <c r="AS160" s="63">
        <f t="shared" si="118"/>
        <v>8.2810539140187363</v>
      </c>
      <c r="AT160" s="10"/>
      <c r="AU160">
        <f t="shared" si="119"/>
        <v>93.44488881321152</v>
      </c>
    </row>
    <row r="161" spans="7:47" x14ac:dyDescent="0.25">
      <c r="G161">
        <v>152</v>
      </c>
      <c r="H161">
        <f t="shared" si="120"/>
        <v>4.5600000000000005</v>
      </c>
      <c r="I161" s="407">
        <f t="shared" si="97"/>
        <v>0.21743999999999997</v>
      </c>
      <c r="J161" s="408">
        <f t="shared" si="121"/>
        <v>1.4419705263157891</v>
      </c>
      <c r="K161" s="408">
        <f t="shared" si="132"/>
        <v>5.2809852631578948</v>
      </c>
      <c r="L161" s="408">
        <f t="shared" si="98"/>
        <v>3.8390147368421061</v>
      </c>
      <c r="M161" s="63">
        <f t="shared" si="122"/>
        <v>0</v>
      </c>
      <c r="N161" s="407">
        <f t="shared" si="99"/>
        <v>4.5789598436650385</v>
      </c>
      <c r="O161" s="407">
        <f t="shared" si="100"/>
        <v>0.43389328170430047</v>
      </c>
      <c r="P161">
        <f t="shared" si="123"/>
        <v>0.2</v>
      </c>
      <c r="Q161" s="407">
        <f t="shared" si="133"/>
        <v>0.63389328170430048</v>
      </c>
      <c r="R161" s="9">
        <f t="shared" si="101"/>
        <v>0.41626103576596363</v>
      </c>
      <c r="S161" s="9">
        <f t="shared" si="102"/>
        <v>1.7327324989695287E-4</v>
      </c>
      <c r="T161" s="9">
        <f t="shared" si="103"/>
        <v>1.7327324989695287E-4</v>
      </c>
      <c r="U161" s="407">
        <f t="shared" si="104"/>
        <v>2.1351901366055417</v>
      </c>
      <c r="V161" s="409">
        <f t="shared" si="105"/>
        <v>9.118073838915183E-3</v>
      </c>
      <c r="W161" s="407">
        <f t="shared" si="106"/>
        <v>9.118073838915183E-3</v>
      </c>
      <c r="X161" s="407">
        <f t="shared" si="107"/>
        <v>2.1351901366055417</v>
      </c>
      <c r="Y161" s="407">
        <f t="shared" si="108"/>
        <v>2.7354221516745551E-2</v>
      </c>
      <c r="Z161" s="407">
        <f t="shared" si="124"/>
        <v>0.34016186067240645</v>
      </c>
      <c r="AA161" s="407">
        <f t="shared" si="125"/>
        <v>0.14400000000000002</v>
      </c>
      <c r="AB161" s="407">
        <f t="shared" si="126"/>
        <v>0</v>
      </c>
      <c r="AC161" s="407">
        <f t="shared" si="109"/>
        <v>0.51432990099806941</v>
      </c>
      <c r="AD161" s="407">
        <f t="shared" si="110"/>
        <v>4.0506587526523834</v>
      </c>
      <c r="AE161" s="407">
        <f t="shared" si="111"/>
        <v>9.8447017982636179E-2</v>
      </c>
      <c r="AF161" s="407">
        <f t="shared" si="127"/>
        <v>6.5664E-2</v>
      </c>
      <c r="AG161" s="407">
        <f t="shared" si="112"/>
        <v>0.16740716522367563</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1.6310657430148576</v>
      </c>
      <c r="AP161">
        <f t="shared" si="131"/>
        <v>23.256</v>
      </c>
      <c r="AQ161" s="10">
        <f t="shared" si="116"/>
        <v>0.93446130773883396</v>
      </c>
      <c r="AR161" s="63">
        <f t="shared" si="117"/>
        <v>25.716495049903472</v>
      </c>
      <c r="AS161" s="63">
        <f t="shared" si="118"/>
        <v>8.3703582611837817</v>
      </c>
      <c r="AT161" s="10"/>
      <c r="AU161">
        <f t="shared" si="119"/>
        <v>93.446130773883397</v>
      </c>
    </row>
    <row r="162" spans="7:47" x14ac:dyDescent="0.25">
      <c r="G162">
        <v>153</v>
      </c>
      <c r="H162">
        <f t="shared" si="120"/>
        <v>4.59</v>
      </c>
      <c r="I162" s="407">
        <f t="shared" si="97"/>
        <v>0.21747249999999999</v>
      </c>
      <c r="J162" s="408">
        <f t="shared" si="121"/>
        <v>1.4421860526315786</v>
      </c>
      <c r="K162" s="408">
        <f t="shared" si="132"/>
        <v>5.3110930263157892</v>
      </c>
      <c r="L162" s="408">
        <f t="shared" si="98"/>
        <v>3.8689069736842105</v>
      </c>
      <c r="M162" s="63">
        <f t="shared" si="122"/>
        <v>0</v>
      </c>
      <c r="N162" s="407">
        <f t="shared" si="99"/>
        <v>4.6088420509784331</v>
      </c>
      <c r="O162" s="407">
        <f t="shared" si="100"/>
        <v>0.43977481091379733</v>
      </c>
      <c r="P162">
        <f t="shared" si="123"/>
        <v>0.2</v>
      </c>
      <c r="Q162" s="407">
        <f t="shared" si="133"/>
        <v>0.63977481091379729</v>
      </c>
      <c r="R162" s="9">
        <f t="shared" si="101"/>
        <v>0.41632325285418287</v>
      </c>
      <c r="S162" s="9">
        <f t="shared" si="102"/>
        <v>1.7332505086708788E-4</v>
      </c>
      <c r="T162" s="9">
        <f t="shared" si="103"/>
        <v>1.7332505086708788E-4</v>
      </c>
      <c r="U162" s="407">
        <f t="shared" si="104"/>
        <v>2.1492849530424518</v>
      </c>
      <c r="V162" s="409">
        <f t="shared" si="105"/>
        <v>9.2388516187493878E-3</v>
      </c>
      <c r="W162" s="407">
        <f t="shared" si="106"/>
        <v>9.2388516187493878E-3</v>
      </c>
      <c r="X162" s="407">
        <f t="shared" si="107"/>
        <v>2.1492849530424518</v>
      </c>
      <c r="Y162" s="407">
        <f t="shared" si="108"/>
        <v>2.7716554856248164E-2</v>
      </c>
      <c r="Z162" s="407">
        <f t="shared" si="124"/>
        <v>0.34240995833593058</v>
      </c>
      <c r="AA162" s="407">
        <f t="shared" si="125"/>
        <v>0.14400000000000002</v>
      </c>
      <c r="AB162" s="407">
        <f t="shared" si="126"/>
        <v>0</v>
      </c>
      <c r="AC162" s="407">
        <f t="shared" si="109"/>
        <v>0.51699236262798665</v>
      </c>
      <c r="AD162" s="407">
        <f t="shared" si="110"/>
        <v>4.0770086143510165</v>
      </c>
      <c r="AE162" s="407">
        <f t="shared" si="111"/>
        <v>9.9731995448954378E-2</v>
      </c>
      <c r="AF162" s="407">
        <f t="shared" si="127"/>
        <v>6.6096000000000002E-2</v>
      </c>
      <c r="AG162" s="407">
        <f t="shared" si="112"/>
        <v>0.16920298572949916</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1.6415253579408995</v>
      </c>
      <c r="AP162">
        <f t="shared" si="131"/>
        <v>23.408999999999999</v>
      </c>
      <c r="AQ162" s="10">
        <f t="shared" si="116"/>
        <v>0.93447141988099891</v>
      </c>
      <c r="AR162" s="63">
        <f t="shared" si="117"/>
        <v>25.849618131399332</v>
      </c>
      <c r="AS162" s="63">
        <f t="shared" si="118"/>
        <v>8.460149286474957</v>
      </c>
      <c r="AT162" s="10"/>
      <c r="AU162">
        <f t="shared" si="119"/>
        <v>93.447141988099887</v>
      </c>
    </row>
    <row r="163" spans="7:47" x14ac:dyDescent="0.25">
      <c r="G163">
        <v>154</v>
      </c>
      <c r="H163">
        <f t="shared" si="120"/>
        <v>4.62</v>
      </c>
      <c r="I163" s="407">
        <f t="shared" si="97"/>
        <v>0.21750499999999998</v>
      </c>
      <c r="J163" s="408">
        <f t="shared" si="121"/>
        <v>1.4424015789473681</v>
      </c>
      <c r="K163" s="408">
        <f t="shared" si="132"/>
        <v>5.3412007894736844</v>
      </c>
      <c r="L163" s="408">
        <f t="shared" si="98"/>
        <v>3.8987992105263158</v>
      </c>
      <c r="M163" s="63">
        <f t="shared" si="122"/>
        <v>0</v>
      </c>
      <c r="N163" s="407">
        <f t="shared" si="99"/>
        <v>4.6387257797351156</v>
      </c>
      <c r="O163" s="407">
        <f t="shared" si="100"/>
        <v>0.44570030471660449</v>
      </c>
      <c r="P163">
        <f t="shared" si="123"/>
        <v>0.2</v>
      </c>
      <c r="Q163" s="407">
        <f t="shared" si="133"/>
        <v>0.64570030471660456</v>
      </c>
      <c r="R163" s="9">
        <f t="shared" si="101"/>
        <v>0.41638546994240211</v>
      </c>
      <c r="S163" s="9">
        <f t="shared" si="102"/>
        <v>1.7337685957915505E-4</v>
      </c>
      <c r="T163" s="9">
        <f t="shared" si="103"/>
        <v>1.7337685957915505E-4</v>
      </c>
      <c r="U163" s="407">
        <f t="shared" si="104"/>
        <v>2.163382549583583</v>
      </c>
      <c r="V163" s="409">
        <f t="shared" si="105"/>
        <v>9.3604481116855293E-3</v>
      </c>
      <c r="W163" s="407">
        <f t="shared" si="106"/>
        <v>9.3604481116855293E-3</v>
      </c>
      <c r="X163" s="407">
        <f t="shared" si="107"/>
        <v>2.163382549583583</v>
      </c>
      <c r="Y163" s="407">
        <f t="shared" si="108"/>
        <v>2.8081344335056584E-2</v>
      </c>
      <c r="Z163" s="407">
        <f t="shared" si="124"/>
        <v>0.34465805599945465</v>
      </c>
      <c r="AA163" s="407">
        <f t="shared" si="125"/>
        <v>0.14400000000000002</v>
      </c>
      <c r="AB163" s="407">
        <f t="shared" si="126"/>
        <v>0</v>
      </c>
      <c r="AC163" s="407">
        <f t="shared" si="109"/>
        <v>0.51965793903903146</v>
      </c>
      <c r="AD163" s="407">
        <f t="shared" si="110"/>
        <v>4.1033587222830512</v>
      </c>
      <c r="AE163" s="407">
        <f t="shared" si="111"/>
        <v>0.10102531682241836</v>
      </c>
      <c r="AF163" s="407">
        <f t="shared" si="127"/>
        <v>6.6528000000000004E-2</v>
      </c>
      <c r="AG163" s="407">
        <f t="shared" si="112"/>
        <v>0.17100855552262176</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1.6520426202495226</v>
      </c>
      <c r="AP163">
        <f t="shared" si="131"/>
        <v>23.561999999999998</v>
      </c>
      <c r="AQ163" s="10">
        <f t="shared" si="116"/>
        <v>0.93447926438726803</v>
      </c>
      <c r="AR163" s="63">
        <f t="shared" si="117"/>
        <v>25.982896951951574</v>
      </c>
      <c r="AS163" s="63">
        <f t="shared" si="118"/>
        <v>8.5504277761310874</v>
      </c>
      <c r="AT163" s="10"/>
      <c r="AU163">
        <f t="shared" si="119"/>
        <v>93.447926438726796</v>
      </c>
    </row>
    <row r="164" spans="7:47" x14ac:dyDescent="0.25">
      <c r="G164">
        <v>155</v>
      </c>
      <c r="H164">
        <f t="shared" si="120"/>
        <v>4.6500000000000004</v>
      </c>
      <c r="I164" s="407">
        <f t="shared" si="97"/>
        <v>0.21753749999999997</v>
      </c>
      <c r="J164" s="408">
        <f t="shared" si="121"/>
        <v>1.4426171052631573</v>
      </c>
      <c r="K164" s="408">
        <f t="shared" si="132"/>
        <v>5.3713085526315787</v>
      </c>
      <c r="L164" s="408">
        <f t="shared" si="98"/>
        <v>3.9286914473684216</v>
      </c>
      <c r="M164" s="63">
        <f t="shared" si="122"/>
        <v>0</v>
      </c>
      <c r="N164" s="407">
        <f t="shared" si="99"/>
        <v>4.6686110007188599</v>
      </c>
      <c r="O164" s="407">
        <f t="shared" si="100"/>
        <v>0.45166987658491509</v>
      </c>
      <c r="P164">
        <f t="shared" si="123"/>
        <v>0.2</v>
      </c>
      <c r="Q164" s="407">
        <f t="shared" si="133"/>
        <v>0.65166987658491515</v>
      </c>
      <c r="R164" s="9">
        <f t="shared" si="101"/>
        <v>0.41644768703062129</v>
      </c>
      <c r="S164" s="9">
        <f t="shared" si="102"/>
        <v>1.7342867603315431E-4</v>
      </c>
      <c r="T164" s="9">
        <f t="shared" si="103"/>
        <v>1.7342867603315431E-4</v>
      </c>
      <c r="U164" s="407">
        <f t="shared" si="104"/>
        <v>2.1774829125305581</v>
      </c>
      <c r="V164" s="409">
        <f t="shared" si="105"/>
        <v>9.482863668725125E-3</v>
      </c>
      <c r="W164" s="407">
        <f t="shared" si="106"/>
        <v>9.482863668725125E-3</v>
      </c>
      <c r="X164" s="407">
        <f t="shared" si="107"/>
        <v>2.1774829125305581</v>
      </c>
      <c r="Y164" s="407">
        <f t="shared" si="108"/>
        <v>2.8448591006175375E-2</v>
      </c>
      <c r="Z164" s="407">
        <f t="shared" si="124"/>
        <v>0.34690615366297878</v>
      </c>
      <c r="AA164" s="407">
        <f t="shared" si="125"/>
        <v>0.14400000000000002</v>
      </c>
      <c r="AB164" s="407">
        <f t="shared" si="126"/>
        <v>0</v>
      </c>
      <c r="AC164" s="407">
        <f t="shared" si="109"/>
        <v>0.52232663603720497</v>
      </c>
      <c r="AD164" s="407">
        <f t="shared" si="110"/>
        <v>4.129709050486559</v>
      </c>
      <c r="AE164" s="407">
        <f t="shared" si="111"/>
        <v>0.10232698105002359</v>
      </c>
      <c r="AF164" s="407">
        <f t="shared" si="127"/>
        <v>6.6960000000000006E-2</v>
      </c>
      <c r="AG164" s="407">
        <f t="shared" si="112"/>
        <v>0.17282389044248347</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1.6626176654093618</v>
      </c>
      <c r="AP164">
        <f t="shared" si="131"/>
        <v>23.715</v>
      </c>
      <c r="AQ164" s="10">
        <f t="shared" si="116"/>
        <v>0.93448488004941577</v>
      </c>
      <c r="AR164" s="63">
        <f t="shared" si="117"/>
        <v>26.116331801860248</v>
      </c>
      <c r="AS164" s="63">
        <f t="shared" si="118"/>
        <v>8.6411945221241737</v>
      </c>
      <c r="AT164" s="10"/>
      <c r="AU164">
        <f t="shared" si="119"/>
        <v>93.448488004941581</v>
      </c>
    </row>
    <row r="165" spans="7:47" x14ac:dyDescent="0.25">
      <c r="G165">
        <v>156</v>
      </c>
      <c r="H165">
        <f t="shared" si="120"/>
        <v>4.68</v>
      </c>
      <c r="I165" s="407">
        <f t="shared" si="97"/>
        <v>0.21757000000000001</v>
      </c>
      <c r="J165" s="408">
        <f t="shared" si="121"/>
        <v>1.4428326315789473</v>
      </c>
      <c r="K165" s="408">
        <f t="shared" si="132"/>
        <v>5.401416315789473</v>
      </c>
      <c r="L165" s="408">
        <f t="shared" si="98"/>
        <v>3.958583684210526</v>
      </c>
      <c r="M165" s="63">
        <f t="shared" si="122"/>
        <v>0</v>
      </c>
      <c r="N165" s="407">
        <f t="shared" si="99"/>
        <v>4.6984976854553286</v>
      </c>
      <c r="O165" s="407">
        <f t="shared" si="100"/>
        <v>0.45768364098920139</v>
      </c>
      <c r="P165">
        <f t="shared" si="123"/>
        <v>0.2</v>
      </c>
      <c r="Q165" s="407">
        <f t="shared" si="133"/>
        <v>0.6576836409892014</v>
      </c>
      <c r="R165" s="9">
        <f t="shared" si="101"/>
        <v>0.4165099041188407</v>
      </c>
      <c r="S165" s="9">
        <f t="shared" si="102"/>
        <v>1.7348050022908588E-4</v>
      </c>
      <c r="T165" s="9">
        <f t="shared" si="103"/>
        <v>1.7348050022908588E-4</v>
      </c>
      <c r="U165" s="407">
        <f t="shared" si="104"/>
        <v>2.1915860285270212</v>
      </c>
      <c r="V165" s="409">
        <f t="shared" si="105"/>
        <v>9.6060986408696841E-3</v>
      </c>
      <c r="W165" s="407">
        <f t="shared" si="106"/>
        <v>9.6060986408696841E-3</v>
      </c>
      <c r="X165" s="407">
        <f t="shared" si="107"/>
        <v>2.1915860285270212</v>
      </c>
      <c r="Y165" s="407">
        <f t="shared" si="108"/>
        <v>2.8818295922609052E-2</v>
      </c>
      <c r="Z165" s="407">
        <f t="shared" si="124"/>
        <v>0.3491542513265028</v>
      </c>
      <c r="AA165" s="407">
        <f t="shared" si="125"/>
        <v>0.14400000000000002</v>
      </c>
      <c r="AB165" s="407">
        <f t="shared" si="126"/>
        <v>0</v>
      </c>
      <c r="AC165" s="407">
        <f t="shared" si="109"/>
        <v>0.52499845944173307</v>
      </c>
      <c r="AD165" s="407">
        <f t="shared" si="110"/>
        <v>4.1560595736579904</v>
      </c>
      <c r="AE165" s="407">
        <f t="shared" si="111"/>
        <v>0.10363698707876542</v>
      </c>
      <c r="AF165" s="407">
        <f t="shared" si="127"/>
        <v>6.7391999999999994E-2</v>
      </c>
      <c r="AG165" s="407">
        <f t="shared" si="112"/>
        <v>0.17464900644358808</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1.6732506300156214</v>
      </c>
      <c r="AP165">
        <f t="shared" si="131"/>
        <v>23.867999999999999</v>
      </c>
      <c r="AQ165" s="10">
        <f t="shared" si="116"/>
        <v>0.93448830465454003</v>
      </c>
      <c r="AR165" s="63">
        <f t="shared" si="117"/>
        <v>26.249922972086654</v>
      </c>
      <c r="AS165" s="63">
        <f t="shared" si="118"/>
        <v>8.7324503221794032</v>
      </c>
      <c r="AT165" s="10"/>
      <c r="AU165">
        <f t="shared" si="119"/>
        <v>93.448830465454009</v>
      </c>
    </row>
    <row r="166" spans="7:47" x14ac:dyDescent="0.25">
      <c r="G166">
        <v>157</v>
      </c>
      <c r="H166">
        <f t="shared" si="120"/>
        <v>4.71</v>
      </c>
      <c r="I166" s="407">
        <f t="shared" si="97"/>
        <v>0.2176025</v>
      </c>
      <c r="J166" s="408">
        <f t="shared" si="121"/>
        <v>1.4430481578947367</v>
      </c>
      <c r="K166" s="408">
        <f t="shared" si="132"/>
        <v>5.4315240789473682</v>
      </c>
      <c r="L166" s="408">
        <f t="shared" si="98"/>
        <v>3.9884759210526317</v>
      </c>
      <c r="M166" s="63">
        <f t="shared" si="122"/>
        <v>0</v>
      </c>
      <c r="N166" s="407">
        <f t="shared" si="99"/>
        <v>4.7283858061887196</v>
      </c>
      <c r="O166" s="407">
        <f t="shared" si="100"/>
        <v>0.46374171340393794</v>
      </c>
      <c r="P166">
        <f t="shared" si="123"/>
        <v>0.2</v>
      </c>
      <c r="Q166" s="407">
        <f t="shared" si="133"/>
        <v>0.66374171340393795</v>
      </c>
      <c r="R166" s="9">
        <f t="shared" si="101"/>
        <v>0.41657212120705994</v>
      </c>
      <c r="S166" s="9">
        <f t="shared" si="102"/>
        <v>1.7353233216694944E-4</v>
      </c>
      <c r="T166" s="9">
        <f t="shared" si="103"/>
        <v>1.7353233216694944E-4</v>
      </c>
      <c r="U166" s="407">
        <f t="shared" si="104"/>
        <v>2.2056918845478757</v>
      </c>
      <c r="V166" s="409">
        <f t="shared" si="105"/>
        <v>9.7301533791207193E-3</v>
      </c>
      <c r="W166" s="407">
        <f t="shared" si="106"/>
        <v>9.7301533791207193E-3</v>
      </c>
      <c r="X166" s="407">
        <f t="shared" si="107"/>
        <v>2.2056918845478757</v>
      </c>
      <c r="Y166" s="407">
        <f t="shared" si="108"/>
        <v>2.9190460137362154E-2</v>
      </c>
      <c r="Z166" s="407">
        <f t="shared" si="124"/>
        <v>0.35140234899002687</v>
      </c>
      <c r="AA166" s="407">
        <f t="shared" si="125"/>
        <v>0.14400000000000002</v>
      </c>
      <c r="AB166" s="407">
        <f t="shared" si="126"/>
        <v>0</v>
      </c>
      <c r="AC166" s="407">
        <f t="shared" si="109"/>
        <v>0.52767341508510657</v>
      </c>
      <c r="AD166" s="407">
        <f t="shared" si="110"/>
        <v>4.1824102671314529</v>
      </c>
      <c r="AE166" s="407">
        <f t="shared" si="111"/>
        <v>0.10495533385563956</v>
      </c>
      <c r="AF166" s="407">
        <f t="shared" si="127"/>
        <v>6.7823999999999995E-2</v>
      </c>
      <c r="AG166" s="407">
        <f t="shared" si="112"/>
        <v>0.17648391959590762</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1.6839416517962398</v>
      </c>
      <c r="AP166">
        <f t="shared" si="131"/>
        <v>24.020999999999997</v>
      </c>
      <c r="AQ166" s="10">
        <f t="shared" si="116"/>
        <v>0.93448957501607222</v>
      </c>
      <c r="AR166" s="63">
        <f t="shared" si="117"/>
        <v>26.383670754255327</v>
      </c>
      <c r="AS166" s="63">
        <f t="shared" si="118"/>
        <v>8.8241959797953804</v>
      </c>
      <c r="AT166" s="10"/>
      <c r="AU166">
        <f t="shared" si="119"/>
        <v>93.448957501607225</v>
      </c>
    </row>
    <row r="167" spans="7:47" x14ac:dyDescent="0.25">
      <c r="G167">
        <v>158</v>
      </c>
      <c r="H167">
        <f t="shared" si="120"/>
        <v>4.74</v>
      </c>
      <c r="I167" s="407">
        <f t="shared" si="97"/>
        <v>0.217635</v>
      </c>
      <c r="J167" s="408">
        <f t="shared" si="121"/>
        <v>1.4432636842105262</v>
      </c>
      <c r="K167" s="408">
        <f t="shared" si="132"/>
        <v>5.4616318421052634</v>
      </c>
      <c r="L167" s="408">
        <f t="shared" si="98"/>
        <v>4.018368157894737</v>
      </c>
      <c r="M167" s="63">
        <f t="shared" si="122"/>
        <v>0</v>
      </c>
      <c r="N167" s="407">
        <f t="shared" si="99"/>
        <v>4.7582753358592802</v>
      </c>
      <c r="O167" s="407">
        <f t="shared" si="100"/>
        <v>0.46984421031338486</v>
      </c>
      <c r="P167">
        <f t="shared" si="123"/>
        <v>0.2</v>
      </c>
      <c r="Q167" s="407">
        <f t="shared" si="133"/>
        <v>0.66984421031338481</v>
      </c>
      <c r="R167" s="9">
        <f t="shared" si="101"/>
        <v>0.41663433829527918</v>
      </c>
      <c r="S167" s="9">
        <f t="shared" si="102"/>
        <v>1.7358417184674512E-4</v>
      </c>
      <c r="T167" s="9">
        <f t="shared" si="103"/>
        <v>1.7358417184674512E-4</v>
      </c>
      <c r="U167" s="407">
        <f t="shared" si="104"/>
        <v>2.2198004678889194</v>
      </c>
      <c r="V167" s="409">
        <f t="shared" si="105"/>
        <v>9.8550282344797308E-3</v>
      </c>
      <c r="W167" s="407">
        <f t="shared" si="106"/>
        <v>9.8550282344797308E-3</v>
      </c>
      <c r="X167" s="407">
        <f t="shared" si="107"/>
        <v>2.2198004678889194</v>
      </c>
      <c r="Y167" s="407">
        <f t="shared" si="108"/>
        <v>2.9565084703439194E-2</v>
      </c>
      <c r="Z167" s="407">
        <f t="shared" si="124"/>
        <v>0.35365044665355105</v>
      </c>
      <c r="AA167" s="407">
        <f t="shared" si="125"/>
        <v>0.14400000000000002</v>
      </c>
      <c r="AB167" s="407">
        <f t="shared" si="126"/>
        <v>0</v>
      </c>
      <c r="AC167" s="407">
        <f t="shared" si="109"/>
        <v>0.53035150881312165</v>
      </c>
      <c r="AD167" s="407">
        <f t="shared" si="110"/>
        <v>4.2087611068587485</v>
      </c>
      <c r="AE167" s="407">
        <f t="shared" si="111"/>
        <v>0.10628202032764128</v>
      </c>
      <c r="AF167" s="407">
        <f t="shared" si="127"/>
        <v>6.8255999999999997E-2</v>
      </c>
      <c r="AG167" s="407">
        <f t="shared" si="112"/>
        <v>0.17832864608528876</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1.6946908696181218</v>
      </c>
      <c r="AP167">
        <f t="shared" si="131"/>
        <v>24.173999999999999</v>
      </c>
      <c r="AQ167" s="10">
        <f t="shared" si="116"/>
        <v>0.93448872700363528</v>
      </c>
      <c r="AR167" s="63">
        <f t="shared" si="117"/>
        <v>26.517575440656081</v>
      </c>
      <c r="AS167" s="63">
        <f t="shared" si="118"/>
        <v>8.916432304264438</v>
      </c>
      <c r="AT167" s="10"/>
      <c r="AU167">
        <f t="shared" si="119"/>
        <v>93.448872700363523</v>
      </c>
    </row>
    <row r="168" spans="7:47" x14ac:dyDescent="0.25">
      <c r="G168">
        <v>159</v>
      </c>
      <c r="H168">
        <f t="shared" si="120"/>
        <v>4.7700000000000005</v>
      </c>
      <c r="I168" s="407">
        <f t="shared" si="97"/>
        <v>0.21766749999999999</v>
      </c>
      <c r="J168" s="408">
        <f t="shared" si="121"/>
        <v>1.4434792105263154</v>
      </c>
      <c r="K168" s="408">
        <f t="shared" si="132"/>
        <v>5.4917396052631577</v>
      </c>
      <c r="L168" s="408">
        <f t="shared" si="98"/>
        <v>4.0482603947368432</v>
      </c>
      <c r="M168" s="63">
        <f t="shared" si="122"/>
        <v>0</v>
      </c>
      <c r="N168" s="407">
        <f t="shared" si="99"/>
        <v>4.7881662480816676</v>
      </c>
      <c r="O168" s="407">
        <f t="shared" si="100"/>
        <v>0.47599124921743358</v>
      </c>
      <c r="P168">
        <f t="shared" si="123"/>
        <v>0.2</v>
      </c>
      <c r="Q168" s="407">
        <f t="shared" si="133"/>
        <v>0.67599124921743359</v>
      </c>
      <c r="R168" s="9">
        <f t="shared" si="101"/>
        <v>0.41669655538349837</v>
      </c>
      <c r="S168" s="9">
        <f t="shared" si="102"/>
        <v>1.7363601926847293E-4</v>
      </c>
      <c r="T168" s="9">
        <f t="shared" si="103"/>
        <v>1.7363601926847293E-4</v>
      </c>
      <c r="U168" s="407">
        <f t="shared" si="104"/>
        <v>2.233911766156873</v>
      </c>
      <c r="V168" s="409">
        <f t="shared" si="105"/>
        <v>9.9807235579482401E-3</v>
      </c>
      <c r="W168" s="407">
        <f t="shared" si="106"/>
        <v>9.9807235579482401E-3</v>
      </c>
      <c r="X168" s="407">
        <f t="shared" si="107"/>
        <v>2.233911766156873</v>
      </c>
      <c r="Y168" s="407">
        <f t="shared" si="108"/>
        <v>2.994217067384472E-2</v>
      </c>
      <c r="Z168" s="407">
        <f t="shared" si="124"/>
        <v>0.35589854431707518</v>
      </c>
      <c r="AA168" s="407">
        <f t="shared" si="125"/>
        <v>0.14400000000000002</v>
      </c>
      <c r="AB168" s="407">
        <f t="shared" si="126"/>
        <v>0</v>
      </c>
      <c r="AC168" s="407">
        <f t="shared" si="109"/>
        <v>0.53303274648491983</v>
      </c>
      <c r="AD168" s="407">
        <f t="shared" si="110"/>
        <v>4.2351120693901771</v>
      </c>
      <c r="AE168" s="407">
        <f t="shared" si="111"/>
        <v>0.10761704544176609</v>
      </c>
      <c r="AF168" s="407">
        <f t="shared" si="127"/>
        <v>6.8687999999999999E-2</v>
      </c>
      <c r="AG168" s="407">
        <f t="shared" si="112"/>
        <v>0.18018320221386458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1.7054984234934345</v>
      </c>
      <c r="AP168">
        <f t="shared" si="131"/>
        <v>24.327000000000002</v>
      </c>
      <c r="AQ168" s="10">
        <f t="shared" si="116"/>
        <v>0.93448579557180422</v>
      </c>
      <c r="AR168" s="63">
        <f t="shared" si="117"/>
        <v>26.651637324245993</v>
      </c>
      <c r="AS168" s="63">
        <f t="shared" si="118"/>
        <v>9.0091601106932284</v>
      </c>
      <c r="AT168" s="10"/>
      <c r="AU168">
        <f t="shared" si="119"/>
        <v>93.448579557180423</v>
      </c>
    </row>
    <row r="169" spans="7:47" x14ac:dyDescent="0.25">
      <c r="G169">
        <v>160</v>
      </c>
      <c r="H169">
        <f t="shared" si="120"/>
        <v>4.8000000000000007</v>
      </c>
      <c r="I169" s="407">
        <f t="shared" si="97"/>
        <v>0.2177</v>
      </c>
      <c r="J169" s="408">
        <f t="shared" si="121"/>
        <v>1.4436947368421049</v>
      </c>
      <c r="K169" s="408">
        <f t="shared" si="132"/>
        <v>5.5218473684210529</v>
      </c>
      <c r="L169" s="408">
        <f t="shared" si="98"/>
        <v>4.0781526315789485</v>
      </c>
      <c r="M169" s="63">
        <f t="shared" si="122"/>
        <v>0</v>
      </c>
      <c r="N169" s="407">
        <f t="shared" si="99"/>
        <v>4.8180585171241059</v>
      </c>
      <c r="O169" s="407">
        <f t="shared" si="100"/>
        <v>0.48218294863751415</v>
      </c>
      <c r="P169">
        <f t="shared" si="123"/>
        <v>0.2</v>
      </c>
      <c r="Q169" s="407">
        <f t="shared" si="133"/>
        <v>0.68218294863751416</v>
      </c>
      <c r="R169" s="9">
        <f t="shared" si="101"/>
        <v>0.41675877247171761</v>
      </c>
      <c r="S169" s="9">
        <f t="shared" si="102"/>
        <v>1.7368787443213288E-4</v>
      </c>
      <c r="T169" s="9">
        <f t="shared" si="103"/>
        <v>1.7368787443213288E-4</v>
      </c>
      <c r="U169" s="407">
        <f t="shared" si="104"/>
        <v>2.2480257672597697</v>
      </c>
      <c r="V169" s="409">
        <f t="shared" si="105"/>
        <v>1.0107239700527753E-2</v>
      </c>
      <c r="W169" s="407">
        <f t="shared" si="106"/>
        <v>1.0107239700527753E-2</v>
      </c>
      <c r="X169" s="407">
        <f t="shared" si="107"/>
        <v>2.2480257672597697</v>
      </c>
      <c r="Y169" s="407">
        <f t="shared" si="108"/>
        <v>3.032171910158326E-2</v>
      </c>
      <c r="Z169" s="407">
        <f t="shared" si="124"/>
        <v>0.35814664198059926</v>
      </c>
      <c r="AA169" s="407">
        <f t="shared" si="125"/>
        <v>0.14400000000000002</v>
      </c>
      <c r="AB169" s="407">
        <f t="shared" si="126"/>
        <v>0</v>
      </c>
      <c r="AC169" s="407">
        <f t="shared" si="109"/>
        <v>0.53571713397302956</v>
      </c>
      <c r="AD169" s="407">
        <f t="shared" si="110"/>
        <v>4.2614631318560363</v>
      </c>
      <c r="AE169" s="407">
        <f t="shared" si="111"/>
        <v>0.10896040814500954</v>
      </c>
      <c r="AF169" s="407">
        <f t="shared" si="127"/>
        <v>6.9120000000000015E-2</v>
      </c>
      <c r="AG169" s="407">
        <f t="shared" si="112"/>
        <v>0.18204760440046883</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1.7163644545859726</v>
      </c>
      <c r="AP169">
        <f t="shared" si="131"/>
        <v>24.48</v>
      </c>
      <c r="AQ169" s="10">
        <f t="shared" si="116"/>
        <v>0.93448081478781297</v>
      </c>
      <c r="AR169" s="63">
        <f t="shared" si="117"/>
        <v>26.785856698651479</v>
      </c>
      <c r="AS169" s="63">
        <f t="shared" si="118"/>
        <v>9.1023802200234414</v>
      </c>
      <c r="AT169" s="10"/>
      <c r="AU169">
        <f t="shared" si="119"/>
        <v>93.44808147878129</v>
      </c>
    </row>
    <row r="170" spans="7:47" x14ac:dyDescent="0.25">
      <c r="G170">
        <v>161</v>
      </c>
      <c r="H170">
        <f t="shared" si="120"/>
        <v>4.83</v>
      </c>
      <c r="I170" s="407">
        <f t="shared" si="97"/>
        <v>0.21773249999999997</v>
      </c>
      <c r="J170" s="408">
        <f t="shared" si="121"/>
        <v>1.4439102631578944</v>
      </c>
      <c r="K170" s="408">
        <f t="shared" si="132"/>
        <v>5.5519551315789473</v>
      </c>
      <c r="L170" s="408">
        <f t="shared" si="98"/>
        <v>4.1080448684210529</v>
      </c>
      <c r="M170" s="63">
        <f t="shared" si="122"/>
        <v>0</v>
      </c>
      <c r="N170" s="407">
        <f t="shared" si="99"/>
        <v>4.8479521178883074</v>
      </c>
      <c r="O170" s="407">
        <f t="shared" si="100"/>
        <v>0.48841942812256434</v>
      </c>
      <c r="P170">
        <f t="shared" si="123"/>
        <v>0.2</v>
      </c>
      <c r="Q170" s="407">
        <f t="shared" si="133"/>
        <v>0.6884194281225644</v>
      </c>
      <c r="R170" s="9">
        <f t="shared" si="101"/>
        <v>0.41682098955993685</v>
      </c>
      <c r="S170" s="9">
        <f t="shared" si="102"/>
        <v>1.7373973733772499E-4</v>
      </c>
      <c r="T170" s="9">
        <f t="shared" si="103"/>
        <v>1.7373973733772499E-4</v>
      </c>
      <c r="U170" s="407">
        <f t="shared" si="104"/>
        <v>2.2621424593977024</v>
      </c>
      <c r="V170" s="409">
        <f t="shared" si="105"/>
        <v>1.0234577013219772E-2</v>
      </c>
      <c r="W170" s="407">
        <f t="shared" si="106"/>
        <v>1.0234577013219772E-2</v>
      </c>
      <c r="X170" s="407">
        <f t="shared" si="107"/>
        <v>2.2621424593977024</v>
      </c>
      <c r="Y170" s="407">
        <f t="shared" si="108"/>
        <v>3.0703731039659315E-2</v>
      </c>
      <c r="Z170" s="407">
        <f t="shared" si="124"/>
        <v>0.36039473964412327</v>
      </c>
      <c r="AA170" s="407">
        <f t="shared" si="125"/>
        <v>0.14400000000000002</v>
      </c>
      <c r="AB170" s="407">
        <f t="shared" si="126"/>
        <v>0</v>
      </c>
      <c r="AC170" s="407">
        <f t="shared" si="109"/>
        <v>0.53840467716340656</v>
      </c>
      <c r="AD170" s="407">
        <f t="shared" si="110"/>
        <v>4.287814271948803</v>
      </c>
      <c r="AE170" s="407">
        <f t="shared" si="111"/>
        <v>0.11031210738436706</v>
      </c>
      <c r="AF170" s="407">
        <f t="shared" si="127"/>
        <v>6.9552000000000003E-2</v>
      </c>
      <c r="AG170" s="407">
        <f t="shared" si="112"/>
        <v>0.18392186918105385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1.7272891052175823</v>
      </c>
      <c r="AP170">
        <f t="shared" si="131"/>
        <v>24.632999999999999</v>
      </c>
      <c r="AQ170" s="10">
        <f t="shared" si="116"/>
        <v>0.93447381785825345</v>
      </c>
      <c r="AR170" s="63">
        <f t="shared" si="117"/>
        <v>26.920233858170327</v>
      </c>
      <c r="AS170" s="63">
        <f t="shared" si="118"/>
        <v>9.1960934590526922</v>
      </c>
      <c r="AT170" s="10"/>
      <c r="AU170">
        <f t="shared" si="119"/>
        <v>93.447381785825343</v>
      </c>
    </row>
    <row r="171" spans="7:47" x14ac:dyDescent="0.25">
      <c r="G171">
        <v>162</v>
      </c>
      <c r="H171">
        <f t="shared" si="120"/>
        <v>4.8600000000000003</v>
      </c>
      <c r="I171" s="407">
        <f t="shared" si="97"/>
        <v>0.21776499999999999</v>
      </c>
      <c r="J171" s="408">
        <f t="shared" si="121"/>
        <v>1.4441257894736839</v>
      </c>
      <c r="K171" s="408">
        <f t="shared" si="132"/>
        <v>5.5820628947368425</v>
      </c>
      <c r="L171" s="408">
        <f t="shared" si="98"/>
        <v>4.1379371052631582</v>
      </c>
      <c r="M171" s="63">
        <f t="shared" si="122"/>
        <v>0</v>
      </c>
      <c r="N171" s="407">
        <f t="shared" si="99"/>
        <v>4.8778470258901363</v>
      </c>
      <c r="O171" s="407">
        <f t="shared" si="100"/>
        <v>0.49470080825506429</v>
      </c>
      <c r="P171">
        <f t="shared" si="123"/>
        <v>0.2</v>
      </c>
      <c r="Q171" s="407">
        <f t="shared" si="133"/>
        <v>0.69470080825506431</v>
      </c>
      <c r="R171" s="9">
        <f t="shared" si="101"/>
        <v>0.41688320664815615</v>
      </c>
      <c r="S171" s="9">
        <f t="shared" si="102"/>
        <v>1.7379160798524927E-4</v>
      </c>
      <c r="T171" s="9">
        <f t="shared" si="103"/>
        <v>1.7379160798524927E-4</v>
      </c>
      <c r="U171" s="407">
        <f t="shared" si="104"/>
        <v>2.2762618310539118</v>
      </c>
      <c r="V171" s="409">
        <f t="shared" si="105"/>
        <v>1.0362735847025814E-2</v>
      </c>
      <c r="W171" s="407">
        <f t="shared" si="106"/>
        <v>1.0362735847025814E-2</v>
      </c>
      <c r="X171" s="407">
        <f t="shared" si="107"/>
        <v>2.2762618310539118</v>
      </c>
      <c r="Y171" s="407">
        <f t="shared" si="108"/>
        <v>3.1088207541077443E-2</v>
      </c>
      <c r="Z171" s="407">
        <f t="shared" si="124"/>
        <v>0.36264283730764746</v>
      </c>
      <c r="AA171" s="407">
        <f t="shared" si="125"/>
        <v>0.14400000000000002</v>
      </c>
      <c r="AB171" s="407">
        <f t="shared" si="126"/>
        <v>0</v>
      </c>
      <c r="AC171" s="407">
        <f t="shared" si="109"/>
        <v>0.54109538195547502</v>
      </c>
      <c r="AD171" s="407">
        <f t="shared" si="110"/>
        <v>4.3141654679059709</v>
      </c>
      <c r="AE171" s="407">
        <f t="shared" si="111"/>
        <v>0.11167214210683407</v>
      </c>
      <c r="AF171" s="407">
        <f t="shared" si="127"/>
        <v>6.9984000000000005E-2</v>
      </c>
      <c r="AG171" s="407">
        <f t="shared" si="112"/>
        <v>0.18580601320911252</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1.7382725188746628</v>
      </c>
      <c r="AP171">
        <f t="shared" si="131"/>
        <v>24.786000000000001</v>
      </c>
      <c r="AQ171" s="10">
        <f t="shared" si="116"/>
        <v>0.93446483715480944</v>
      </c>
      <c r="AR171" s="63">
        <f t="shared" si="117"/>
        <v>27.05476909777375</v>
      </c>
      <c r="AS171" s="63">
        <f t="shared" si="118"/>
        <v>9.2903006604556264</v>
      </c>
      <c r="AT171" s="10"/>
      <c r="AU171">
        <f t="shared" si="119"/>
        <v>93.446483715480937</v>
      </c>
    </row>
    <row r="172" spans="7:47" x14ac:dyDescent="0.25">
      <c r="G172">
        <v>163</v>
      </c>
      <c r="H172">
        <f t="shared" si="120"/>
        <v>4.8899999999999997</v>
      </c>
      <c r="I172" s="407">
        <f t="shared" si="97"/>
        <v>0.2177975</v>
      </c>
      <c r="J172" s="408">
        <f t="shared" si="121"/>
        <v>1.4443413157894736</v>
      </c>
      <c r="K172" s="408">
        <f t="shared" si="132"/>
        <v>5.6121706578947368</v>
      </c>
      <c r="L172" s="408">
        <f t="shared" si="98"/>
        <v>4.1678293421052626</v>
      </c>
      <c r="M172" s="63">
        <f t="shared" si="122"/>
        <v>0</v>
      </c>
      <c r="N172" s="407">
        <f t="shared" si="99"/>
        <v>4.9077432172409656</v>
      </c>
      <c r="O172" s="407">
        <f t="shared" si="100"/>
        <v>0.50102721065713185</v>
      </c>
      <c r="P172">
        <f t="shared" si="123"/>
        <v>0.2</v>
      </c>
      <c r="Q172" s="407">
        <f t="shared" si="133"/>
        <v>0.70102721065713181</v>
      </c>
      <c r="R172" s="9">
        <f t="shared" si="101"/>
        <v>0.41694542373637544</v>
      </c>
      <c r="S172" s="9">
        <f t="shared" si="102"/>
        <v>1.7384348637470567E-4</v>
      </c>
      <c r="T172" s="9">
        <f t="shared" si="103"/>
        <v>1.7384348637470567E-4</v>
      </c>
      <c r="U172" s="407">
        <f t="shared" si="104"/>
        <v>2.2903838709861923</v>
      </c>
      <c r="V172" s="409">
        <f t="shared" si="105"/>
        <v>1.0491716552947389E-2</v>
      </c>
      <c r="W172" s="407">
        <f t="shared" si="106"/>
        <v>1.0491716552947389E-2</v>
      </c>
      <c r="X172" s="407">
        <f t="shared" si="107"/>
        <v>2.2903838709861923</v>
      </c>
      <c r="Y172" s="407">
        <f t="shared" si="108"/>
        <v>3.1475149658842169E-2</v>
      </c>
      <c r="Z172" s="407">
        <f t="shared" si="124"/>
        <v>0.36489093497117148</v>
      </c>
      <c r="AA172" s="407">
        <f t="shared" si="125"/>
        <v>0.14400000000000002</v>
      </c>
      <c r="AB172" s="407">
        <f t="shared" si="126"/>
        <v>0</v>
      </c>
      <c r="AC172" s="407">
        <f t="shared" si="109"/>
        <v>0.54378925426216795</v>
      </c>
      <c r="AD172" s="407">
        <f t="shared" si="110"/>
        <v>4.3405166984935111</v>
      </c>
      <c r="AE172" s="407">
        <f t="shared" si="111"/>
        <v>0.11304051125940605</v>
      </c>
      <c r="AF172" s="407">
        <f t="shared" si="127"/>
        <v>7.0415999999999992E-2</v>
      </c>
      <c r="AG172" s="407">
        <f t="shared" si="112"/>
        <v>0.18770005325610359</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1.7493148402147254</v>
      </c>
      <c r="AP172">
        <f t="shared" si="131"/>
        <v>24.938999999999997</v>
      </c>
      <c r="AQ172" s="10">
        <f t="shared" si="116"/>
        <v>0.93445390423906394</v>
      </c>
      <c r="AR172" s="63">
        <f t="shared" si="117"/>
        <v>27.189462713108398</v>
      </c>
      <c r="AS172" s="63">
        <f t="shared" si="118"/>
        <v>9.3850026628051797</v>
      </c>
      <c r="AT172" s="10"/>
      <c r="AU172">
        <f t="shared" si="119"/>
        <v>93.445390423906389</v>
      </c>
    </row>
    <row r="173" spans="7:47" x14ac:dyDescent="0.25">
      <c r="G173">
        <v>164</v>
      </c>
      <c r="H173">
        <f t="shared" si="120"/>
        <v>4.92</v>
      </c>
      <c r="I173" s="407">
        <f t="shared" si="97"/>
        <v>0.21782999999999997</v>
      </c>
      <c r="J173" s="408">
        <f t="shared" si="121"/>
        <v>1.4445568421052628</v>
      </c>
      <c r="K173" s="408">
        <f t="shared" si="132"/>
        <v>5.6422784210526311</v>
      </c>
      <c r="L173" s="408">
        <f t="shared" si="98"/>
        <v>4.1977215789473687</v>
      </c>
      <c r="M173" s="63">
        <f t="shared" si="122"/>
        <v>0</v>
      </c>
      <c r="N173" s="407">
        <f t="shared" si="99"/>
        <v>4.9376406686297143</v>
      </c>
      <c r="O173" s="407">
        <f t="shared" si="100"/>
        <v>0.50739875799668488</v>
      </c>
      <c r="P173">
        <f t="shared" si="123"/>
        <v>0.2</v>
      </c>
      <c r="Q173" s="407">
        <f t="shared" si="133"/>
        <v>0.70739875799668495</v>
      </c>
      <c r="R173" s="9">
        <f t="shared" si="101"/>
        <v>0.41700764082459463</v>
      </c>
      <c r="S173" s="9">
        <f t="shared" si="102"/>
        <v>1.7389537250609414E-4</v>
      </c>
      <c r="T173" s="9">
        <f t="shared" si="103"/>
        <v>1.7389537250609414E-4</v>
      </c>
      <c r="U173" s="407">
        <f t="shared" si="104"/>
        <v>2.3045085682186128</v>
      </c>
      <c r="V173" s="409">
        <f t="shared" si="105"/>
        <v>1.0621519481986003E-2</v>
      </c>
      <c r="W173" s="407">
        <f t="shared" si="106"/>
        <v>1.0621519481986003E-2</v>
      </c>
      <c r="X173" s="407">
        <f t="shared" si="107"/>
        <v>2.3045085682186128</v>
      </c>
      <c r="Y173" s="407">
        <f t="shared" si="108"/>
        <v>3.1864558445958008E-2</v>
      </c>
      <c r="Z173" s="407">
        <f t="shared" si="124"/>
        <v>0.36713903263469561</v>
      </c>
      <c r="AA173" s="407">
        <f t="shared" si="125"/>
        <v>0.14400000000000002</v>
      </c>
      <c r="AB173" s="407">
        <f t="shared" si="126"/>
        <v>0</v>
      </c>
      <c r="AC173" s="407">
        <f t="shared" si="109"/>
        <v>0.54648630000997023</v>
      </c>
      <c r="AD173" s="407">
        <f t="shared" si="110"/>
        <v>4.3668679429899289</v>
      </c>
      <c r="AE173" s="407">
        <f t="shared" si="111"/>
        <v>0.11441721378907854</v>
      </c>
      <c r="AF173" s="407">
        <f t="shared" si="127"/>
        <v>7.0847999999999994E-2</v>
      </c>
      <c r="AG173" s="407">
        <f t="shared" si="112"/>
        <v>0.18960400621188064</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1.760416215073028</v>
      </c>
      <c r="AP173">
        <f t="shared" si="131"/>
        <v>25.091999999999999</v>
      </c>
      <c r="AQ173" s="10">
        <f t="shared" si="116"/>
        <v>0.93444104988642118</v>
      </c>
      <c r="AR173" s="63">
        <f t="shared" si="117"/>
        <v>27.324315000498512</v>
      </c>
      <c r="AS173" s="63">
        <f t="shared" si="118"/>
        <v>9.4802003105940322</v>
      </c>
      <c r="AT173" s="10"/>
      <c r="AU173">
        <f t="shared" si="119"/>
        <v>93.444104988642124</v>
      </c>
    </row>
    <row r="174" spans="7:47" x14ac:dyDescent="0.25">
      <c r="G174">
        <v>165</v>
      </c>
      <c r="H174">
        <f t="shared" si="120"/>
        <v>4.9499999999999993</v>
      </c>
      <c r="I174" s="407">
        <f t="shared" ref="I174:I209" si="136">(Vout+Rdcr*H174+RdsonBot*H174)/(Vin-RdsonTop*H174+RdsonBot*H174)</f>
        <v>0.21786249999999999</v>
      </c>
      <c r="J174" s="408">
        <f t="shared" si="121"/>
        <v>1.4447723684210525</v>
      </c>
      <c r="K174" s="408">
        <f t="shared" si="132"/>
        <v>5.6723861842105254</v>
      </c>
      <c r="L174" s="408">
        <f t="shared" ref="L174:L209" si="137">H174-J174/2</f>
        <v>4.2276138157894732</v>
      </c>
      <c r="M174" s="63">
        <f t="shared" si="122"/>
        <v>0</v>
      </c>
      <c r="N174" s="407">
        <f t="shared" ref="N174:N209" si="138">SQRT(H174^2+(J174^2)/12)</f>
        <v>4.9675393573055269</v>
      </c>
      <c r="O174" s="407">
        <f t="shared" ref="O174:O209" si="139">(N174^2*Rdcr*(1+Ltc*Ta-Ltc*25))/(1-N174^2*Rdcr*Ltc*ThetaCa)</f>
        <v>0.51381557399366684</v>
      </c>
      <c r="P174">
        <f t="shared" si="123"/>
        <v>0.2</v>
      </c>
      <c r="Q174" s="407">
        <f t="shared" si="133"/>
        <v>0.71381557399366691</v>
      </c>
      <c r="R174" s="9">
        <f t="shared" ref="R174:R209" si="140">J174/(2*SQRT(3))</f>
        <v>0.41706985791281392</v>
      </c>
      <c r="S174" s="9">
        <f t="shared" ref="S174:S209" si="141">RCoutEsr*R174^2</f>
        <v>1.7394726637941479E-4</v>
      </c>
      <c r="T174" s="9">
        <f t="shared" ref="T174:T209" si="142">S174</f>
        <v>1.7394726637941479E-4</v>
      </c>
      <c r="U174" s="407">
        <f t="shared" ref="U174:U209" si="143">SQRT(I174)*SQRT(H174^2+(J174^2)/12)</f>
        <v>2.3186359120335354</v>
      </c>
      <c r="V174" s="409">
        <f t="shared" ref="V174:V209" si="144">RCinEsr*U174^2</f>
        <v>1.0752144985143168E-2</v>
      </c>
      <c r="W174" s="407">
        <f t="shared" ref="W174:W209" si="145">V174</f>
        <v>1.0752144985143168E-2</v>
      </c>
      <c r="X174" s="407">
        <f t="shared" ref="X174:X209" si="146">SQRT(I174)*SQRT(H174^2+(J174^2)/12)</f>
        <v>2.3186359120335354</v>
      </c>
      <c r="Y174" s="407">
        <f t="shared" ref="Y174:Y209" si="147">RdsonTop*X174^2</f>
        <v>3.2256434955429507E-2</v>
      </c>
      <c r="Z174" s="407">
        <f t="shared" si="124"/>
        <v>0.36938713029821962</v>
      </c>
      <c r="AA174" s="407">
        <f t="shared" si="125"/>
        <v>0.14400000000000002</v>
      </c>
      <c r="AB174" s="407">
        <f t="shared" si="126"/>
        <v>0</v>
      </c>
      <c r="AC174" s="407">
        <f t="shared" ref="AC174:AC209" si="148">(AB174+AA174+Z174+Y174*(1+RdsonTopTc*Ta-RdsonTopTc*25))/(1-Y174*RdsonTopTc*ThetaJaTop)</f>
        <v>0.54918652513895772</v>
      </c>
      <c r="AD174" s="407">
        <f t="shared" ref="AD174:AD209" si="149">SQRT(1-I174)*SQRT(H174^2+(J174^2)/12)</f>
        <v>4.3932191811708901</v>
      </c>
      <c r="AE174" s="407">
        <f t="shared" ref="AE174:AE209" si="150">RdsonBot*AD174^2</f>
        <v>0.11580224864284695</v>
      </c>
      <c r="AF174" s="407">
        <f t="shared" si="127"/>
        <v>7.1279999999999982E-2</v>
      </c>
      <c r="AG174" s="407">
        <f t="shared" ref="AG174:AG209" si="151">(AF174+AE174*(1+RdsonBotTc*Ta-RdsonBotTc*25))/(1-AE174*RdsonBotTc*ThetaJaBot)</f>
        <v>0.19151788908512471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1.7715767904692721</v>
      </c>
      <c r="AP174">
        <f t="shared" si="131"/>
        <v>25.244999999999994</v>
      </c>
      <c r="AQ174" s="10">
        <f t="shared" ref="AQ174:AQ209" si="155">AP174/(AP174+AO174)</f>
        <v>0.93442630410917804</v>
      </c>
      <c r="AR174" s="63">
        <f t="shared" ref="AR174:AR209" si="156">ThetaJaTop*AC174</f>
        <v>27.459326256947886</v>
      </c>
      <c r="AS174" s="63">
        <f t="shared" ref="AS174:AS209" si="157">AG174*ThetaJaBot</f>
        <v>9.5758944542562361</v>
      </c>
      <c r="AT174" s="10"/>
      <c r="AU174">
        <f t="shared" ref="AU174:AU209" si="158">AQ174*100</f>
        <v>93.442630410917801</v>
      </c>
    </row>
    <row r="175" spans="7:47" x14ac:dyDescent="0.25">
      <c r="G175">
        <v>166</v>
      </c>
      <c r="H175">
        <f t="shared" si="120"/>
        <v>4.9799999999999995</v>
      </c>
      <c r="I175" s="407">
        <f t="shared" si="136"/>
        <v>0.21789499999999998</v>
      </c>
      <c r="J175" s="408">
        <f t="shared" si="121"/>
        <v>1.4449878947368417</v>
      </c>
      <c r="K175" s="408">
        <f t="shared" si="132"/>
        <v>5.7024939473684206</v>
      </c>
      <c r="L175" s="408">
        <f t="shared" si="137"/>
        <v>4.2575060526315784</v>
      </c>
      <c r="M175" s="63">
        <f t="shared" si="122"/>
        <v>0</v>
      </c>
      <c r="N175" s="407">
        <f t="shared" si="138"/>
        <v>4.9974392610610749</v>
      </c>
      <c r="O175" s="407">
        <f t="shared" si="139"/>
        <v>0.52027778342633946</v>
      </c>
      <c r="P175">
        <f t="shared" si="123"/>
        <v>0.2</v>
      </c>
      <c r="Q175" s="407">
        <f t="shared" si="133"/>
        <v>0.72027778342633941</v>
      </c>
      <c r="R175" s="9">
        <f t="shared" si="140"/>
        <v>0.41713207500103311</v>
      </c>
      <c r="S175" s="9">
        <f t="shared" si="141"/>
        <v>1.7399916799466751E-4</v>
      </c>
      <c r="T175" s="9">
        <f t="shared" si="142"/>
        <v>1.7399916799466751E-4</v>
      </c>
      <c r="U175" s="407">
        <f t="shared" si="143"/>
        <v>2.332765891963914</v>
      </c>
      <c r="V175" s="409">
        <f t="shared" si="144"/>
        <v>1.088359341342039E-2</v>
      </c>
      <c r="W175" s="407">
        <f t="shared" si="145"/>
        <v>1.088359341342039E-2</v>
      </c>
      <c r="X175" s="407">
        <f t="shared" si="146"/>
        <v>2.332765891963914</v>
      </c>
      <c r="Y175" s="407">
        <f t="shared" si="147"/>
        <v>3.2650780240261169E-2</v>
      </c>
      <c r="Z175" s="407">
        <f t="shared" si="124"/>
        <v>0.37163522796174375</v>
      </c>
      <c r="AA175" s="407">
        <f t="shared" si="125"/>
        <v>0.14400000000000002</v>
      </c>
      <c r="AB175" s="407">
        <f t="shared" si="126"/>
        <v>0</v>
      </c>
      <c r="AC175" s="407">
        <f t="shared" si="148"/>
        <v>0.55188993560284094</v>
      </c>
      <c r="AD175" s="407">
        <f t="shared" si="149"/>
        <v>4.4195703932944062</v>
      </c>
      <c r="AE175" s="407">
        <f t="shared" si="150"/>
        <v>0.11719561476770683</v>
      </c>
      <c r="AF175" s="407">
        <f t="shared" si="127"/>
        <v>7.1711999999999998E-2</v>
      </c>
      <c r="AG175" s="407">
        <f t="shared" si="151"/>
        <v>0.19344171900378085</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1.7827967146143764</v>
      </c>
      <c r="AP175">
        <f t="shared" si="131"/>
        <v>25.397999999999996</v>
      </c>
      <c r="AQ175" s="10">
        <f t="shared" si="155"/>
        <v>0.93440969617877989</v>
      </c>
      <c r="AR175" s="63">
        <f t="shared" si="156"/>
        <v>27.594496780142048</v>
      </c>
      <c r="AS175" s="63">
        <f t="shared" si="157"/>
        <v>9.672085950189043</v>
      </c>
      <c r="AT175" s="10"/>
      <c r="AU175">
        <f t="shared" si="158"/>
        <v>93.440969617877983</v>
      </c>
    </row>
    <row r="176" spans="7:47" x14ac:dyDescent="0.25">
      <c r="G176">
        <v>167</v>
      </c>
      <c r="H176">
        <f t="shared" si="120"/>
        <v>5.01</v>
      </c>
      <c r="I176" s="407">
        <f t="shared" si="136"/>
        <v>0.21792749999999997</v>
      </c>
      <c r="J176" s="408">
        <f t="shared" si="121"/>
        <v>1.4452034210526312</v>
      </c>
      <c r="K176" s="408">
        <f t="shared" si="132"/>
        <v>5.7326017105263158</v>
      </c>
      <c r="L176" s="408">
        <f t="shared" si="137"/>
        <v>4.2873982894736837</v>
      </c>
      <c r="M176" s="63">
        <f t="shared" si="122"/>
        <v>0</v>
      </c>
      <c r="N176" s="407">
        <f t="shared" si="138"/>
        <v>5.0273403582164446</v>
      </c>
      <c r="O176" s="407">
        <f t="shared" si="139"/>
        <v>0.52678551213764002</v>
      </c>
      <c r="P176">
        <f t="shared" si="123"/>
        <v>0.2</v>
      </c>
      <c r="Q176" s="407">
        <f t="shared" si="133"/>
        <v>0.72678551213764009</v>
      </c>
      <c r="R176" s="9">
        <f t="shared" si="140"/>
        <v>0.41719429208925235</v>
      </c>
      <c r="S176" s="9">
        <f t="shared" si="141"/>
        <v>1.740510773518524E-4</v>
      </c>
      <c r="T176" s="9">
        <f t="shared" si="142"/>
        <v>1.740510773518524E-4</v>
      </c>
      <c r="U176" s="407">
        <f t="shared" si="143"/>
        <v>2.3468984977858747</v>
      </c>
      <c r="V176" s="409">
        <f t="shared" si="144"/>
        <v>1.1015865117819192E-2</v>
      </c>
      <c r="W176" s="407">
        <f t="shared" si="145"/>
        <v>1.1015865117819192E-2</v>
      </c>
      <c r="X176" s="407">
        <f t="shared" si="146"/>
        <v>2.3468984977858747</v>
      </c>
      <c r="Y176" s="407">
        <f t="shared" si="147"/>
        <v>3.3047595353457575E-2</v>
      </c>
      <c r="Z176" s="407">
        <f t="shared" si="124"/>
        <v>0.37388332562526783</v>
      </c>
      <c r="AA176" s="407">
        <f t="shared" si="125"/>
        <v>0.14400000000000002</v>
      </c>
      <c r="AB176" s="407">
        <f t="shared" si="126"/>
        <v>0</v>
      </c>
      <c r="AC176" s="407">
        <f t="shared" si="148"/>
        <v>0.55459653736900538</v>
      </c>
      <c r="AD176" s="407">
        <f t="shared" si="149"/>
        <v>4.4459215600865312</v>
      </c>
      <c r="AE176" s="407">
        <f t="shared" si="150"/>
        <v>0.11859731111065352</v>
      </c>
      <c r="AF176" s="407">
        <f t="shared" si="127"/>
        <v>7.2144E-2</v>
      </c>
      <c r="AG176" s="407">
        <f t="shared" si="151"/>
        <v>0.19537551321549793</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1.7940761369173144</v>
      </c>
      <c r="AP176">
        <f t="shared" si="131"/>
        <v>25.550999999999998</v>
      </c>
      <c r="AQ176" s="10">
        <f t="shared" si="155"/>
        <v>0.93439125464729589</v>
      </c>
      <c r="AR176" s="63">
        <f t="shared" si="156"/>
        <v>27.729826868450267</v>
      </c>
      <c r="AS176" s="63">
        <f t="shared" si="157"/>
        <v>9.7687756607748959</v>
      </c>
      <c r="AT176" s="10"/>
      <c r="AU176">
        <f t="shared" si="158"/>
        <v>93.439125464729585</v>
      </c>
    </row>
    <row r="177" spans="7:47" x14ac:dyDescent="0.25">
      <c r="G177">
        <v>168</v>
      </c>
      <c r="H177">
        <f t="shared" si="120"/>
        <v>5.04</v>
      </c>
      <c r="I177" s="407">
        <f t="shared" si="136"/>
        <v>0.21795999999999996</v>
      </c>
      <c r="J177" s="408">
        <f t="shared" si="121"/>
        <v>1.4454189473684205</v>
      </c>
      <c r="K177" s="408">
        <f t="shared" si="132"/>
        <v>5.7627094736842102</v>
      </c>
      <c r="L177" s="408">
        <f t="shared" si="137"/>
        <v>4.3172905263157899</v>
      </c>
      <c r="M177" s="63">
        <f t="shared" si="122"/>
        <v>0</v>
      </c>
      <c r="N177" s="407">
        <f t="shared" si="138"/>
        <v>5.0572426276036007</v>
      </c>
      <c r="O177" s="407">
        <f t="shared" si="139"/>
        <v>0.53333888704160692</v>
      </c>
      <c r="P177">
        <f t="shared" si="123"/>
        <v>0.2</v>
      </c>
      <c r="Q177" s="407">
        <f t="shared" si="133"/>
        <v>0.73333888704160688</v>
      </c>
      <c r="R177" s="9">
        <f t="shared" si="140"/>
        <v>0.41725650917747154</v>
      </c>
      <c r="S177" s="9">
        <f t="shared" si="141"/>
        <v>1.7410299445096939E-4</v>
      </c>
      <c r="T177" s="9">
        <f t="shared" si="142"/>
        <v>1.7410299445096939E-4</v>
      </c>
      <c r="U177" s="407">
        <f t="shared" si="143"/>
        <v>2.3610337195115476</v>
      </c>
      <c r="V177" s="409">
        <f t="shared" si="144"/>
        <v>1.1148960449341067E-2</v>
      </c>
      <c r="W177" s="407">
        <f t="shared" si="145"/>
        <v>1.1148960449341067E-2</v>
      </c>
      <c r="X177" s="407">
        <f t="shared" si="146"/>
        <v>2.3610337195115476</v>
      </c>
      <c r="Y177" s="407">
        <f t="shared" si="147"/>
        <v>3.3446881348023198E-2</v>
      </c>
      <c r="Z177" s="407">
        <f t="shared" si="124"/>
        <v>0.37613142328879196</v>
      </c>
      <c r="AA177" s="407">
        <f t="shared" si="125"/>
        <v>0.14400000000000002</v>
      </c>
      <c r="AB177" s="407">
        <f t="shared" si="126"/>
        <v>0</v>
      </c>
      <c r="AC177" s="407">
        <f t="shared" si="148"/>
        <v>0.55730633641855365</v>
      </c>
      <c r="AD177" s="407">
        <f t="shared" si="149"/>
        <v>4.4722726627275797</v>
      </c>
      <c r="AE177" s="407">
        <f t="shared" si="150"/>
        <v>0.12000733661868263</v>
      </c>
      <c r="AF177" s="407">
        <f t="shared" si="127"/>
        <v>7.2576000000000002E-2</v>
      </c>
      <c r="AG177" s="407">
        <f t="shared" si="151"/>
        <v>0.19731928908807292</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1.8054152079920254</v>
      </c>
      <c r="AP177">
        <f t="shared" si="131"/>
        <v>25.703999999999997</v>
      </c>
      <c r="AQ177" s="10">
        <f t="shared" si="155"/>
        <v>0.93437100736814227</v>
      </c>
      <c r="AR177" s="63">
        <f t="shared" si="156"/>
        <v>27.865316820927681</v>
      </c>
      <c r="AS177" s="63">
        <f t="shared" si="157"/>
        <v>9.8659644544036453</v>
      </c>
      <c r="AT177" s="10"/>
      <c r="AU177">
        <f t="shared" si="158"/>
        <v>93.43710073681423</v>
      </c>
    </row>
    <row r="178" spans="7:47" x14ac:dyDescent="0.25">
      <c r="G178">
        <v>169</v>
      </c>
      <c r="H178">
        <f t="shared" si="120"/>
        <v>5.07</v>
      </c>
      <c r="I178" s="407">
        <f t="shared" si="136"/>
        <v>0.21799250000000001</v>
      </c>
      <c r="J178" s="408">
        <f t="shared" si="121"/>
        <v>1.4456344736842104</v>
      </c>
      <c r="K178" s="408">
        <f t="shared" si="132"/>
        <v>5.7928172368421054</v>
      </c>
      <c r="L178" s="408">
        <f t="shared" si="137"/>
        <v>4.3471827631578952</v>
      </c>
      <c r="M178" s="63">
        <f t="shared" si="122"/>
        <v>0</v>
      </c>
      <c r="N178" s="407">
        <f t="shared" si="138"/>
        <v>5.0871460485513902</v>
      </c>
      <c r="O178" s="407">
        <f t="shared" si="139"/>
        <v>0.53993803612987179</v>
      </c>
      <c r="P178">
        <f t="shared" si="123"/>
        <v>0.2</v>
      </c>
      <c r="Q178" s="407">
        <f t="shared" si="133"/>
        <v>0.73993803612987175</v>
      </c>
      <c r="R178" s="9">
        <f t="shared" si="140"/>
        <v>0.41731872626569094</v>
      </c>
      <c r="S178" s="9">
        <f t="shared" si="141"/>
        <v>1.7415491929201869E-4</v>
      </c>
      <c r="T178" s="9">
        <f t="shared" si="142"/>
        <v>1.7415491929201869E-4</v>
      </c>
      <c r="U178" s="407">
        <f t="shared" si="143"/>
        <v>2.3751715473821604</v>
      </c>
      <c r="V178" s="409">
        <f t="shared" si="144"/>
        <v>1.1282879758987532E-2</v>
      </c>
      <c r="W178" s="407">
        <f t="shared" si="145"/>
        <v>1.1282879758987532E-2</v>
      </c>
      <c r="X178" s="407">
        <f t="shared" si="146"/>
        <v>2.3751715473821604</v>
      </c>
      <c r="Y178" s="407">
        <f t="shared" si="147"/>
        <v>3.3848639276962598E-2</v>
      </c>
      <c r="Z178" s="407">
        <f t="shared" si="124"/>
        <v>0.37837952095231608</v>
      </c>
      <c r="AA178" s="407">
        <f t="shared" si="125"/>
        <v>0.14400000000000002</v>
      </c>
      <c r="AB178" s="407">
        <f t="shared" si="126"/>
        <v>0</v>
      </c>
      <c r="AC178" s="407">
        <f t="shared" si="148"/>
        <v>0.56001933874634835</v>
      </c>
      <c r="AD178" s="407">
        <f t="shared" si="149"/>
        <v>4.4986236828388142</v>
      </c>
      <c r="AE178" s="407">
        <f t="shared" si="150"/>
        <v>0.12142569023878955</v>
      </c>
      <c r="AF178" s="407">
        <f t="shared" si="127"/>
        <v>7.3008000000000003E-2</v>
      </c>
      <c r="AG178" s="407">
        <f t="shared" si="151"/>
        <v>0.19927306410989812</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1.8168140796643979</v>
      </c>
      <c r="AP178">
        <f t="shared" si="131"/>
        <v>25.856999999999999</v>
      </c>
      <c r="AQ178" s="10">
        <f t="shared" si="155"/>
        <v>0.93434898151608781</v>
      </c>
      <c r="AR178" s="63">
        <f t="shared" si="156"/>
        <v>28.000966937317418</v>
      </c>
      <c r="AS178" s="63">
        <f t="shared" si="157"/>
        <v>9.9636532054949054</v>
      </c>
      <c r="AT178" s="10"/>
      <c r="AU178">
        <f t="shared" si="158"/>
        <v>93.434898151608778</v>
      </c>
    </row>
    <row r="179" spans="7:47" x14ac:dyDescent="0.25">
      <c r="G179">
        <v>170</v>
      </c>
      <c r="H179">
        <f t="shared" si="120"/>
        <v>5.0999999999999996</v>
      </c>
      <c r="I179" s="407">
        <f t="shared" si="136"/>
        <v>0.218025</v>
      </c>
      <c r="J179" s="408">
        <f t="shared" si="121"/>
        <v>1.4458499999999999</v>
      </c>
      <c r="K179" s="408">
        <f t="shared" si="132"/>
        <v>5.8229249999999997</v>
      </c>
      <c r="L179" s="408">
        <f t="shared" si="137"/>
        <v>4.3770749999999996</v>
      </c>
      <c r="M179" s="63">
        <f t="shared" si="122"/>
        <v>0</v>
      </c>
      <c r="N179" s="407">
        <f t="shared" si="138"/>
        <v>5.1170506008710719</v>
      </c>
      <c r="O179" s="407">
        <f t="shared" si="139"/>
        <v>0.54658308847822057</v>
      </c>
      <c r="P179">
        <f t="shared" si="123"/>
        <v>0.2</v>
      </c>
      <c r="Q179" s="407">
        <f t="shared" si="133"/>
        <v>0.74658308847822052</v>
      </c>
      <c r="R179" s="9">
        <f t="shared" si="140"/>
        <v>0.41738094335391018</v>
      </c>
      <c r="S179" s="9">
        <f t="shared" si="141"/>
        <v>1.7420685187499998E-4</v>
      </c>
      <c r="T179" s="9">
        <f t="shared" si="142"/>
        <v>1.7420685187499998E-4</v>
      </c>
      <c r="U179" s="407">
        <f t="shared" si="143"/>
        <v>2.3893119718613653</v>
      </c>
      <c r="V179" s="409">
        <f t="shared" si="144"/>
        <v>1.1417623397760092E-2</v>
      </c>
      <c r="W179" s="407">
        <f t="shared" si="145"/>
        <v>1.1417623397760092E-2</v>
      </c>
      <c r="X179" s="407">
        <f t="shared" si="146"/>
        <v>2.3893119718613653</v>
      </c>
      <c r="Y179" s="407">
        <f t="shared" si="147"/>
        <v>3.4252870193280278E-2</v>
      </c>
      <c r="Z179" s="407">
        <f t="shared" si="124"/>
        <v>0.3806276186158401</v>
      </c>
      <c r="AA179" s="407">
        <f t="shared" si="125"/>
        <v>0.14400000000000002</v>
      </c>
      <c r="AB179" s="407">
        <f t="shared" si="126"/>
        <v>0</v>
      </c>
      <c r="AC179" s="407">
        <f t="shared" si="148"/>
        <v>0.56273555036105261</v>
      </c>
      <c r="AD179" s="407">
        <f t="shared" si="149"/>
        <v>4.5249746024696043</v>
      </c>
      <c r="AE179" s="407">
        <f t="shared" si="150"/>
        <v>0.12285237091796972</v>
      </c>
      <c r="AF179" s="407">
        <f t="shared" si="127"/>
        <v>7.3439999999999991E-2</v>
      </c>
      <c r="AG179" s="407">
        <f t="shared" si="151"/>
        <v>0.20123685589041268</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1.8282729049793209</v>
      </c>
      <c r="AP179">
        <f t="shared" si="131"/>
        <v>26.009999999999998</v>
      </c>
      <c r="AQ179" s="10">
        <f t="shared" si="155"/>
        <v>0.93432520360656768</v>
      </c>
      <c r="AR179" s="63">
        <f t="shared" si="156"/>
        <v>28.136777518052629</v>
      </c>
      <c r="AS179" s="63">
        <f t="shared" si="157"/>
        <v>10.061842794520635</v>
      </c>
      <c r="AT179" s="10"/>
      <c r="AU179">
        <f t="shared" si="158"/>
        <v>93.432520360656767</v>
      </c>
    </row>
    <row r="180" spans="7:47" x14ac:dyDescent="0.25">
      <c r="G180">
        <v>171</v>
      </c>
      <c r="H180">
        <f t="shared" si="120"/>
        <v>5.13</v>
      </c>
      <c r="I180" s="407">
        <f t="shared" si="136"/>
        <v>0.21805749999999999</v>
      </c>
      <c r="J180" s="408">
        <f t="shared" si="121"/>
        <v>1.4460655263157893</v>
      </c>
      <c r="K180" s="408">
        <f t="shared" si="132"/>
        <v>5.8530327631578949</v>
      </c>
      <c r="L180" s="408">
        <f t="shared" si="137"/>
        <v>4.4069672368421049</v>
      </c>
      <c r="M180" s="63">
        <f t="shared" si="122"/>
        <v>0</v>
      </c>
      <c r="N180" s="407">
        <f t="shared" si="138"/>
        <v>5.1469562648423501</v>
      </c>
      <c r="O180" s="407">
        <f t="shared" si="139"/>
        <v>0.55327417425322289</v>
      </c>
      <c r="P180">
        <f t="shared" si="123"/>
        <v>0.2</v>
      </c>
      <c r="Q180" s="407">
        <f t="shared" si="133"/>
        <v>0.75327417425322296</v>
      </c>
      <c r="R180" s="9">
        <f t="shared" si="140"/>
        <v>0.41744316044212942</v>
      </c>
      <c r="S180" s="9">
        <f t="shared" si="141"/>
        <v>1.7425879219991341E-4</v>
      </c>
      <c r="T180" s="9">
        <f t="shared" si="142"/>
        <v>1.7425879219991341E-4</v>
      </c>
      <c r="U180" s="407">
        <f t="shared" si="143"/>
        <v>2.4034549836288037</v>
      </c>
      <c r="V180" s="409">
        <f t="shared" si="144"/>
        <v>1.1553191716660267E-2</v>
      </c>
      <c r="W180" s="407">
        <f t="shared" si="145"/>
        <v>1.1553191716660267E-2</v>
      </c>
      <c r="X180" s="407">
        <f t="shared" si="146"/>
        <v>2.4034549836288037</v>
      </c>
      <c r="Y180" s="407">
        <f t="shared" si="147"/>
        <v>3.4659575149980804E-2</v>
      </c>
      <c r="Z180" s="407">
        <f t="shared" si="124"/>
        <v>0.38287571627936429</v>
      </c>
      <c r="AA180" s="407">
        <f t="shared" si="125"/>
        <v>0.14400000000000002</v>
      </c>
      <c r="AB180" s="407">
        <f t="shared" si="126"/>
        <v>0</v>
      </c>
      <c r="AC180" s="407">
        <f t="shared" si="148"/>
        <v>0.56545497728517424</v>
      </c>
      <c r="AD180" s="407">
        <f t="shared" si="149"/>
        <v>4.5513254040850324</v>
      </c>
      <c r="AE180" s="407">
        <f t="shared" si="150"/>
        <v>0.1242873776032187</v>
      </c>
      <c r="AF180" s="407">
        <f t="shared" si="127"/>
        <v>7.3871999999999993E-2</v>
      </c>
      <c r="AG180" s="407">
        <f t="shared" si="151"/>
        <v>0.2032106821605581</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1.8397918382078153</v>
      </c>
      <c r="AP180">
        <f t="shared" si="131"/>
        <v>26.162999999999997</v>
      </c>
      <c r="AQ180" s="10">
        <f t="shared" si="155"/>
        <v>0.93429969951433378</v>
      </c>
      <c r="AR180" s="63">
        <f t="shared" si="156"/>
        <v>28.272748864258713</v>
      </c>
      <c r="AS180" s="63">
        <f t="shared" si="157"/>
        <v>10.160534108027905</v>
      </c>
      <c r="AT180" s="10"/>
      <c r="AU180">
        <f t="shared" si="158"/>
        <v>93.429969951433378</v>
      </c>
    </row>
    <row r="181" spans="7:47" x14ac:dyDescent="0.25">
      <c r="G181">
        <v>172</v>
      </c>
      <c r="H181">
        <f t="shared" si="120"/>
        <v>5.16</v>
      </c>
      <c r="I181" s="407">
        <f t="shared" si="136"/>
        <v>0.21809000000000001</v>
      </c>
      <c r="J181" s="408">
        <f t="shared" si="121"/>
        <v>1.4462810526315786</v>
      </c>
      <c r="K181" s="408">
        <f t="shared" si="132"/>
        <v>5.8831405263157892</v>
      </c>
      <c r="L181" s="408">
        <f t="shared" si="137"/>
        <v>4.4368594736842111</v>
      </c>
      <c r="M181" s="63">
        <f t="shared" si="122"/>
        <v>0</v>
      </c>
      <c r="N181" s="407">
        <f t="shared" si="138"/>
        <v>5.176863021199881</v>
      </c>
      <c r="O181" s="407">
        <f t="shared" si="139"/>
        <v>0.5600114247189304</v>
      </c>
      <c r="P181">
        <f t="shared" si="123"/>
        <v>0.2</v>
      </c>
      <c r="Q181" s="407">
        <f t="shared" si="133"/>
        <v>0.76001142471893046</v>
      </c>
      <c r="R181" s="9">
        <f t="shared" si="140"/>
        <v>0.41750537753034861</v>
      </c>
      <c r="S181" s="9">
        <f t="shared" si="141"/>
        <v>1.7431074026675892E-4</v>
      </c>
      <c r="T181" s="9">
        <f t="shared" si="142"/>
        <v>1.7431074026675892E-4</v>
      </c>
      <c r="U181" s="407">
        <f t="shared" si="143"/>
        <v>2.417600573573885</v>
      </c>
      <c r="V181" s="409">
        <f t="shared" si="144"/>
        <v>1.1689585066689557E-2</v>
      </c>
      <c r="W181" s="407">
        <f t="shared" si="145"/>
        <v>1.1689585066689557E-2</v>
      </c>
      <c r="X181" s="407">
        <f t="shared" si="146"/>
        <v>2.417600573573885</v>
      </c>
      <c r="Y181" s="407">
        <f t="shared" si="147"/>
        <v>3.506875520006867E-2</v>
      </c>
      <c r="Z181" s="407">
        <f t="shared" si="124"/>
        <v>0.38512381394288842</v>
      </c>
      <c r="AA181" s="407">
        <f t="shared" si="125"/>
        <v>0.14400000000000002</v>
      </c>
      <c r="AB181" s="407">
        <f t="shared" si="126"/>
        <v>0</v>
      </c>
      <c r="AC181" s="407">
        <f t="shared" si="148"/>
        <v>0.56817762555510687</v>
      </c>
      <c r="AD181" s="407">
        <f t="shared" si="149"/>
        <v>4.5776760705539203</v>
      </c>
      <c r="AE181" s="407">
        <f t="shared" si="150"/>
        <v>0.12573070924153187</v>
      </c>
      <c r="AF181" s="407">
        <f t="shared" si="127"/>
        <v>7.4303999999999995E-2</v>
      </c>
      <c r="AG181" s="407">
        <f t="shared" si="151"/>
        <v>0.20519456077323661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1.85137103485423</v>
      </c>
      <c r="AP181">
        <f t="shared" si="131"/>
        <v>26.315999999999999</v>
      </c>
      <c r="AQ181" s="10">
        <f t="shared" si="155"/>
        <v>0.93427249449146865</v>
      </c>
      <c r="AR181" s="63">
        <f t="shared" si="156"/>
        <v>28.408881277755345</v>
      </c>
      <c r="AS181" s="63">
        <f t="shared" si="157"/>
        <v>10.25972803866183</v>
      </c>
      <c r="AT181" s="10"/>
      <c r="AU181">
        <f t="shared" si="158"/>
        <v>93.427249449146871</v>
      </c>
    </row>
    <row r="182" spans="7:47" x14ac:dyDescent="0.25">
      <c r="G182">
        <v>173</v>
      </c>
      <c r="H182">
        <f t="shared" si="120"/>
        <v>5.1899999999999995</v>
      </c>
      <c r="I182" s="407">
        <f t="shared" si="136"/>
        <v>0.21812249999999997</v>
      </c>
      <c r="J182" s="408">
        <f t="shared" si="121"/>
        <v>1.4464965789473681</v>
      </c>
      <c r="K182" s="408">
        <f t="shared" si="132"/>
        <v>5.9132482894736835</v>
      </c>
      <c r="L182" s="408">
        <f t="shared" si="137"/>
        <v>4.4667517105263155</v>
      </c>
      <c r="M182" s="63">
        <f t="shared" si="122"/>
        <v>0</v>
      </c>
      <c r="N182" s="407">
        <f t="shared" si="138"/>
        <v>5.206770851120254</v>
      </c>
      <c r="O182" s="407">
        <f t="shared" si="139"/>
        <v>0.56679497224364594</v>
      </c>
      <c r="P182">
        <f t="shared" si="123"/>
        <v>0.2</v>
      </c>
      <c r="Q182" s="407">
        <f t="shared" si="133"/>
        <v>0.76679497224364601</v>
      </c>
      <c r="R182" s="9">
        <f t="shared" si="140"/>
        <v>0.41756759461856785</v>
      </c>
      <c r="S182" s="9">
        <f t="shared" si="141"/>
        <v>1.7436269607553663E-4</v>
      </c>
      <c r="T182" s="9">
        <f t="shared" si="142"/>
        <v>1.7436269607553663E-4</v>
      </c>
      <c r="U182" s="407">
        <f t="shared" si="143"/>
        <v>2.4317487327897869</v>
      </c>
      <c r="V182" s="409">
        <f t="shared" si="144"/>
        <v>1.1826803798849468E-2</v>
      </c>
      <c r="W182" s="407">
        <f t="shared" si="145"/>
        <v>1.1826803798849468E-2</v>
      </c>
      <c r="X182" s="407">
        <f t="shared" si="146"/>
        <v>2.4317487327897869</v>
      </c>
      <c r="Y182" s="407">
        <f t="shared" si="147"/>
        <v>3.5480411396548409E-2</v>
      </c>
      <c r="Z182" s="407">
        <f t="shared" si="124"/>
        <v>0.38737191160641243</v>
      </c>
      <c r="AA182" s="407">
        <f t="shared" si="125"/>
        <v>0.14400000000000002</v>
      </c>
      <c r="AB182" s="407">
        <f t="shared" si="126"/>
        <v>0</v>
      </c>
      <c r="AC182" s="407">
        <f t="shared" si="148"/>
        <v>0.57090350122117228</v>
      </c>
      <c r="AD182" s="407">
        <f t="shared" si="149"/>
        <v>4.6040265851372748</v>
      </c>
      <c r="AE182" s="407">
        <f t="shared" si="150"/>
        <v>0.12718236477990477</v>
      </c>
      <c r="AF182" s="407">
        <f t="shared" si="127"/>
        <v>7.4735999999999997E-2</v>
      </c>
      <c r="AG182" s="407">
        <f t="shared" si="151"/>
        <v>0.20718850970377484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1.8630106516635181</v>
      </c>
      <c r="AP182">
        <f t="shared" si="131"/>
        <v>26.468999999999994</v>
      </c>
      <c r="AQ182" s="10">
        <f t="shared" si="155"/>
        <v>0.9342436131847871</v>
      </c>
      <c r="AR182" s="63">
        <f t="shared" si="156"/>
        <v>28.545175061058615</v>
      </c>
      <c r="AS182" s="63">
        <f t="shared" si="157"/>
        <v>10.359425485188742</v>
      </c>
      <c r="AT182" s="10"/>
      <c r="AU182">
        <f t="shared" si="158"/>
        <v>93.424361318478716</v>
      </c>
    </row>
    <row r="183" spans="7:47" x14ac:dyDescent="0.25">
      <c r="G183">
        <v>174</v>
      </c>
      <c r="H183">
        <f t="shared" si="120"/>
        <v>5.22</v>
      </c>
      <c r="I183" s="407">
        <f t="shared" si="136"/>
        <v>0.21815499999999999</v>
      </c>
      <c r="J183" s="408">
        <f t="shared" si="121"/>
        <v>1.4467121052631575</v>
      </c>
      <c r="K183" s="408">
        <f t="shared" si="132"/>
        <v>5.9433560526315787</v>
      </c>
      <c r="L183" s="408">
        <f t="shared" si="137"/>
        <v>4.4966439473684208</v>
      </c>
      <c r="M183" s="63">
        <f t="shared" si="122"/>
        <v>0</v>
      </c>
      <c r="N183" s="407">
        <f t="shared" si="138"/>
        <v>5.2366797362094086</v>
      </c>
      <c r="O183" s="407">
        <f t="shared" si="139"/>
        <v>0.57362495030676441</v>
      </c>
      <c r="P183">
        <f t="shared" si="123"/>
        <v>0.2</v>
      </c>
      <c r="Q183" s="407">
        <f t="shared" si="133"/>
        <v>0.77362495030676448</v>
      </c>
      <c r="R183" s="9">
        <f t="shared" si="140"/>
        <v>0.41762981170678715</v>
      </c>
      <c r="S183" s="9">
        <f t="shared" si="141"/>
        <v>1.7441465962624652E-4</v>
      </c>
      <c r="T183" s="9">
        <f t="shared" si="142"/>
        <v>1.7441465962624652E-4</v>
      </c>
      <c r="U183" s="407">
        <f t="shared" si="143"/>
        <v>2.4458994525676565</v>
      </c>
      <c r="V183" s="409">
        <f t="shared" si="144"/>
        <v>1.1964848264141523E-2</v>
      </c>
      <c r="W183" s="407">
        <f t="shared" si="145"/>
        <v>1.1964848264141523E-2</v>
      </c>
      <c r="X183" s="407">
        <f t="shared" si="146"/>
        <v>2.4458994525676565</v>
      </c>
      <c r="Y183" s="407">
        <f t="shared" si="147"/>
        <v>3.5894544792424571E-2</v>
      </c>
      <c r="Z183" s="407">
        <f t="shared" si="124"/>
        <v>0.38962000926993656</v>
      </c>
      <c r="AA183" s="407">
        <f t="shared" si="125"/>
        <v>0.14400000000000002</v>
      </c>
      <c r="AB183" s="407">
        <f t="shared" si="126"/>
        <v>0</v>
      </c>
      <c r="AC183" s="407">
        <f t="shared" si="148"/>
        <v>0.57363261034766511</v>
      </c>
      <c r="AD183" s="407">
        <f t="shared" si="149"/>
        <v>4.6303769314771213</v>
      </c>
      <c r="AE183" s="407">
        <f t="shared" si="150"/>
        <v>0.12864234316533291</v>
      </c>
      <c r="AF183" s="407">
        <f t="shared" si="127"/>
        <v>7.5167999999999999E-2</v>
      </c>
      <c r="AG183" s="407">
        <f t="shared" si="151"/>
        <v>0.20919254705039017</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1.8747108466285876</v>
      </c>
      <c r="AP183">
        <f t="shared" si="131"/>
        <v>26.621999999999996</v>
      </c>
      <c r="AQ183" s="10">
        <f t="shared" si="155"/>
        <v>0.9342130796526511</v>
      </c>
      <c r="AR183" s="63">
        <f t="shared" si="156"/>
        <v>28.681630517383255</v>
      </c>
      <c r="AS183" s="63">
        <f t="shared" si="157"/>
        <v>10.459627352519508</v>
      </c>
      <c r="AT183" s="10"/>
      <c r="AU183">
        <f t="shared" si="158"/>
        <v>93.421307965265115</v>
      </c>
    </row>
    <row r="184" spans="7:47" x14ac:dyDescent="0.25">
      <c r="G184">
        <v>175</v>
      </c>
      <c r="H184">
        <f t="shared" si="120"/>
        <v>5.25</v>
      </c>
      <c r="I184" s="407">
        <f t="shared" si="136"/>
        <v>0.21818750000000001</v>
      </c>
      <c r="J184" s="408">
        <f t="shared" si="121"/>
        <v>1.4469276315789474</v>
      </c>
      <c r="K184" s="408">
        <f t="shared" si="132"/>
        <v>5.9734638157894739</v>
      </c>
      <c r="L184" s="408">
        <f t="shared" si="137"/>
        <v>4.5265361842105261</v>
      </c>
      <c r="M184" s="63">
        <f t="shared" si="122"/>
        <v>0</v>
      </c>
      <c r="N184" s="407">
        <f t="shared" si="138"/>
        <v>5.2665896584904814</v>
      </c>
      <c r="O184" s="407">
        <f t="shared" si="139"/>
        <v>0.58050149350568281</v>
      </c>
      <c r="P184">
        <f t="shared" si="123"/>
        <v>0.2</v>
      </c>
      <c r="Q184" s="407">
        <f t="shared" si="133"/>
        <v>0.78050149350568288</v>
      </c>
      <c r="R184" s="9">
        <f t="shared" si="140"/>
        <v>0.4176920287950065</v>
      </c>
      <c r="S184" s="9">
        <f t="shared" si="141"/>
        <v>1.7446663091888852E-4</v>
      </c>
      <c r="T184" s="9">
        <f t="shared" si="142"/>
        <v>1.7446663091888852E-4</v>
      </c>
      <c r="U184" s="407">
        <f t="shared" si="143"/>
        <v>2.4600527243910064</v>
      </c>
      <c r="V184" s="409">
        <f t="shared" si="144"/>
        <v>1.2103718813567227E-2</v>
      </c>
      <c r="W184" s="407">
        <f t="shared" si="145"/>
        <v>1.2103718813567227E-2</v>
      </c>
      <c r="X184" s="407">
        <f t="shared" si="146"/>
        <v>2.4600527243910064</v>
      </c>
      <c r="Y184" s="407">
        <f t="shared" si="147"/>
        <v>3.6311156440701681E-2</v>
      </c>
      <c r="Z184" s="407">
        <f t="shared" si="124"/>
        <v>0.39186810693346069</v>
      </c>
      <c r="AA184" s="407">
        <f t="shared" si="125"/>
        <v>0.14400000000000002</v>
      </c>
      <c r="AB184" s="407">
        <f t="shared" si="126"/>
        <v>0</v>
      </c>
      <c r="AC184" s="407">
        <f t="shared" si="148"/>
        <v>0.57636495901289364</v>
      </c>
      <c r="AD184" s="407">
        <f t="shared" si="149"/>
        <v>4.6567270935857161</v>
      </c>
      <c r="AE184" s="407">
        <f t="shared" si="150"/>
        <v>0.13011064334481165</v>
      </c>
      <c r="AF184" s="407">
        <f t="shared" si="127"/>
        <v>7.5600000000000001E-2</v>
      </c>
      <c r="AG184" s="407">
        <f t="shared" si="151"/>
        <v>0.21120669103466139</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1.8864717789977241</v>
      </c>
      <c r="AP184">
        <f t="shared" si="131"/>
        <v>26.774999999999999</v>
      </c>
      <c r="AQ184" s="10">
        <f t="shared" si="155"/>
        <v>0.93418091738121856</v>
      </c>
      <c r="AR184" s="63">
        <f t="shared" si="156"/>
        <v>28.818247950644682</v>
      </c>
      <c r="AS184" s="63">
        <f t="shared" si="157"/>
        <v>10.560334551733069</v>
      </c>
      <c r="AT184" s="10"/>
      <c r="AU184">
        <f t="shared" si="158"/>
        <v>93.418091738121859</v>
      </c>
    </row>
    <row r="185" spans="7:47" x14ac:dyDescent="0.25">
      <c r="G185">
        <v>176</v>
      </c>
      <c r="H185">
        <f t="shared" si="120"/>
        <v>5.28</v>
      </c>
      <c r="I185" s="407">
        <f t="shared" si="136"/>
        <v>0.21821999999999997</v>
      </c>
      <c r="J185" s="408">
        <f t="shared" si="121"/>
        <v>1.4471431578947365</v>
      </c>
      <c r="K185" s="408">
        <f t="shared" si="132"/>
        <v>6.0035715789473683</v>
      </c>
      <c r="L185" s="408">
        <f t="shared" si="137"/>
        <v>4.5564284210526322</v>
      </c>
      <c r="M185" s="63">
        <f t="shared" si="122"/>
        <v>0</v>
      </c>
      <c r="N185" s="407">
        <f t="shared" si="138"/>
        <v>5.2965006003920614</v>
      </c>
      <c r="O185" s="407">
        <f t="shared" si="139"/>
        <v>0.58742473756278457</v>
      </c>
      <c r="P185">
        <f t="shared" si="123"/>
        <v>0.2</v>
      </c>
      <c r="Q185" s="407">
        <f t="shared" si="133"/>
        <v>0.78742473756278453</v>
      </c>
      <c r="R185" s="9">
        <f t="shared" si="140"/>
        <v>0.41775424588322563</v>
      </c>
      <c r="S185" s="9">
        <f t="shared" si="141"/>
        <v>1.7451860995346255E-4</v>
      </c>
      <c r="T185" s="9">
        <f t="shared" si="142"/>
        <v>1.7451860995346255E-4</v>
      </c>
      <c r="U185" s="407">
        <f t="shared" si="143"/>
        <v>2.4742085399303035</v>
      </c>
      <c r="V185" s="409">
        <f t="shared" si="144"/>
        <v>1.2243415798128088E-2</v>
      </c>
      <c r="W185" s="407">
        <f t="shared" si="145"/>
        <v>1.2243415798128088E-2</v>
      </c>
      <c r="X185" s="407">
        <f t="shared" si="146"/>
        <v>2.4742085399303035</v>
      </c>
      <c r="Y185" s="407">
        <f t="shared" si="147"/>
        <v>3.6730247394384269E-2</v>
      </c>
      <c r="Z185" s="407">
        <f t="shared" si="124"/>
        <v>0.39411620459698476</v>
      </c>
      <c r="AA185" s="407">
        <f t="shared" si="125"/>
        <v>0.14400000000000002</v>
      </c>
      <c r="AB185" s="407">
        <f t="shared" si="126"/>
        <v>0</v>
      </c>
      <c r="AC185" s="407">
        <f t="shared" si="148"/>
        <v>0.5791005533092235</v>
      </c>
      <c r="AD185" s="407">
        <f t="shared" si="149"/>
        <v>4.6830770558351293</v>
      </c>
      <c r="AE185" s="407">
        <f t="shared" si="150"/>
        <v>0.13158726426533654</v>
      </c>
      <c r="AF185" s="407">
        <f t="shared" si="127"/>
        <v>7.6032000000000002E-2</v>
      </c>
      <c r="AG185" s="407">
        <f t="shared" si="151"/>
        <v>0.21323096000200356</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1.898293609282093</v>
      </c>
      <c r="AP185">
        <f t="shared" si="131"/>
        <v>26.928000000000001</v>
      </c>
      <c r="AQ185" s="10">
        <f t="shared" si="155"/>
        <v>0.93414714930015008</v>
      </c>
      <c r="AR185" s="63">
        <f t="shared" si="156"/>
        <v>28.955027665461174</v>
      </c>
      <c r="AS185" s="63">
        <f t="shared" si="157"/>
        <v>10.661548000100177</v>
      </c>
      <c r="AT185" s="10"/>
      <c r="AU185">
        <f t="shared" si="158"/>
        <v>93.414714930015009</v>
      </c>
    </row>
    <row r="186" spans="7:47" x14ac:dyDescent="0.25">
      <c r="G186">
        <v>177</v>
      </c>
      <c r="H186">
        <f t="shared" si="120"/>
        <v>5.3100000000000005</v>
      </c>
      <c r="I186" s="407">
        <f t="shared" si="136"/>
        <v>0.21825249999999999</v>
      </c>
      <c r="J186" s="408">
        <f t="shared" si="121"/>
        <v>1.4473586842105262</v>
      </c>
      <c r="K186" s="408">
        <f t="shared" si="132"/>
        <v>6.0336793421052635</v>
      </c>
      <c r="L186" s="408">
        <f t="shared" si="137"/>
        <v>4.5863206578947375</v>
      </c>
      <c r="M186" s="63">
        <f t="shared" si="122"/>
        <v>0</v>
      </c>
      <c r="N186" s="407">
        <f t="shared" si="138"/>
        <v>5.3264125447368391</v>
      </c>
      <c r="O186" s="407">
        <f t="shared" si="139"/>
        <v>0.59439481933249538</v>
      </c>
      <c r="P186">
        <f t="shared" si="123"/>
        <v>0.2</v>
      </c>
      <c r="Q186" s="407">
        <f t="shared" si="133"/>
        <v>0.79439481933249545</v>
      </c>
      <c r="R186" s="9">
        <f t="shared" si="140"/>
        <v>0.41781646297144492</v>
      </c>
      <c r="S186" s="9">
        <f t="shared" si="141"/>
        <v>1.745705967299688E-4</v>
      </c>
      <c r="T186" s="9">
        <f t="shared" si="142"/>
        <v>1.745705967299688E-4</v>
      </c>
      <c r="U186" s="407">
        <f t="shared" si="143"/>
        <v>2.4883668910377361</v>
      </c>
      <c r="V186" s="409">
        <f t="shared" si="144"/>
        <v>1.2383939568825619E-2</v>
      </c>
      <c r="W186" s="407">
        <f t="shared" si="145"/>
        <v>1.2383939568825619E-2</v>
      </c>
      <c r="X186" s="407">
        <f t="shared" si="146"/>
        <v>2.4883668910377361</v>
      </c>
      <c r="Y186" s="407">
        <f t="shared" si="147"/>
        <v>3.7151818706476852E-2</v>
      </c>
      <c r="Z186" s="407">
        <f t="shared" si="124"/>
        <v>0.39636430226050889</v>
      </c>
      <c r="AA186" s="407">
        <f t="shared" si="125"/>
        <v>0.14400000000000002</v>
      </c>
      <c r="AB186" s="407">
        <f t="shared" si="126"/>
        <v>0</v>
      </c>
      <c r="AC186" s="407">
        <f t="shared" si="148"/>
        <v>0.58183939934312201</v>
      </c>
      <c r="AD186" s="407">
        <f t="shared" si="149"/>
        <v>4.7094268029471662</v>
      </c>
      <c r="AE186" s="407">
        <f t="shared" si="150"/>
        <v>0.13307220487390301</v>
      </c>
      <c r="AF186" s="407">
        <f t="shared" si="127"/>
        <v>7.6464000000000004E-2</v>
      </c>
      <c r="AG186" s="407">
        <f t="shared" si="151"/>
        <v>0.21526537242214638</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1.9101764992633197</v>
      </c>
      <c r="AP186">
        <f t="shared" si="131"/>
        <v>27.081</v>
      </c>
      <c r="AQ186" s="10">
        <f t="shared" si="155"/>
        <v>0.93411179779779352</v>
      </c>
      <c r="AR186" s="63">
        <f t="shared" si="156"/>
        <v>29.0919699671561</v>
      </c>
      <c r="AS186" s="63">
        <f t="shared" si="157"/>
        <v>10.763268621107319</v>
      </c>
      <c r="AT186" s="10"/>
      <c r="AU186">
        <f t="shared" si="158"/>
        <v>93.411179779779346</v>
      </c>
    </row>
    <row r="187" spans="7:47" x14ac:dyDescent="0.25">
      <c r="G187">
        <v>178</v>
      </c>
      <c r="H187">
        <f t="shared" si="120"/>
        <v>5.34</v>
      </c>
      <c r="I187" s="407">
        <f t="shared" si="136"/>
        <v>0.21828499999999998</v>
      </c>
      <c r="J187" s="408">
        <f t="shared" si="121"/>
        <v>1.4475742105263154</v>
      </c>
      <c r="K187" s="408">
        <f t="shared" si="132"/>
        <v>6.0637871052631578</v>
      </c>
      <c r="L187" s="408">
        <f t="shared" si="137"/>
        <v>4.6162128947368419</v>
      </c>
      <c r="M187" s="63">
        <f t="shared" si="122"/>
        <v>0</v>
      </c>
      <c r="N187" s="407">
        <f t="shared" si="138"/>
        <v>5.3563254747306388</v>
      </c>
      <c r="O187" s="407">
        <f t="shared" si="139"/>
        <v>0.60141187680841424</v>
      </c>
      <c r="P187">
        <f t="shared" si="123"/>
        <v>0.2</v>
      </c>
      <c r="Q187" s="407">
        <f t="shared" si="133"/>
        <v>0.80141187680841419</v>
      </c>
      <c r="R187" s="9">
        <f t="shared" si="140"/>
        <v>0.41787868005966411</v>
      </c>
      <c r="S187" s="9">
        <f t="shared" si="141"/>
        <v>1.7462259124840712E-4</v>
      </c>
      <c r="T187" s="9">
        <f t="shared" si="142"/>
        <v>1.7462259124840712E-4</v>
      </c>
      <c r="U187" s="407">
        <f t="shared" si="143"/>
        <v>2.5025277697421577</v>
      </c>
      <c r="V187" s="409">
        <f t="shared" si="144"/>
        <v>1.2525290476661318E-2</v>
      </c>
      <c r="W187" s="407">
        <f t="shared" si="145"/>
        <v>1.2525290476661318E-2</v>
      </c>
      <c r="X187" s="407">
        <f t="shared" si="146"/>
        <v>2.5025277697421577</v>
      </c>
      <c r="Y187" s="407">
        <f t="shared" si="147"/>
        <v>3.7575871429983948E-2</v>
      </c>
      <c r="Z187" s="407">
        <f t="shared" si="124"/>
        <v>0.39861239992403291</v>
      </c>
      <c r="AA187" s="407">
        <f t="shared" si="125"/>
        <v>0.14400000000000002</v>
      </c>
      <c r="AB187" s="407">
        <f t="shared" si="126"/>
        <v>0</v>
      </c>
      <c r="AC187" s="407">
        <f t="shared" si="148"/>
        <v>0.58458150323519942</v>
      </c>
      <c r="AD187" s="407">
        <f t="shared" si="149"/>
        <v>4.7357763199836356</v>
      </c>
      <c r="AE187" s="407">
        <f t="shared" si="150"/>
        <v>0.13456546411750647</v>
      </c>
      <c r="AF187" s="407">
        <f t="shared" si="127"/>
        <v>7.6895999999999992E-2</v>
      </c>
      <c r="AG187" s="407">
        <f t="shared" si="151"/>
        <v>0.21730994688961686</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1.92212061200114</v>
      </c>
      <c r="AP187">
        <f t="shared" si="131"/>
        <v>27.233999999999998</v>
      </c>
      <c r="AQ187" s="10">
        <f t="shared" si="155"/>
        <v>0.93407488473586697</v>
      </c>
      <c r="AR187" s="63">
        <f t="shared" si="156"/>
        <v>29.229075161759972</v>
      </c>
      <c r="AS187" s="63">
        <f t="shared" si="157"/>
        <v>10.865497344480843</v>
      </c>
      <c r="AT187" s="10"/>
      <c r="AU187">
        <f t="shared" si="158"/>
        <v>93.407488473586696</v>
      </c>
    </row>
    <row r="188" spans="7:47" x14ac:dyDescent="0.25">
      <c r="G188">
        <v>179</v>
      </c>
      <c r="H188">
        <f t="shared" si="120"/>
        <v>5.37</v>
      </c>
      <c r="I188" s="407">
        <f t="shared" si="136"/>
        <v>0.21831749999999997</v>
      </c>
      <c r="J188" s="408">
        <f t="shared" si="121"/>
        <v>1.4477897368421049</v>
      </c>
      <c r="K188" s="408">
        <f t="shared" si="132"/>
        <v>6.093894868421053</v>
      </c>
      <c r="L188" s="408">
        <f t="shared" si="137"/>
        <v>4.6461051315789472</v>
      </c>
      <c r="M188" s="63">
        <f t="shared" si="122"/>
        <v>0</v>
      </c>
      <c r="N188" s="407">
        <f t="shared" si="138"/>
        <v>5.3862393739518089</v>
      </c>
      <c r="O188" s="407">
        <f t="shared" si="139"/>
        <v>0.608476049130517</v>
      </c>
      <c r="P188">
        <f t="shared" si="123"/>
        <v>0.2</v>
      </c>
      <c r="Q188" s="407">
        <f t="shared" si="133"/>
        <v>0.80847604913051696</v>
      </c>
      <c r="R188" s="9">
        <f t="shared" si="140"/>
        <v>0.41794089714788335</v>
      </c>
      <c r="S188" s="9">
        <f t="shared" si="141"/>
        <v>1.7467459350877762E-4</v>
      </c>
      <c r="T188" s="9">
        <f t="shared" si="142"/>
        <v>1.7467459350877762E-4</v>
      </c>
      <c r="U188" s="407">
        <f t="shared" si="143"/>
        <v>2.5166911682441988</v>
      </c>
      <c r="V188" s="409">
        <f t="shared" si="144"/>
        <v>1.26674688726367E-2</v>
      </c>
      <c r="W188" s="407">
        <f t="shared" si="145"/>
        <v>1.26674688726367E-2</v>
      </c>
      <c r="X188" s="407">
        <f t="shared" si="146"/>
        <v>2.5166911682441988</v>
      </c>
      <c r="Y188" s="407">
        <f t="shared" si="147"/>
        <v>3.8002406617910101E-2</v>
      </c>
      <c r="Z188" s="407">
        <f t="shared" si="124"/>
        <v>0.4008604975875571</v>
      </c>
      <c r="AA188" s="407">
        <f t="shared" si="125"/>
        <v>0.14400000000000002</v>
      </c>
      <c r="AB188" s="407">
        <f t="shared" si="126"/>
        <v>0</v>
      </c>
      <c r="AC188" s="407">
        <f t="shared" si="148"/>
        <v>0.5873268711202545</v>
      </c>
      <c r="AD188" s="407">
        <f t="shared" si="149"/>
        <v>4.762125592336937</v>
      </c>
      <c r="AE188" s="407">
        <f t="shared" si="150"/>
        <v>0.13606704094314254</v>
      </c>
      <c r="AF188" s="407">
        <f t="shared" si="127"/>
        <v>7.7327999999999994E-2</v>
      </c>
      <c r="AG188" s="407">
        <f t="shared" si="151"/>
        <v>0.21936470212422601</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1.934126111841143</v>
      </c>
      <c r="AP188">
        <f t="shared" si="131"/>
        <v>27.386999999999997</v>
      </c>
      <c r="AQ188" s="10">
        <f t="shared" si="155"/>
        <v>0.93403643146365867</v>
      </c>
      <c r="AR188" s="63">
        <f t="shared" si="156"/>
        <v>29.366343556012726</v>
      </c>
      <c r="AS188" s="63">
        <f t="shared" si="157"/>
        <v>10.968235106211301</v>
      </c>
      <c r="AT188" s="10"/>
      <c r="AU188">
        <f t="shared" si="158"/>
        <v>93.403643146365866</v>
      </c>
    </row>
    <row r="189" spans="7:47" x14ac:dyDescent="0.25">
      <c r="G189">
        <v>180</v>
      </c>
      <c r="H189">
        <f t="shared" si="120"/>
        <v>5.4</v>
      </c>
      <c r="I189" s="407">
        <f t="shared" si="136"/>
        <v>0.21834999999999996</v>
      </c>
      <c r="J189" s="408">
        <f t="shared" si="121"/>
        <v>1.4480052631578944</v>
      </c>
      <c r="K189" s="408">
        <f t="shared" si="132"/>
        <v>6.1240026315789473</v>
      </c>
      <c r="L189" s="408">
        <f t="shared" si="137"/>
        <v>4.6759973684210534</v>
      </c>
      <c r="M189" s="63">
        <f t="shared" si="122"/>
        <v>0</v>
      </c>
      <c r="N189" s="407">
        <f t="shared" si="138"/>
        <v>5.4161542263409634</v>
      </c>
      <c r="O189" s="407">
        <f t="shared" si="139"/>
        <v>0.61558747659243662</v>
      </c>
      <c r="P189">
        <f t="shared" si="123"/>
        <v>0.2</v>
      </c>
      <c r="Q189" s="407">
        <f t="shared" si="133"/>
        <v>0.81558747659243669</v>
      </c>
      <c r="R189" s="9">
        <f t="shared" si="140"/>
        <v>0.41800311423610265</v>
      </c>
      <c r="S189" s="9">
        <f t="shared" si="141"/>
        <v>1.7472660351108027E-4</v>
      </c>
      <c r="T189" s="9">
        <f t="shared" si="142"/>
        <v>1.7472660351108027E-4</v>
      </c>
      <c r="U189" s="407">
        <f t="shared" si="143"/>
        <v>2.5308570789115379</v>
      </c>
      <c r="V189" s="409">
        <f t="shared" si="144"/>
        <v>1.2810475107753284E-2</v>
      </c>
      <c r="W189" s="407">
        <f t="shared" si="145"/>
        <v>1.2810475107753284E-2</v>
      </c>
      <c r="X189" s="407">
        <f t="shared" si="146"/>
        <v>2.5308570789115379</v>
      </c>
      <c r="Y189" s="407">
        <f t="shared" si="147"/>
        <v>3.8431425323259855E-2</v>
      </c>
      <c r="Z189" s="407">
        <f t="shared" si="124"/>
        <v>0.40310859525108117</v>
      </c>
      <c r="AA189" s="407">
        <f t="shared" si="125"/>
        <v>0.14400000000000002</v>
      </c>
      <c r="AB189" s="407">
        <f t="shared" si="126"/>
        <v>0</v>
      </c>
      <c r="AC189" s="407">
        <f t="shared" si="148"/>
        <v>0.59007550914731699</v>
      </c>
      <c r="AD189" s="407">
        <f t="shared" si="149"/>
        <v>4.7884746057209533</v>
      </c>
      <c r="AE189" s="407">
        <f t="shared" si="150"/>
        <v>0.13757693429780665</v>
      </c>
      <c r="AF189" s="407">
        <f t="shared" si="127"/>
        <v>7.776000000000001E-2</v>
      </c>
      <c r="AG189" s="407">
        <f t="shared" si="151"/>
        <v>0.22142965697155906</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1.9461931644225769</v>
      </c>
      <c r="AP189">
        <f t="shared" si="131"/>
        <v>27.54</v>
      </c>
      <c r="AQ189" s="10">
        <f t="shared" si="155"/>
        <v>0.93399645883176219</v>
      </c>
      <c r="AR189" s="63">
        <f t="shared" si="156"/>
        <v>29.503775457365851</v>
      </c>
      <c r="AS189" s="63">
        <f t="shared" si="157"/>
        <v>11.071482848577952</v>
      </c>
      <c r="AT189" s="10"/>
      <c r="AU189">
        <f t="shared" si="158"/>
        <v>93.39964588317622</v>
      </c>
    </row>
    <row r="190" spans="7:47" x14ac:dyDescent="0.25">
      <c r="G190">
        <v>181</v>
      </c>
      <c r="H190">
        <f t="shared" si="120"/>
        <v>5.43</v>
      </c>
      <c r="I190" s="407">
        <f t="shared" si="136"/>
        <v>0.21838250000000001</v>
      </c>
      <c r="J190" s="408">
        <f t="shared" si="121"/>
        <v>1.448220789473684</v>
      </c>
      <c r="K190" s="408">
        <f t="shared" si="132"/>
        <v>6.1541103947368416</v>
      </c>
      <c r="L190" s="408">
        <f t="shared" si="137"/>
        <v>4.7058896052631578</v>
      </c>
      <c r="M190" s="63">
        <f t="shared" si="122"/>
        <v>0</v>
      </c>
      <c r="N190" s="407">
        <f t="shared" si="138"/>
        <v>5.4460700161910616</v>
      </c>
      <c r="O190" s="407">
        <f t="shared" si="139"/>
        <v>0.62274630064881742</v>
      </c>
      <c r="P190">
        <f t="shared" si="123"/>
        <v>0.2</v>
      </c>
      <c r="Q190" s="407">
        <f t="shared" si="133"/>
        <v>0.82274630064881737</v>
      </c>
      <c r="R190" s="9">
        <f t="shared" si="140"/>
        <v>0.41806533132432194</v>
      </c>
      <c r="S190" s="9">
        <f t="shared" si="141"/>
        <v>1.7477862125531507E-4</v>
      </c>
      <c r="T190" s="9">
        <f t="shared" si="142"/>
        <v>1.7477862125531507E-4</v>
      </c>
      <c r="U190" s="407">
        <f t="shared" si="143"/>
        <v>2.545025494274328</v>
      </c>
      <c r="V190" s="409">
        <f t="shared" si="144"/>
        <v>1.2954309533012576E-2</v>
      </c>
      <c r="W190" s="407">
        <f t="shared" si="145"/>
        <v>1.2954309533012576E-2</v>
      </c>
      <c r="X190" s="407">
        <f t="shared" si="146"/>
        <v>2.545025494274328</v>
      </c>
      <c r="Y190" s="407">
        <f t="shared" si="147"/>
        <v>3.8862928599037727E-2</v>
      </c>
      <c r="Z190" s="407">
        <f t="shared" si="124"/>
        <v>0.40535669291460524</v>
      </c>
      <c r="AA190" s="407">
        <f t="shared" si="125"/>
        <v>0.14400000000000002</v>
      </c>
      <c r="AB190" s="407">
        <f t="shared" si="126"/>
        <v>0</v>
      </c>
      <c r="AC190" s="407">
        <f t="shared" si="148"/>
        <v>0.59282742347969153</v>
      </c>
      <c r="AD190" s="407">
        <f t="shared" si="149"/>
        <v>4.8148233461622469</v>
      </c>
      <c r="AE190" s="407">
        <f t="shared" si="150"/>
        <v>0.13909514312849411</v>
      </c>
      <c r="AF190" s="407">
        <f t="shared" si="127"/>
        <v>7.8191999999999998E-2</v>
      </c>
      <c r="AG190" s="407">
        <f t="shared" si="151"/>
        <v>0.22350483040347022</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1.958321936686247</v>
      </c>
      <c r="AP190">
        <f t="shared" si="131"/>
        <v>27.692999999999998</v>
      </c>
      <c r="AQ190" s="10">
        <f t="shared" si="155"/>
        <v>0.93395498720536629</v>
      </c>
      <c r="AR190" s="63">
        <f t="shared" si="156"/>
        <v>29.641371173984577</v>
      </c>
      <c r="AS190" s="63">
        <f t="shared" si="157"/>
        <v>11.175241520173511</v>
      </c>
      <c r="AT190" s="10"/>
      <c r="AU190">
        <f t="shared" si="158"/>
        <v>93.395498720536636</v>
      </c>
    </row>
    <row r="191" spans="7:47" x14ac:dyDescent="0.25">
      <c r="G191">
        <v>182</v>
      </c>
      <c r="H191">
        <f t="shared" si="120"/>
        <v>5.46</v>
      </c>
      <c r="I191" s="407">
        <f t="shared" si="136"/>
        <v>0.218415</v>
      </c>
      <c r="J191" s="408">
        <f t="shared" si="121"/>
        <v>1.4484363157894735</v>
      </c>
      <c r="K191" s="408">
        <f t="shared" si="132"/>
        <v>6.1842181578947368</v>
      </c>
      <c r="L191" s="408">
        <f t="shared" si="137"/>
        <v>4.7357818421052631</v>
      </c>
      <c r="M191" s="63">
        <f t="shared" si="122"/>
        <v>0</v>
      </c>
      <c r="N191" s="407">
        <f t="shared" si="138"/>
        <v>5.4759867281378138</v>
      </c>
      <c r="O191" s="407">
        <f t="shared" si="139"/>
        <v>0.62995266392274896</v>
      </c>
      <c r="P191">
        <f t="shared" si="123"/>
        <v>0.2</v>
      </c>
      <c r="Q191" s="407">
        <f t="shared" si="133"/>
        <v>0.82995266392274902</v>
      </c>
      <c r="R191" s="9">
        <f t="shared" si="140"/>
        <v>0.41812754841254118</v>
      </c>
      <c r="S191" s="9">
        <f t="shared" si="141"/>
        <v>1.7483064674148196E-4</v>
      </c>
      <c r="T191" s="9">
        <f t="shared" si="142"/>
        <v>1.7483064674148196E-4</v>
      </c>
      <c r="U191" s="407">
        <f t="shared" si="143"/>
        <v>2.559196407020774</v>
      </c>
      <c r="V191" s="409">
        <f t="shared" si="144"/>
        <v>1.3098972499416078E-2</v>
      </c>
      <c r="W191" s="407">
        <f t="shared" si="145"/>
        <v>1.3098972499416078E-2</v>
      </c>
      <c r="X191" s="407">
        <f t="shared" si="146"/>
        <v>2.559196407020774</v>
      </c>
      <c r="Y191" s="407">
        <f t="shared" si="147"/>
        <v>3.9296917498248235E-2</v>
      </c>
      <c r="Z191" s="407">
        <f t="shared" si="124"/>
        <v>0.40760479057812932</v>
      </c>
      <c r="AA191" s="407">
        <f t="shared" si="125"/>
        <v>0.14400000000000002</v>
      </c>
      <c r="AB191" s="407">
        <f t="shared" si="126"/>
        <v>0</v>
      </c>
      <c r="AC191" s="407">
        <f t="shared" si="148"/>
        <v>0.59558262029500231</v>
      </c>
      <c r="AD191" s="407">
        <f t="shared" si="149"/>
        <v>4.8411717999915513</v>
      </c>
      <c r="AE191" s="407">
        <f t="shared" si="150"/>
        <v>0.14062166638220061</v>
      </c>
      <c r="AF191" s="407">
        <f t="shared" si="127"/>
        <v>7.8623999999999999E-2</v>
      </c>
      <c r="AG191" s="407">
        <f t="shared" si="151"/>
        <v>0.22559024151858184</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1.9705125968824908</v>
      </c>
      <c r="AP191">
        <f t="shared" si="131"/>
        <v>27.845999999999997</v>
      </c>
      <c r="AQ191" s="10">
        <f t="shared" si="155"/>
        <v>0.93391203647711241</v>
      </c>
      <c r="AR191" s="63">
        <f t="shared" si="156"/>
        <v>29.779131014750114</v>
      </c>
      <c r="AS191" s="63">
        <f t="shared" si="157"/>
        <v>11.279512075929093</v>
      </c>
      <c r="AT191" s="10"/>
      <c r="AU191">
        <f t="shared" si="158"/>
        <v>93.391203647711237</v>
      </c>
    </row>
    <row r="192" spans="7:47" x14ac:dyDescent="0.25">
      <c r="G192">
        <v>183</v>
      </c>
      <c r="H192">
        <f t="shared" si="120"/>
        <v>5.49</v>
      </c>
      <c r="I192" s="407">
        <f t="shared" si="136"/>
        <v>0.21844749999999999</v>
      </c>
      <c r="J192" s="408">
        <f t="shared" si="121"/>
        <v>1.448651842105263</v>
      </c>
      <c r="K192" s="408">
        <f t="shared" si="132"/>
        <v>6.214325921052632</v>
      </c>
      <c r="L192" s="408">
        <f t="shared" si="137"/>
        <v>4.7656740789473684</v>
      </c>
      <c r="M192" s="63">
        <f t="shared" si="122"/>
        <v>0</v>
      </c>
      <c r="N192" s="407">
        <f t="shared" si="138"/>
        <v>5.5059043471503921</v>
      </c>
      <c r="O192" s="407">
        <f t="shared" si="139"/>
        <v>0.63720671021327302</v>
      </c>
      <c r="P192">
        <f t="shared" si="123"/>
        <v>0.2</v>
      </c>
      <c r="Q192" s="407">
        <f t="shared" si="133"/>
        <v>0.83720671021327298</v>
      </c>
      <c r="R192" s="9">
        <f t="shared" si="140"/>
        <v>0.41818976550076042</v>
      </c>
      <c r="S192" s="9">
        <f t="shared" si="141"/>
        <v>1.7488267996958098E-4</v>
      </c>
      <c r="T192" s="9">
        <f t="shared" si="142"/>
        <v>1.7488267996958098E-4</v>
      </c>
      <c r="U192" s="407">
        <f t="shared" si="143"/>
        <v>2.5733698099928537</v>
      </c>
      <c r="V192" s="409">
        <f t="shared" si="144"/>
        <v>1.3244464357965311E-2</v>
      </c>
      <c r="W192" s="407">
        <f t="shared" si="145"/>
        <v>1.3244464357965311E-2</v>
      </c>
      <c r="X192" s="407">
        <f t="shared" si="146"/>
        <v>2.5733698099928537</v>
      </c>
      <c r="Y192" s="407">
        <f t="shared" si="147"/>
        <v>3.9733393073895937E-2</v>
      </c>
      <c r="Z192" s="407">
        <f t="shared" si="124"/>
        <v>0.40985288824165339</v>
      </c>
      <c r="AA192" s="407">
        <f t="shared" si="125"/>
        <v>0.14400000000000002</v>
      </c>
      <c r="AB192" s="407">
        <f t="shared" si="126"/>
        <v>0</v>
      </c>
      <c r="AC192" s="407">
        <f t="shared" si="148"/>
        <v>0.59834110578523614</v>
      </c>
      <c r="AD192" s="407">
        <f t="shared" si="149"/>
        <v>4.8675199538355187</v>
      </c>
      <c r="AE192" s="407">
        <f t="shared" si="150"/>
        <v>0.14215650300592159</v>
      </c>
      <c r="AF192" s="407">
        <f t="shared" si="127"/>
        <v>7.9056000000000001E-2</v>
      </c>
      <c r="AG192" s="407">
        <f t="shared" si="151"/>
        <v>0.22768590954278661</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1.9827653145792306</v>
      </c>
      <c r="AP192">
        <f t="shared" si="131"/>
        <v>27.998999999999999</v>
      </c>
      <c r="AQ192" s="10">
        <f t="shared" si="155"/>
        <v>0.9338676260795401</v>
      </c>
      <c r="AR192" s="63">
        <f t="shared" si="156"/>
        <v>29.917055289261807</v>
      </c>
      <c r="AS192" s="63">
        <f t="shared" si="157"/>
        <v>11.384295477139331</v>
      </c>
      <c r="AT192" s="10"/>
      <c r="AU192">
        <f t="shared" si="158"/>
        <v>93.386762607954012</v>
      </c>
    </row>
    <row r="193" spans="7:47" x14ac:dyDescent="0.25">
      <c r="G193">
        <v>184</v>
      </c>
      <c r="H193">
        <f t="shared" si="120"/>
        <v>5.5200000000000005</v>
      </c>
      <c r="I193" s="407">
        <f t="shared" si="136"/>
        <v>0.21848000000000001</v>
      </c>
      <c r="J193" s="408">
        <f t="shared" si="121"/>
        <v>1.4488673684210527</v>
      </c>
      <c r="K193" s="408">
        <f t="shared" si="132"/>
        <v>6.2444336842105272</v>
      </c>
      <c r="L193" s="408">
        <f t="shared" si="137"/>
        <v>4.7955663157894737</v>
      </c>
      <c r="M193" s="63">
        <f t="shared" si="122"/>
        <v>0</v>
      </c>
      <c r="N193" s="407">
        <f t="shared" si="138"/>
        <v>5.5358228585224447</v>
      </c>
      <c r="O193" s="407">
        <f t="shared" si="139"/>
        <v>0.64450858450297244</v>
      </c>
      <c r="P193">
        <f t="shared" si="123"/>
        <v>0.2</v>
      </c>
      <c r="Q193" s="407">
        <f t="shared" si="133"/>
        <v>0.8445085845029725</v>
      </c>
      <c r="R193" s="9">
        <f t="shared" si="140"/>
        <v>0.41825198258897978</v>
      </c>
      <c r="S193" s="9">
        <f t="shared" si="141"/>
        <v>1.7493472093961225E-4</v>
      </c>
      <c r="T193" s="9">
        <f t="shared" si="142"/>
        <v>1.7493472093961225E-4</v>
      </c>
      <c r="U193" s="407">
        <f t="shared" si="143"/>
        <v>2.5875456961821728</v>
      </c>
      <c r="V193" s="409">
        <f t="shared" si="144"/>
        <v>1.3390785459661771E-2</v>
      </c>
      <c r="W193" s="407">
        <f t="shared" si="145"/>
        <v>1.3390785459661771E-2</v>
      </c>
      <c r="X193" s="407">
        <f t="shared" si="146"/>
        <v>2.5875456961821728</v>
      </c>
      <c r="Y193" s="407">
        <f t="shared" si="147"/>
        <v>4.0172356378985315E-2</v>
      </c>
      <c r="Z193" s="407">
        <f t="shared" si="124"/>
        <v>0.41210098590517757</v>
      </c>
      <c r="AA193" s="407">
        <f t="shared" si="125"/>
        <v>0.14400000000000002</v>
      </c>
      <c r="AB193" s="407">
        <f t="shared" si="126"/>
        <v>0</v>
      </c>
      <c r="AC193" s="407">
        <f t="shared" si="148"/>
        <v>0.60110288615678831</v>
      </c>
      <c r="AD193" s="407">
        <f t="shared" si="149"/>
        <v>4.8938677946087514</v>
      </c>
      <c r="AE193" s="407">
        <f t="shared" si="150"/>
        <v>0.14369965194665235</v>
      </c>
      <c r="AF193" s="407">
        <f t="shared" si="127"/>
        <v>7.9488000000000003E-2</v>
      </c>
      <c r="AG193" s="407">
        <f t="shared" si="151"/>
        <v>0.2297918538297547</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1.9950802606701168</v>
      </c>
      <c r="AP193">
        <f t="shared" si="131"/>
        <v>28.152000000000001</v>
      </c>
      <c r="AQ193" s="10">
        <f t="shared" si="155"/>
        <v>0.93382177499713293</v>
      </c>
      <c r="AR193" s="63">
        <f t="shared" si="156"/>
        <v>30.055144307839416</v>
      </c>
      <c r="AS193" s="63">
        <f t="shared" si="157"/>
        <v>11.489592691487735</v>
      </c>
      <c r="AT193" s="10"/>
      <c r="AU193">
        <f t="shared" si="158"/>
        <v>93.382177499713293</v>
      </c>
    </row>
    <row r="194" spans="7:47" x14ac:dyDescent="0.25">
      <c r="G194">
        <v>185</v>
      </c>
      <c r="H194">
        <f t="shared" si="120"/>
        <v>5.5500000000000007</v>
      </c>
      <c r="I194" s="407">
        <f t="shared" si="136"/>
        <v>0.21851249999999997</v>
      </c>
      <c r="J194" s="408">
        <f t="shared" si="121"/>
        <v>1.4490828947368417</v>
      </c>
      <c r="K194" s="408">
        <f t="shared" si="132"/>
        <v>6.2745414473684216</v>
      </c>
      <c r="L194" s="408">
        <f t="shared" si="137"/>
        <v>4.8254585526315799</v>
      </c>
      <c r="M194" s="63">
        <f t="shared" si="122"/>
        <v>0</v>
      </c>
      <c r="N194" s="407">
        <f t="shared" si="138"/>
        <v>5.5657422478634047</v>
      </c>
      <c r="O194" s="407">
        <f t="shared" si="139"/>
        <v>0.65185843296563795</v>
      </c>
      <c r="P194">
        <f t="shared" si="123"/>
        <v>0.2</v>
      </c>
      <c r="Q194" s="407">
        <f t="shared" si="133"/>
        <v>0.85185843296563801</v>
      </c>
      <c r="R194" s="9">
        <f t="shared" si="140"/>
        <v>0.41831419967719885</v>
      </c>
      <c r="S194" s="9">
        <f t="shared" si="141"/>
        <v>1.749867696515754E-4</v>
      </c>
      <c r="T194" s="9">
        <f t="shared" si="142"/>
        <v>1.749867696515754E-4</v>
      </c>
      <c r="U194" s="407">
        <f t="shared" si="143"/>
        <v>2.6017240587259614</v>
      </c>
      <c r="V194" s="409">
        <f t="shared" si="144"/>
        <v>1.3537936155506981E-2</v>
      </c>
      <c r="W194" s="407">
        <f t="shared" si="145"/>
        <v>1.3537936155506981E-2</v>
      </c>
      <c r="X194" s="407">
        <f t="shared" si="146"/>
        <v>2.6017240587259614</v>
      </c>
      <c r="Y194" s="407">
        <f t="shared" si="147"/>
        <v>4.0613808466520941E-2</v>
      </c>
      <c r="Z194" s="407">
        <f t="shared" si="124"/>
        <v>0.4143490835687017</v>
      </c>
      <c r="AA194" s="407">
        <f t="shared" si="125"/>
        <v>0.14400000000000002</v>
      </c>
      <c r="AB194" s="407">
        <f t="shared" si="126"/>
        <v>0</v>
      </c>
      <c r="AC194" s="407">
        <f t="shared" si="148"/>
        <v>0.60386796763050521</v>
      </c>
      <c r="AD194" s="407">
        <f t="shared" si="149"/>
        <v>4.9202153095060881</v>
      </c>
      <c r="AE194" s="407">
        <f t="shared" si="150"/>
        <v>0.14525111215138853</v>
      </c>
      <c r="AF194" s="407">
        <f t="shared" si="127"/>
        <v>7.9920000000000005E-2</v>
      </c>
      <c r="AG194" s="407">
        <f t="shared" si="151"/>
        <v>0.2319080938614452</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2.0074576073827473</v>
      </c>
      <c r="AP194">
        <f t="shared" si="131"/>
        <v>28.305000000000003</v>
      </c>
      <c r="AQ194" s="10">
        <f t="shared" si="155"/>
        <v>0.93377450177798116</v>
      </c>
      <c r="AR194" s="63">
        <f t="shared" si="156"/>
        <v>30.19339838152526</v>
      </c>
      <c r="AS194" s="63">
        <f t="shared" si="157"/>
        <v>11.595404693072259</v>
      </c>
      <c r="AT194" s="10"/>
      <c r="AU194">
        <f t="shared" si="158"/>
        <v>93.37745017779811</v>
      </c>
    </row>
    <row r="195" spans="7:47" x14ac:dyDescent="0.25">
      <c r="G195">
        <v>186</v>
      </c>
      <c r="H195">
        <f t="shared" si="120"/>
        <v>5.58</v>
      </c>
      <c r="I195" s="407">
        <f t="shared" si="136"/>
        <v>0.21854499999999999</v>
      </c>
      <c r="J195" s="408">
        <f t="shared" si="121"/>
        <v>1.4492984210526312</v>
      </c>
      <c r="K195" s="408">
        <f t="shared" si="132"/>
        <v>6.3046492105263159</v>
      </c>
      <c r="L195" s="408">
        <f t="shared" si="137"/>
        <v>4.8553507894736843</v>
      </c>
      <c r="M195" s="63">
        <f t="shared" si="122"/>
        <v>0</v>
      </c>
      <c r="N195" s="407">
        <f t="shared" si="138"/>
        <v>5.5956625010900609</v>
      </c>
      <c r="O195" s="407">
        <f t="shared" si="139"/>
        <v>0.65925640297401211</v>
      </c>
      <c r="P195">
        <f t="shared" si="123"/>
        <v>0.2</v>
      </c>
      <c r="Q195" s="407">
        <f t="shared" si="133"/>
        <v>0.85925640297401218</v>
      </c>
      <c r="R195" s="9">
        <f t="shared" si="140"/>
        <v>0.41837641676541815</v>
      </c>
      <c r="S195" s="9">
        <f t="shared" si="141"/>
        <v>1.7503882610547087E-4</v>
      </c>
      <c r="T195" s="9">
        <f t="shared" si="142"/>
        <v>1.7503882610547087E-4</v>
      </c>
      <c r="U195" s="407">
        <f t="shared" si="143"/>
        <v>2.6159048909031881</v>
      </c>
      <c r="V195" s="409">
        <f t="shared" si="144"/>
        <v>1.3685916796502441E-2</v>
      </c>
      <c r="W195" s="407">
        <f t="shared" si="145"/>
        <v>1.3685916796502441E-2</v>
      </c>
      <c r="X195" s="407">
        <f t="shared" si="146"/>
        <v>2.6159048909031881</v>
      </c>
      <c r="Y195" s="407">
        <f t="shared" si="147"/>
        <v>4.1057750389507326E-2</v>
      </c>
      <c r="Z195" s="407">
        <f t="shared" si="124"/>
        <v>0.41659718123222572</v>
      </c>
      <c r="AA195" s="407">
        <f t="shared" si="125"/>
        <v>0.14400000000000002</v>
      </c>
      <c r="AB195" s="407">
        <f t="shared" si="126"/>
        <v>0</v>
      </c>
      <c r="AC195" s="407">
        <f t="shared" si="148"/>
        <v>0.60663635644172997</v>
      </c>
      <c r="AD195" s="407">
        <f t="shared" si="149"/>
        <v>4.9465624859951234</v>
      </c>
      <c r="AE195" s="407">
        <f t="shared" si="150"/>
        <v>0.14681088256712554</v>
      </c>
      <c r="AF195" s="407">
        <f t="shared" si="127"/>
        <v>8.0351999999999993E-2</v>
      </c>
      <c r="AG195" s="407">
        <f t="shared" si="151"/>
        <v>0.23403464924862108</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2.0198975282869709</v>
      </c>
      <c r="AP195">
        <f t="shared" si="131"/>
        <v>28.457999999999998</v>
      </c>
      <c r="AQ195" s="10">
        <f t="shared" si="155"/>
        <v>0.93372582454507314</v>
      </c>
      <c r="AR195" s="63">
        <f t="shared" si="156"/>
        <v>30.331817822086499</v>
      </c>
      <c r="AS195" s="63">
        <f t="shared" si="157"/>
        <v>11.701732462431053</v>
      </c>
      <c r="AT195" s="10"/>
      <c r="AU195">
        <f t="shared" si="158"/>
        <v>93.37258245450731</v>
      </c>
    </row>
    <row r="196" spans="7:47" x14ac:dyDescent="0.25">
      <c r="G196">
        <v>187</v>
      </c>
      <c r="H196">
        <f t="shared" si="120"/>
        <v>5.61</v>
      </c>
      <c r="I196" s="407">
        <f t="shared" si="136"/>
        <v>0.21857749999999998</v>
      </c>
      <c r="J196" s="408">
        <f t="shared" si="121"/>
        <v>1.4495139473684207</v>
      </c>
      <c r="K196" s="408">
        <f t="shared" si="132"/>
        <v>6.3347569736842111</v>
      </c>
      <c r="L196" s="408">
        <f t="shared" si="137"/>
        <v>4.8852430263157895</v>
      </c>
      <c r="M196" s="63">
        <f t="shared" si="122"/>
        <v>0</v>
      </c>
      <c r="N196" s="407">
        <f t="shared" si="138"/>
        <v>5.6255836044184164</v>
      </c>
      <c r="O196" s="407">
        <f t="shared" si="139"/>
        <v>0.6667026431076184</v>
      </c>
      <c r="P196">
        <f t="shared" si="123"/>
        <v>0.2</v>
      </c>
      <c r="Q196" s="407">
        <f t="shared" si="133"/>
        <v>0.86670264310761835</v>
      </c>
      <c r="R196" s="9">
        <f t="shared" si="140"/>
        <v>0.41843863385363739</v>
      </c>
      <c r="S196" s="9">
        <f t="shared" si="141"/>
        <v>1.750908903012984E-4</v>
      </c>
      <c r="T196" s="9">
        <f t="shared" si="142"/>
        <v>1.750908903012984E-4</v>
      </c>
      <c r="U196" s="407">
        <f t="shared" si="143"/>
        <v>2.6300881861308056</v>
      </c>
      <c r="V196" s="409">
        <f t="shared" si="144"/>
        <v>1.3834727733649663E-2</v>
      </c>
      <c r="W196" s="407">
        <f t="shared" si="145"/>
        <v>1.3834727733649663E-2</v>
      </c>
      <c r="X196" s="407">
        <f t="shared" si="146"/>
        <v>2.6300881861308056</v>
      </c>
      <c r="Y196" s="407">
        <f t="shared" si="147"/>
        <v>4.1504183200948987E-2</v>
      </c>
      <c r="Z196" s="407">
        <f t="shared" si="124"/>
        <v>0.4188452788957498</v>
      </c>
      <c r="AA196" s="407">
        <f t="shared" si="125"/>
        <v>0.14400000000000002</v>
      </c>
      <c r="AB196" s="407">
        <f t="shared" si="126"/>
        <v>0</v>
      </c>
      <c r="AC196" s="407">
        <f t="shared" si="148"/>
        <v>0.60940805884034766</v>
      </c>
      <c r="AD196" s="407">
        <f t="shared" si="149"/>
        <v>4.9729093118089809</v>
      </c>
      <c r="AE196" s="407">
        <f t="shared" si="150"/>
        <v>0.14837896214085883</v>
      </c>
      <c r="AF196" s="407">
        <f t="shared" si="127"/>
        <v>8.0784000000000009E-2</v>
      </c>
      <c r="AG196" s="407">
        <f t="shared" si="151"/>
        <v>0.23617153973136867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2.0324001983032858</v>
      </c>
      <c r="AP196">
        <f t="shared" si="131"/>
        <v>28.611000000000001</v>
      </c>
      <c r="AQ196" s="10">
        <f t="shared" si="155"/>
        <v>0.93367576100723249</v>
      </c>
      <c r="AR196" s="63">
        <f t="shared" si="156"/>
        <v>30.470402942017383</v>
      </c>
      <c r="AS196" s="63">
        <f t="shared" si="157"/>
        <v>11.808576986568434</v>
      </c>
      <c r="AT196" s="10"/>
      <c r="AU196">
        <f t="shared" si="158"/>
        <v>93.367576100723255</v>
      </c>
    </row>
    <row r="197" spans="7:47" x14ac:dyDescent="0.25">
      <c r="G197">
        <v>188</v>
      </c>
      <c r="H197">
        <f t="shared" si="120"/>
        <v>5.64</v>
      </c>
      <c r="I197" s="407">
        <f t="shared" si="136"/>
        <v>0.21860999999999997</v>
      </c>
      <c r="J197" s="408">
        <f t="shared" si="121"/>
        <v>1.4497294736842101</v>
      </c>
      <c r="K197" s="408">
        <f t="shared" si="132"/>
        <v>6.3648647368421045</v>
      </c>
      <c r="L197" s="408">
        <f t="shared" si="137"/>
        <v>4.9151352631578948</v>
      </c>
      <c r="M197" s="63">
        <f t="shared" si="122"/>
        <v>0</v>
      </c>
      <c r="N197" s="407">
        <f t="shared" si="138"/>
        <v>5.6555055443557878</v>
      </c>
      <c r="O197" s="407">
        <f t="shared" si="139"/>
        <v>0.67419730316066717</v>
      </c>
      <c r="P197">
        <f t="shared" si="123"/>
        <v>0.2</v>
      </c>
      <c r="Q197" s="407">
        <f t="shared" si="133"/>
        <v>0.87419730316066713</v>
      </c>
      <c r="R197" s="9">
        <f t="shared" si="140"/>
        <v>0.41850085094185663</v>
      </c>
      <c r="S197" s="9">
        <f t="shared" si="141"/>
        <v>1.7514296223905808E-4</v>
      </c>
      <c r="T197" s="9">
        <f t="shared" si="142"/>
        <v>1.7514296223905808E-4</v>
      </c>
      <c r="U197" s="407">
        <f t="shared" si="143"/>
        <v>2.6442739379601119</v>
      </c>
      <c r="V197" s="409">
        <f t="shared" si="144"/>
        <v>1.3984369317950156E-2</v>
      </c>
      <c r="W197" s="407">
        <f t="shared" si="145"/>
        <v>1.3984369317950156E-2</v>
      </c>
      <c r="X197" s="407">
        <f t="shared" si="146"/>
        <v>2.6442739379601119</v>
      </c>
      <c r="Y197" s="407">
        <f t="shared" si="147"/>
        <v>4.1953107953850467E-2</v>
      </c>
      <c r="Z197" s="407">
        <f t="shared" si="124"/>
        <v>0.42109337655927392</v>
      </c>
      <c r="AA197" s="407">
        <f t="shared" si="125"/>
        <v>0.14400000000000002</v>
      </c>
      <c r="AB197" s="407">
        <f t="shared" si="126"/>
        <v>0</v>
      </c>
      <c r="AC197" s="407">
        <f t="shared" si="148"/>
        <v>0.6121830810908292</v>
      </c>
      <c r="AD197" s="407">
        <f t="shared" si="149"/>
        <v>4.9992557749393036</v>
      </c>
      <c r="AE197" s="407">
        <f t="shared" si="150"/>
        <v>0.14995534981958386</v>
      </c>
      <c r="AF197" s="407">
        <f t="shared" si="127"/>
        <v>8.1215999999999997E-2</v>
      </c>
      <c r="AG197" s="407">
        <f t="shared" si="151"/>
        <v>0.23831878517962155</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2.0449657937113073</v>
      </c>
      <c r="AP197">
        <f t="shared" si="131"/>
        <v>28.763999999999996</v>
      </c>
      <c r="AQ197" s="10">
        <f t="shared" si="155"/>
        <v>0.93362432846971055</v>
      </c>
      <c r="AR197" s="63">
        <f t="shared" si="156"/>
        <v>30.60915405454146</v>
      </c>
      <c r="AS197" s="63">
        <f t="shared" si="157"/>
        <v>11.915939258981076</v>
      </c>
      <c r="AT197" s="10"/>
      <c r="AU197">
        <f t="shared" si="158"/>
        <v>93.36243284697106</v>
      </c>
    </row>
    <row r="198" spans="7:47" x14ac:dyDescent="0.25">
      <c r="G198">
        <v>189</v>
      </c>
      <c r="H198">
        <f t="shared" si="120"/>
        <v>5.67</v>
      </c>
      <c r="I198" s="407">
        <f t="shared" si="136"/>
        <v>0.21864249999999999</v>
      </c>
      <c r="J198" s="408">
        <f t="shared" si="121"/>
        <v>1.4499449999999998</v>
      </c>
      <c r="K198" s="408">
        <f t="shared" si="132"/>
        <v>6.3949724999999997</v>
      </c>
      <c r="L198" s="408">
        <f t="shared" si="137"/>
        <v>4.9450275000000001</v>
      </c>
      <c r="M198" s="63">
        <f t="shared" si="122"/>
        <v>0</v>
      </c>
      <c r="N198" s="407">
        <f t="shared" si="138"/>
        <v>5.6854283076931633</v>
      </c>
      <c r="O198" s="407">
        <f t="shared" si="139"/>
        <v>0.68174053415004621</v>
      </c>
      <c r="P198">
        <f t="shared" si="123"/>
        <v>0.2</v>
      </c>
      <c r="Q198" s="407">
        <f t="shared" si="133"/>
        <v>0.88174053415004616</v>
      </c>
      <c r="R198" s="9">
        <f t="shared" si="140"/>
        <v>0.41856306803007592</v>
      </c>
      <c r="S198" s="9">
        <f t="shared" si="141"/>
        <v>1.7519504191874997E-4</v>
      </c>
      <c r="T198" s="9">
        <f t="shared" si="142"/>
        <v>1.7519504191874997E-4</v>
      </c>
      <c r="U198" s="407">
        <f t="shared" si="143"/>
        <v>2.6584621400732265</v>
      </c>
      <c r="V198" s="409">
        <f t="shared" si="144"/>
        <v>1.413484190040544E-2</v>
      </c>
      <c r="W198" s="407">
        <f t="shared" si="145"/>
        <v>1.413484190040544E-2</v>
      </c>
      <c r="X198" s="407">
        <f t="shared" si="146"/>
        <v>2.6584621400732265</v>
      </c>
      <c r="Y198" s="407">
        <f t="shared" si="147"/>
        <v>4.240452570121632E-2</v>
      </c>
      <c r="Z198" s="407">
        <f t="shared" si="124"/>
        <v>0.42334147422279794</v>
      </c>
      <c r="AA198" s="407">
        <f t="shared" si="125"/>
        <v>0.14400000000000002</v>
      </c>
      <c r="AB198" s="407">
        <f t="shared" si="126"/>
        <v>0</v>
      </c>
      <c r="AC198" s="407">
        <f t="shared" si="148"/>
        <v>0.61496142947227717</v>
      </c>
      <c r="AD198" s="407">
        <f t="shared" si="149"/>
        <v>5.0256018636294728</v>
      </c>
      <c r="AE198" s="407">
        <f t="shared" si="150"/>
        <v>0.15154004455029618</v>
      </c>
      <c r="AF198" s="407">
        <f t="shared" si="127"/>
        <v>8.1647999999999998E-2</v>
      </c>
      <c r="AG198" s="407">
        <f t="shared" si="151"/>
        <v>0.24047640559368871</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2.0575944921583362</v>
      </c>
      <c r="AP198">
        <f t="shared" si="131"/>
        <v>28.916999999999998</v>
      </c>
      <c r="AQ198" s="10">
        <f t="shared" si="155"/>
        <v>0.93357154384444818</v>
      </c>
      <c r="AR198" s="63">
        <f t="shared" si="156"/>
        <v>30.748071473613859</v>
      </c>
      <c r="AS198" s="63">
        <f t="shared" si="157"/>
        <v>12.023820279684436</v>
      </c>
      <c r="AT198" s="10"/>
      <c r="AU198">
        <f t="shared" si="158"/>
        <v>93.357154384444812</v>
      </c>
    </row>
    <row r="199" spans="7:47" x14ac:dyDescent="0.25">
      <c r="G199">
        <v>190</v>
      </c>
      <c r="H199">
        <f t="shared" si="120"/>
        <v>5.6999999999999993</v>
      </c>
      <c r="I199" s="407">
        <f t="shared" si="136"/>
        <v>0.21867499999999998</v>
      </c>
      <c r="J199" s="408">
        <f t="shared" si="121"/>
        <v>1.4501605263157891</v>
      </c>
      <c r="K199" s="408">
        <f t="shared" si="132"/>
        <v>6.425080263157894</v>
      </c>
      <c r="L199" s="408">
        <f t="shared" si="137"/>
        <v>4.9749197368421045</v>
      </c>
      <c r="M199" s="63">
        <f t="shared" si="122"/>
        <v>0</v>
      </c>
      <c r="N199" s="407">
        <f t="shared" si="138"/>
        <v>5.7153518814977939</v>
      </c>
      <c r="O199" s="407">
        <f t="shared" si="139"/>
        <v>0.68933248832339444</v>
      </c>
      <c r="P199">
        <f t="shared" si="123"/>
        <v>0.2</v>
      </c>
      <c r="Q199" s="407">
        <f t="shared" si="133"/>
        <v>0.8893324883233944</v>
      </c>
      <c r="R199" s="9">
        <f t="shared" si="140"/>
        <v>0.41862528511829511</v>
      </c>
      <c r="S199" s="9">
        <f t="shared" si="141"/>
        <v>1.7524712934037387E-4</v>
      </c>
      <c r="T199" s="9">
        <f t="shared" si="142"/>
        <v>1.7524712934037387E-4</v>
      </c>
      <c r="U199" s="407">
        <f t="shared" si="143"/>
        <v>2.6726527862796741</v>
      </c>
      <c r="V199" s="409">
        <f t="shared" si="144"/>
        <v>1.4286145832017009E-2</v>
      </c>
      <c r="W199" s="407">
        <f t="shared" si="145"/>
        <v>1.4286145832017009E-2</v>
      </c>
      <c r="X199" s="407">
        <f t="shared" si="146"/>
        <v>2.6726527862796741</v>
      </c>
      <c r="Y199" s="407">
        <f t="shared" si="147"/>
        <v>4.2858437496051026E-2</v>
      </c>
      <c r="Z199" s="407">
        <f t="shared" si="124"/>
        <v>0.42558957188632202</v>
      </c>
      <c r="AA199" s="407">
        <f t="shared" si="125"/>
        <v>0.14400000000000002</v>
      </c>
      <c r="AB199" s="407">
        <f t="shared" si="126"/>
        <v>0</v>
      </c>
      <c r="AC199" s="407">
        <f t="shared" si="148"/>
        <v>0.61774311027847018</v>
      </c>
      <c r="AD199" s="407">
        <f t="shared" si="149"/>
        <v>5.0519475663680309</v>
      </c>
      <c r="AE199" s="407">
        <f t="shared" si="150"/>
        <v>0.15313304527999122</v>
      </c>
      <c r="AF199" s="407">
        <f t="shared" si="127"/>
        <v>8.2079999999999986E-2</v>
      </c>
      <c r="AG199" s="407">
        <f t="shared" si="151"/>
        <v>0.24264442110478651</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2.0702864726680081</v>
      </c>
      <c r="AP199">
        <f t="shared" si="131"/>
        <v>29.069999999999993</v>
      </c>
      <c r="AQ199" s="10">
        <f t="shared" si="155"/>
        <v>0.93351742366001966</v>
      </c>
      <c r="AR199" s="63">
        <f t="shared" si="156"/>
        <v>30.88715551392351</v>
      </c>
      <c r="AS199" s="63">
        <f t="shared" si="157"/>
        <v>12.132221055239325</v>
      </c>
      <c r="AT199" s="10"/>
      <c r="AU199">
        <f t="shared" si="158"/>
        <v>93.351742366001972</v>
      </c>
    </row>
    <row r="200" spans="7:47" x14ac:dyDescent="0.25">
      <c r="G200">
        <v>191</v>
      </c>
      <c r="H200">
        <f t="shared" si="120"/>
        <v>5.7299999999999995</v>
      </c>
      <c r="I200" s="407">
        <f t="shared" si="136"/>
        <v>0.21870749999999997</v>
      </c>
      <c r="J200" s="408">
        <f t="shared" si="121"/>
        <v>1.4503760526315785</v>
      </c>
      <c r="K200" s="408">
        <f t="shared" si="132"/>
        <v>6.4551880263157884</v>
      </c>
      <c r="L200" s="408">
        <f t="shared" si="137"/>
        <v>5.0048119736842107</v>
      </c>
      <c r="M200" s="63">
        <f t="shared" si="122"/>
        <v>0</v>
      </c>
      <c r="N200" s="407">
        <f t="shared" si="138"/>
        <v>5.7452762531060184</v>
      </c>
      <c r="O200" s="407">
        <f t="shared" si="139"/>
        <v>0.69697331916725713</v>
      </c>
      <c r="P200">
        <f t="shared" si="123"/>
        <v>0.2</v>
      </c>
      <c r="Q200" s="407">
        <f t="shared" si="133"/>
        <v>0.89697331916725709</v>
      </c>
      <c r="R200" s="9">
        <f t="shared" si="140"/>
        <v>0.41868750220651435</v>
      </c>
      <c r="S200" s="9">
        <f t="shared" si="141"/>
        <v>1.7529922450392995E-4</v>
      </c>
      <c r="T200" s="9">
        <f t="shared" si="142"/>
        <v>1.7529922450392995E-4</v>
      </c>
      <c r="U200" s="407">
        <f t="shared" si="143"/>
        <v>2.6868458705130802</v>
      </c>
      <c r="V200" s="409">
        <f t="shared" si="144"/>
        <v>1.4438281463786383E-2</v>
      </c>
      <c r="W200" s="407">
        <f t="shared" si="145"/>
        <v>1.4438281463786383E-2</v>
      </c>
      <c r="X200" s="407">
        <f t="shared" si="146"/>
        <v>2.6868458705130802</v>
      </c>
      <c r="Y200" s="407">
        <f t="shared" si="147"/>
        <v>4.3314844391359152E-2</v>
      </c>
      <c r="Z200" s="407">
        <f t="shared" si="124"/>
        <v>0.42783766954984614</v>
      </c>
      <c r="AA200" s="407">
        <f t="shared" si="125"/>
        <v>0.14400000000000002</v>
      </c>
      <c r="AB200" s="407">
        <f t="shared" si="126"/>
        <v>0</v>
      </c>
      <c r="AC200" s="407">
        <f t="shared" si="148"/>
        <v>0.62052812981791006</v>
      </c>
      <c r="AD200" s="407">
        <f t="shared" si="149"/>
        <v>5.0782928718823159</v>
      </c>
      <c r="AE200" s="407">
        <f t="shared" si="150"/>
        <v>0.15473435095566443</v>
      </c>
      <c r="AF200" s="407">
        <f t="shared" si="127"/>
        <v>8.2511999999999988E-2</v>
      </c>
      <c r="AG200" s="407">
        <f t="shared" si="151"/>
        <v>0.24482285197557549</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2.0830419156490327</v>
      </c>
      <c r="AP200">
        <f t="shared" si="131"/>
        <v>29.222999999999995</v>
      </c>
      <c r="AQ200" s="10">
        <f t="shared" si="155"/>
        <v>0.93346198407126713</v>
      </c>
      <c r="AR200" s="63">
        <f t="shared" si="156"/>
        <v>31.026406490895504</v>
      </c>
      <c r="AS200" s="63">
        <f t="shared" si="157"/>
        <v>12.241142598778774</v>
      </c>
      <c r="AT200" s="10"/>
      <c r="AU200">
        <f t="shared" si="158"/>
        <v>93.346198407126707</v>
      </c>
    </row>
    <row r="201" spans="7:47" x14ac:dyDescent="0.25">
      <c r="G201">
        <v>192</v>
      </c>
      <c r="H201">
        <f t="shared" ref="H201:H209" si="159">Iout*(G201/200)</f>
        <v>5.76</v>
      </c>
      <c r="I201" s="407">
        <f t="shared" si="136"/>
        <v>0.21873999999999996</v>
      </c>
      <c r="J201" s="408">
        <f t="shared" ref="J201:J209" si="160">(Vin-Vout)*I201/(Fsw*Lout2)</f>
        <v>1.450591578947368</v>
      </c>
      <c r="K201" s="408">
        <f t="shared" si="132"/>
        <v>6.4852957894736836</v>
      </c>
      <c r="L201" s="408">
        <f t="shared" si="137"/>
        <v>5.034704210526316</v>
      </c>
      <c r="M201" s="63">
        <f t="shared" ref="M201:M209" si="161">IF(MIN(Vin, -L201/(CossTop+CossBot)*0.00000002)&lt;0, 0, MIN(Vin, -L201/(CossTop+CossBot)*0.00000002))</f>
        <v>0</v>
      </c>
      <c r="N201" s="407">
        <f t="shared" si="138"/>
        <v>5.7752014101163098</v>
      </c>
      <c r="O201" s="407">
        <f t="shared" si="139"/>
        <v>0.70466318141532891</v>
      </c>
      <c r="P201">
        <f t="shared" ref="P201:P209" si="162">Core_Loss</f>
        <v>0.2</v>
      </c>
      <c r="Q201" s="407">
        <f t="shared" si="133"/>
        <v>0.90466318141532898</v>
      </c>
      <c r="R201" s="9">
        <f t="shared" si="140"/>
        <v>0.41874971929473365</v>
      </c>
      <c r="S201" s="9">
        <f t="shared" si="141"/>
        <v>1.7535132740941823E-4</v>
      </c>
      <c r="T201" s="9">
        <f t="shared" si="142"/>
        <v>1.7535132740941823E-4</v>
      </c>
      <c r="U201" s="407">
        <f t="shared" si="143"/>
        <v>2.7010413868279648</v>
      </c>
      <c r="V201" s="409">
        <f t="shared" si="144"/>
        <v>1.4591249146715071E-2</v>
      </c>
      <c r="W201" s="407">
        <f t="shared" si="145"/>
        <v>1.4591249146715071E-2</v>
      </c>
      <c r="X201" s="407">
        <f t="shared" si="146"/>
        <v>2.7010413868279648</v>
      </c>
      <c r="Y201" s="407">
        <f t="shared" si="147"/>
        <v>4.3773747440145214E-2</v>
      </c>
      <c r="Z201" s="407">
        <f t="shared" ref="Z201:Z209" si="163">IF(L201&lt;0, (Vin*K201*Tf/2)*Fsw, (Vin*L201*Tr/2+Vin*K201*Tf/2)*Fsw)</f>
        <v>0.43008576721337022</v>
      </c>
      <c r="AA201" s="407">
        <f t="shared" ref="AA201:AA209" si="164">(0.5*CossTop*(Vin-M201)^2-0.5*CossBot*(Vin-M201)^2+(QossBot*(Vin-M201)/Vin)*Vin)*Fsw</f>
        <v>0.14400000000000002</v>
      </c>
      <c r="AB201" s="407">
        <f t="shared" ref="AB201:AB209" si="165">IF(L201&gt;0,0,-L201*VsdTop*Deadtime*Fsw)</f>
        <v>0</v>
      </c>
      <c r="AC201" s="407">
        <f t="shared" si="148"/>
        <v>0.62331649441386527</v>
      </c>
      <c r="AD201" s="407">
        <f t="shared" si="149"/>
        <v>5.1046377691322897</v>
      </c>
      <c r="AE201" s="407">
        <f t="shared" si="150"/>
        <v>0.15634396052431127</v>
      </c>
      <c r="AF201" s="407">
        <f t="shared" ref="AF201:AF209" si="166">IF(L201&lt;0, Deadtime*Fsw*IF(VfdSky&gt;0,0,VsdBot)*K201, Deadtime*Fsw*IF(VfdSky&gt;0,0,VsdBot)*(K201+L201))</f>
        <v>8.294399999999999E-2</v>
      </c>
      <c r="AG201" s="407">
        <f t="shared" si="151"/>
        <v>0.24701171860070131</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2.0958610029040199</v>
      </c>
      <c r="AP201">
        <f t="shared" ref="AP201:AP209" si="170">Vout*H201</f>
        <v>29.375999999999998</v>
      </c>
      <c r="AQ201" s="10">
        <f t="shared" si="155"/>
        <v>0.93340524086864052</v>
      </c>
      <c r="AR201" s="63">
        <f t="shared" si="156"/>
        <v>31.165824720693262</v>
      </c>
      <c r="AS201" s="63">
        <f t="shared" si="157"/>
        <v>12.350585930035066</v>
      </c>
      <c r="AT201" s="10"/>
      <c r="AU201">
        <f t="shared" si="158"/>
        <v>93.34052408686405</v>
      </c>
    </row>
    <row r="202" spans="7:47" x14ac:dyDescent="0.25">
      <c r="G202">
        <v>193</v>
      </c>
      <c r="H202">
        <f t="shared" si="159"/>
        <v>5.79</v>
      </c>
      <c r="I202" s="407">
        <f t="shared" si="136"/>
        <v>0.21877250000000001</v>
      </c>
      <c r="J202" s="408">
        <f t="shared" si="160"/>
        <v>1.4508071052631577</v>
      </c>
      <c r="K202" s="408">
        <f t="shared" ref="K202:K209" si="171">H202+J202/2</f>
        <v>6.5154035526315788</v>
      </c>
      <c r="L202" s="408">
        <f t="shared" si="137"/>
        <v>5.0645964473684213</v>
      </c>
      <c r="M202" s="63">
        <f t="shared" si="161"/>
        <v>0</v>
      </c>
      <c r="N202" s="407">
        <f t="shared" si="138"/>
        <v>5.8051273403825379</v>
      </c>
      <c r="O202" s="407">
        <f t="shared" si="139"/>
        <v>0.71240223105678047</v>
      </c>
      <c r="P202">
        <f t="shared" si="162"/>
        <v>0.2</v>
      </c>
      <c r="Q202" s="407">
        <f t="shared" ref="Q202:Q209" si="172">O202+P202</f>
        <v>0.91240223105678053</v>
      </c>
      <c r="R202" s="9">
        <f t="shared" si="140"/>
        <v>0.41881193638295294</v>
      </c>
      <c r="S202" s="9">
        <f t="shared" si="141"/>
        <v>1.7540343805683861E-4</v>
      </c>
      <c r="T202" s="9">
        <f t="shared" si="142"/>
        <v>1.7540343805683861E-4</v>
      </c>
      <c r="U202" s="407">
        <f t="shared" si="143"/>
        <v>2.7152393293966353</v>
      </c>
      <c r="V202" s="409">
        <f t="shared" si="144"/>
        <v>1.4745049231804579E-2</v>
      </c>
      <c r="W202" s="407">
        <f t="shared" si="145"/>
        <v>1.4745049231804579E-2</v>
      </c>
      <c r="X202" s="407">
        <f t="shared" si="146"/>
        <v>2.7152393293966353</v>
      </c>
      <c r="Y202" s="407">
        <f t="shared" si="147"/>
        <v>4.4235147695413736E-2</v>
      </c>
      <c r="Z202" s="407">
        <f t="shared" si="163"/>
        <v>0.4323338648768944</v>
      </c>
      <c r="AA202" s="407">
        <f t="shared" si="164"/>
        <v>0.14400000000000002</v>
      </c>
      <c r="AB202" s="407">
        <f t="shared" si="165"/>
        <v>0</v>
      </c>
      <c r="AC202" s="407">
        <f t="shared" si="148"/>
        <v>0.62610821040441822</v>
      </c>
      <c r="AD202" s="407">
        <f t="shared" si="149"/>
        <v>5.1309822473045594</v>
      </c>
      <c r="AE202" s="407">
        <f t="shared" si="150"/>
        <v>0.15796187293292729</v>
      </c>
      <c r="AF202" s="407">
        <f t="shared" si="166"/>
        <v>8.3375999999999992E-2</v>
      </c>
      <c r="AG202" s="407">
        <f t="shared" si="151"/>
        <v>0.2492110415073403</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2.1087439176384004</v>
      </c>
      <c r="AP202">
        <f t="shared" si="170"/>
        <v>29.528999999999996</v>
      </c>
      <c r="AQ202" s="10">
        <f t="shared" si="155"/>
        <v>0.93334720948724947</v>
      </c>
      <c r="AR202" s="63">
        <f t="shared" si="156"/>
        <v>31.30541052022091</v>
      </c>
      <c r="AS202" s="63">
        <f t="shared" si="157"/>
        <v>12.460552075367016</v>
      </c>
      <c r="AT202" s="10"/>
      <c r="AU202">
        <f t="shared" si="158"/>
        <v>93.33472094872495</v>
      </c>
    </row>
    <row r="203" spans="7:47" x14ac:dyDescent="0.25">
      <c r="G203">
        <v>194</v>
      </c>
      <c r="H203">
        <f t="shared" si="159"/>
        <v>5.82</v>
      </c>
      <c r="I203" s="407">
        <f t="shared" si="136"/>
        <v>0.21880499999999994</v>
      </c>
      <c r="J203" s="408">
        <f t="shared" si="160"/>
        <v>1.451022631578947</v>
      </c>
      <c r="K203" s="408">
        <f t="shared" si="171"/>
        <v>6.545511315789474</v>
      </c>
      <c r="L203" s="408">
        <f t="shared" si="137"/>
        <v>5.0944886842105266</v>
      </c>
      <c r="M203" s="63">
        <f t="shared" si="161"/>
        <v>0</v>
      </c>
      <c r="N203" s="407">
        <f t="shared" si="138"/>
        <v>5.8350540320074327</v>
      </c>
      <c r="O203" s="407">
        <f t="shared" si="139"/>
        <v>0.72019062534467115</v>
      </c>
      <c r="P203">
        <f t="shared" si="162"/>
        <v>0.2</v>
      </c>
      <c r="Q203" s="407">
        <f t="shared" si="172"/>
        <v>0.92019062534467122</v>
      </c>
      <c r="R203" s="9">
        <f t="shared" si="140"/>
        <v>0.41887415347117213</v>
      </c>
      <c r="S203" s="9">
        <f t="shared" si="141"/>
        <v>1.7545555644619108E-4</v>
      </c>
      <c r="T203" s="9">
        <f t="shared" si="142"/>
        <v>1.7545555644619108E-4</v>
      </c>
      <c r="U203" s="407">
        <f t="shared" si="143"/>
        <v>2.7294396925061761</v>
      </c>
      <c r="V203" s="409">
        <f t="shared" si="144"/>
        <v>1.4899682070056418E-2</v>
      </c>
      <c r="W203" s="407">
        <f t="shared" si="145"/>
        <v>1.4899682070056418E-2</v>
      </c>
      <c r="X203" s="407">
        <f t="shared" si="146"/>
        <v>2.7294396925061761</v>
      </c>
      <c r="Y203" s="407">
        <f t="shared" si="147"/>
        <v>4.4699046210169256E-2</v>
      </c>
      <c r="Z203" s="407">
        <f t="shared" si="163"/>
        <v>0.43458196254041848</v>
      </c>
      <c r="AA203" s="407">
        <f t="shared" si="164"/>
        <v>0.14400000000000002</v>
      </c>
      <c r="AB203" s="407">
        <f t="shared" si="165"/>
        <v>0</v>
      </c>
      <c r="AC203" s="407">
        <f t="shared" si="148"/>
        <v>0.6289032841425104</v>
      </c>
      <c r="AD203" s="407">
        <f t="shared" si="149"/>
        <v>5.1573262958065769</v>
      </c>
      <c r="AE203" s="407">
        <f t="shared" si="150"/>
        <v>0.15958808712850792</v>
      </c>
      <c r="AF203" s="407">
        <f t="shared" si="166"/>
        <v>8.3808000000000007E-2</v>
      </c>
      <c r="AG203" s="407">
        <f t="shared" si="151"/>
        <v>0.25142084135574871</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2.1216908444694331</v>
      </c>
      <c r="AP203">
        <f t="shared" si="170"/>
        <v>29.681999999999999</v>
      </c>
      <c r="AQ203" s="10">
        <f t="shared" si="155"/>
        <v>0.93328790501564096</v>
      </c>
      <c r="AR203" s="63">
        <f t="shared" si="156"/>
        <v>31.445164207125519</v>
      </c>
      <c r="AS203" s="63">
        <f t="shared" si="157"/>
        <v>12.571042067787436</v>
      </c>
      <c r="AT203" s="10"/>
      <c r="AU203">
        <f t="shared" si="158"/>
        <v>93.3287905015641</v>
      </c>
    </row>
    <row r="204" spans="7:47" x14ac:dyDescent="0.25">
      <c r="G204">
        <v>195</v>
      </c>
      <c r="H204">
        <f t="shared" si="159"/>
        <v>5.85</v>
      </c>
      <c r="I204" s="407">
        <f t="shared" si="136"/>
        <v>0.21883749999999999</v>
      </c>
      <c r="J204" s="408">
        <f t="shared" si="160"/>
        <v>1.4512381578947366</v>
      </c>
      <c r="K204" s="408">
        <f t="shared" si="171"/>
        <v>6.5756190789473683</v>
      </c>
      <c r="L204" s="408">
        <f t="shared" si="137"/>
        <v>5.124380921052631</v>
      </c>
      <c r="M204" s="63">
        <f t="shared" si="161"/>
        <v>0</v>
      </c>
      <c r="N204" s="407">
        <f t="shared" si="138"/>
        <v>5.8649814733362522</v>
      </c>
      <c r="O204" s="407">
        <f t="shared" si="139"/>
        <v>0.72802852280445041</v>
      </c>
      <c r="P204">
        <f t="shared" si="162"/>
        <v>0.2</v>
      </c>
      <c r="Q204" s="407">
        <f t="shared" si="172"/>
        <v>0.92802852280445047</v>
      </c>
      <c r="R204" s="9">
        <f t="shared" si="140"/>
        <v>0.41893637055939142</v>
      </c>
      <c r="S204" s="9">
        <f t="shared" si="141"/>
        <v>1.7550768257747573E-4</v>
      </c>
      <c r="T204" s="9">
        <f t="shared" si="142"/>
        <v>1.7550768257747573E-4</v>
      </c>
      <c r="U204" s="407">
        <f t="shared" si="143"/>
        <v>2.7436424705555296</v>
      </c>
      <c r="V204" s="409">
        <f t="shared" si="144"/>
        <v>1.5055148012472101E-2</v>
      </c>
      <c r="W204" s="407">
        <f t="shared" si="145"/>
        <v>1.5055148012472101E-2</v>
      </c>
      <c r="X204" s="407">
        <f t="shared" si="146"/>
        <v>2.7436424705555296</v>
      </c>
      <c r="Y204" s="407">
        <f t="shared" si="147"/>
        <v>4.5165444037416305E-2</v>
      </c>
      <c r="Z204" s="407">
        <f t="shared" si="163"/>
        <v>0.43683006020394255</v>
      </c>
      <c r="AA204" s="407">
        <f t="shared" si="164"/>
        <v>0.14400000000000002</v>
      </c>
      <c r="AB204" s="407">
        <f t="shared" si="165"/>
        <v>0</v>
      </c>
      <c r="AC204" s="407">
        <f t="shared" si="148"/>
        <v>0.63170172199598873</v>
      </c>
      <c r="AD204" s="407">
        <f t="shared" si="149"/>
        <v>5.1836699042610173</v>
      </c>
      <c r="AE204" s="407">
        <f t="shared" si="150"/>
        <v>0.16122260205804856</v>
      </c>
      <c r="AF204" s="407">
        <f t="shared" si="166"/>
        <v>8.4239999999999995E-2</v>
      </c>
      <c r="AG204" s="407">
        <f t="shared" si="151"/>
        <v>0.25364113893981743</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2.134701969435306</v>
      </c>
      <c r="AP204">
        <f t="shared" si="170"/>
        <v>29.834999999999997</v>
      </c>
      <c r="AQ204" s="10">
        <f t="shared" si="155"/>
        <v>0.93322734220430981</v>
      </c>
      <c r="AR204" s="63">
        <f t="shared" si="156"/>
        <v>31.585086099799437</v>
      </c>
      <c r="AS204" s="63">
        <f t="shared" si="157"/>
        <v>12.682056946990873</v>
      </c>
      <c r="AT204" s="10"/>
      <c r="AU204">
        <f t="shared" si="158"/>
        <v>93.322734220430988</v>
      </c>
    </row>
    <row r="205" spans="7:47" x14ac:dyDescent="0.25">
      <c r="G205">
        <v>196</v>
      </c>
      <c r="H205">
        <f t="shared" si="159"/>
        <v>5.88</v>
      </c>
      <c r="I205" s="407">
        <f t="shared" si="136"/>
        <v>0.21887000000000001</v>
      </c>
      <c r="J205" s="408">
        <f t="shared" si="160"/>
        <v>1.4514536842105263</v>
      </c>
      <c r="K205" s="408">
        <f t="shared" si="171"/>
        <v>6.6057268421052626</v>
      </c>
      <c r="L205" s="408">
        <f t="shared" si="137"/>
        <v>5.1542731578947372</v>
      </c>
      <c r="M205" s="63">
        <f t="shared" si="161"/>
        <v>0</v>
      </c>
      <c r="N205" s="407">
        <f t="shared" si="138"/>
        <v>5.8949096529506448</v>
      </c>
      <c r="O205" s="407">
        <f t="shared" si="139"/>
        <v>0.7359160832425472</v>
      </c>
      <c r="P205">
        <f t="shared" si="162"/>
        <v>0.2</v>
      </c>
      <c r="Q205" s="407">
        <f t="shared" si="172"/>
        <v>0.93591608324254727</v>
      </c>
      <c r="R205" s="9">
        <f t="shared" si="140"/>
        <v>0.41899858764761078</v>
      </c>
      <c r="S205" s="9">
        <f t="shared" si="141"/>
        <v>1.7555981645069258E-4</v>
      </c>
      <c r="T205" s="9">
        <f t="shared" si="142"/>
        <v>1.7555981645069258E-4</v>
      </c>
      <c r="U205" s="407">
        <f t="shared" si="143"/>
        <v>2.7578476580526639</v>
      </c>
      <c r="V205" s="409">
        <f t="shared" si="144"/>
        <v>1.5211447410053126E-2</v>
      </c>
      <c r="W205" s="407">
        <f t="shared" si="145"/>
        <v>1.5211447410053126E-2</v>
      </c>
      <c r="X205" s="407">
        <f t="shared" si="146"/>
        <v>2.7578476580526639</v>
      </c>
      <c r="Y205" s="407">
        <f t="shared" si="147"/>
        <v>4.5634342230159379E-2</v>
      </c>
      <c r="Z205" s="407">
        <f t="shared" si="163"/>
        <v>0.43907815786746662</v>
      </c>
      <c r="AA205" s="407">
        <f t="shared" si="164"/>
        <v>0.14400000000000002</v>
      </c>
      <c r="AB205" s="407">
        <f t="shared" si="165"/>
        <v>0</v>
      </c>
      <c r="AC205" s="407">
        <f t="shared" si="148"/>
        <v>0.63450353034765183</v>
      </c>
      <c r="AD205" s="407">
        <f t="shared" si="149"/>
        <v>5.2100130625003365</v>
      </c>
      <c r="AE205" s="407">
        <f t="shared" si="150"/>
        <v>0.16286541666854482</v>
      </c>
      <c r="AF205" s="407">
        <f t="shared" si="166"/>
        <v>8.4671999999999997E-2</v>
      </c>
      <c r="AG205" s="407">
        <f t="shared" si="151"/>
        <v>0.25587195518763056</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2.1477774800043332</v>
      </c>
      <c r="AP205">
        <f t="shared" si="170"/>
        <v>29.987999999999996</v>
      </c>
      <c r="AQ205" s="10">
        <f t="shared" si="155"/>
        <v>0.93316553547395165</v>
      </c>
      <c r="AR205" s="63">
        <f t="shared" si="156"/>
        <v>31.725176517382593</v>
      </c>
      <c r="AS205" s="63">
        <f t="shared" si="157"/>
        <v>12.793597759381528</v>
      </c>
      <c r="AT205" s="10"/>
      <c r="AU205">
        <f t="shared" si="158"/>
        <v>93.316553547395159</v>
      </c>
    </row>
    <row r="206" spans="7:47" x14ac:dyDescent="0.25">
      <c r="G206">
        <v>197</v>
      </c>
      <c r="H206">
        <f t="shared" si="159"/>
        <v>5.91</v>
      </c>
      <c r="I206" s="407">
        <f t="shared" si="136"/>
        <v>0.21890249999999997</v>
      </c>
      <c r="J206" s="408">
        <f t="shared" si="160"/>
        <v>1.4516692105263156</v>
      </c>
      <c r="K206" s="408">
        <f t="shared" si="171"/>
        <v>6.6358346052631578</v>
      </c>
      <c r="L206" s="408">
        <f t="shared" si="137"/>
        <v>5.1841653947368425</v>
      </c>
      <c r="M206" s="63">
        <f t="shared" si="161"/>
        <v>0</v>
      </c>
      <c r="N206" s="407">
        <f t="shared" si="138"/>
        <v>5.9248385596626889</v>
      </c>
      <c r="O206" s="407">
        <f t="shared" si="139"/>
        <v>0.74385346775504757</v>
      </c>
      <c r="P206">
        <f t="shared" si="162"/>
        <v>0.2</v>
      </c>
      <c r="Q206" s="407">
        <f t="shared" si="172"/>
        <v>0.94385346775504764</v>
      </c>
      <c r="R206" s="9">
        <f t="shared" si="140"/>
        <v>0.41906080473582996</v>
      </c>
      <c r="S206" s="9">
        <f t="shared" si="141"/>
        <v>1.7561195806584139E-4</v>
      </c>
      <c r="T206" s="9">
        <f t="shared" si="142"/>
        <v>1.7561195806584139E-4</v>
      </c>
      <c r="U206" s="407">
        <f t="shared" si="143"/>
        <v>2.7720552496118307</v>
      </c>
      <c r="V206" s="409">
        <f t="shared" si="144"/>
        <v>1.5368580613801018E-2</v>
      </c>
      <c r="W206" s="407">
        <f t="shared" si="145"/>
        <v>1.5368580613801018E-2</v>
      </c>
      <c r="X206" s="407">
        <f t="shared" si="146"/>
        <v>2.7720552496118307</v>
      </c>
      <c r="Y206" s="407">
        <f t="shared" si="147"/>
        <v>4.6105741841403057E-2</v>
      </c>
      <c r="Z206" s="407">
        <f t="shared" si="163"/>
        <v>0.44132625553099081</v>
      </c>
      <c r="AA206" s="407">
        <f t="shared" si="164"/>
        <v>0.14400000000000002</v>
      </c>
      <c r="AB206" s="407">
        <f t="shared" si="165"/>
        <v>0</v>
      </c>
      <c r="AC206" s="407">
        <f t="shared" si="148"/>
        <v>0.63730871559529645</v>
      </c>
      <c r="AD206" s="407">
        <f t="shared" si="149"/>
        <v>5.2363557605614739</v>
      </c>
      <c r="AE206" s="407">
        <f t="shared" si="150"/>
        <v>0.164516529906992</v>
      </c>
      <c r="AF206" s="407">
        <f t="shared" si="166"/>
        <v>8.5103999999999999E-2</v>
      </c>
      <c r="AG206" s="407">
        <f t="shared" si="151"/>
        <v>0.25811331116202813</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2.1609175650842389</v>
      </c>
      <c r="AP206">
        <f t="shared" si="170"/>
        <v>30.140999999999998</v>
      </c>
      <c r="AQ206" s="10">
        <f t="shared" si="155"/>
        <v>0.93310249892346897</v>
      </c>
      <c r="AR206" s="63">
        <f t="shared" si="156"/>
        <v>31.865435779764823</v>
      </c>
      <c r="AS206" s="63">
        <f t="shared" si="157"/>
        <v>12.905665558101406</v>
      </c>
      <c r="AT206" s="10"/>
      <c r="AU206">
        <f t="shared" si="158"/>
        <v>93.310249892346903</v>
      </c>
    </row>
    <row r="207" spans="7:47" x14ac:dyDescent="0.25">
      <c r="G207">
        <v>198</v>
      </c>
      <c r="H207">
        <f t="shared" si="159"/>
        <v>5.9399999999999995</v>
      </c>
      <c r="I207" s="407">
        <f t="shared" si="136"/>
        <v>0.21893499999999999</v>
      </c>
      <c r="J207" s="408">
        <f t="shared" si="160"/>
        <v>1.4518847368421051</v>
      </c>
      <c r="K207" s="408">
        <f t="shared" si="171"/>
        <v>6.6659423684210521</v>
      </c>
      <c r="L207" s="408">
        <f t="shared" si="137"/>
        <v>5.2140576315789469</v>
      </c>
      <c r="M207" s="63">
        <f t="shared" si="161"/>
        <v>0</v>
      </c>
      <c r="N207" s="407">
        <f t="shared" si="138"/>
        <v>5.9547681825091159</v>
      </c>
      <c r="O207" s="407">
        <f t="shared" si="139"/>
        <v>0.75184083873646246</v>
      </c>
      <c r="P207">
        <f t="shared" si="162"/>
        <v>0.2</v>
      </c>
      <c r="Q207" s="407">
        <f t="shared" si="172"/>
        <v>0.95184083873646252</v>
      </c>
      <c r="R207" s="9">
        <f t="shared" si="140"/>
        <v>0.4191230218240492</v>
      </c>
      <c r="S207" s="9">
        <f t="shared" si="141"/>
        <v>1.7566410742292244E-4</v>
      </c>
      <c r="T207" s="9">
        <f t="shared" si="142"/>
        <v>1.7566410742292244E-4</v>
      </c>
      <c r="U207" s="407">
        <f t="shared" si="143"/>
        <v>2.786265239950898</v>
      </c>
      <c r="V207" s="409">
        <f t="shared" si="144"/>
        <v>1.5526547974717272E-2</v>
      </c>
      <c r="W207" s="407">
        <f t="shared" si="145"/>
        <v>1.5526547974717272E-2</v>
      </c>
      <c r="X207" s="407">
        <f t="shared" si="146"/>
        <v>2.786265239950898</v>
      </c>
      <c r="Y207" s="407">
        <f t="shared" si="147"/>
        <v>4.6579643924151815E-2</v>
      </c>
      <c r="Z207" s="407">
        <f t="shared" si="163"/>
        <v>0.44357435319451483</v>
      </c>
      <c r="AA207" s="407">
        <f t="shared" si="164"/>
        <v>0.14400000000000002</v>
      </c>
      <c r="AB207" s="407">
        <f t="shared" si="165"/>
        <v>0</v>
      </c>
      <c r="AC207" s="407">
        <f t="shared" si="148"/>
        <v>0.64011728415176339</v>
      </c>
      <c r="AD207" s="407">
        <f t="shared" si="149"/>
        <v>5.2626979886807383</v>
      </c>
      <c r="AE207" s="407">
        <f t="shared" si="150"/>
        <v>0.16617594072038572</v>
      </c>
      <c r="AF207" s="407">
        <f t="shared" si="166"/>
        <v>8.5535999999999987E-2</v>
      </c>
      <c r="AG207" s="407">
        <f t="shared" si="151"/>
        <v>0.2603652280611744</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2.1741224150315404</v>
      </c>
      <c r="AP207">
        <f t="shared" si="170"/>
        <v>30.293999999999997</v>
      </c>
      <c r="AQ207" s="10">
        <f t="shared" si="155"/>
        <v>0.93303824633773702</v>
      </c>
      <c r="AR207" s="63">
        <f t="shared" si="156"/>
        <v>32.005864207588168</v>
      </c>
      <c r="AS207" s="63">
        <f t="shared" si="157"/>
        <v>13.01826140305872</v>
      </c>
      <c r="AT207" s="10"/>
      <c r="AU207">
        <f t="shared" si="158"/>
        <v>93.303824633773701</v>
      </c>
    </row>
    <row r="208" spans="7:47" x14ac:dyDescent="0.25">
      <c r="G208">
        <v>199</v>
      </c>
      <c r="H208">
        <f t="shared" si="159"/>
        <v>5.97</v>
      </c>
      <c r="I208" s="407">
        <f t="shared" si="136"/>
        <v>0.21896749999999998</v>
      </c>
      <c r="J208" s="408">
        <f t="shared" si="160"/>
        <v>1.4521002631578943</v>
      </c>
      <c r="K208" s="408">
        <f t="shared" si="171"/>
        <v>6.6960501315789465</v>
      </c>
      <c r="L208" s="408">
        <f t="shared" si="137"/>
        <v>5.243949868421053</v>
      </c>
      <c r="M208" s="63">
        <f t="shared" si="161"/>
        <v>0</v>
      </c>
      <c r="N208" s="407">
        <f t="shared" si="138"/>
        <v>5.9846985107457114</v>
      </c>
      <c r="O208" s="407">
        <f t="shared" si="139"/>
        <v>0.75987835988858887</v>
      </c>
      <c r="P208">
        <f t="shared" si="162"/>
        <v>0.2</v>
      </c>
      <c r="Q208" s="407">
        <f t="shared" si="172"/>
        <v>0.95987835988858894</v>
      </c>
      <c r="R208" s="9">
        <f t="shared" si="140"/>
        <v>0.41918523891226839</v>
      </c>
      <c r="S208" s="9">
        <f t="shared" si="141"/>
        <v>1.7571626452193555E-4</v>
      </c>
      <c r="T208" s="9">
        <f t="shared" si="142"/>
        <v>1.7571626452193555E-4</v>
      </c>
      <c r="U208" s="407">
        <f t="shared" si="143"/>
        <v>2.8004776238887725</v>
      </c>
      <c r="V208" s="409">
        <f t="shared" si="144"/>
        <v>1.568534984380341E-2</v>
      </c>
      <c r="W208" s="407">
        <f t="shared" si="145"/>
        <v>1.568534984380341E-2</v>
      </c>
      <c r="X208" s="407">
        <f t="shared" si="146"/>
        <v>2.8004776238887725</v>
      </c>
      <c r="Y208" s="407">
        <f t="shared" si="147"/>
        <v>4.7056049531410231E-2</v>
      </c>
      <c r="Z208" s="407">
        <f t="shared" si="163"/>
        <v>0.4458224508580389</v>
      </c>
      <c r="AA208" s="407">
        <f t="shared" si="164"/>
        <v>0.14400000000000002</v>
      </c>
      <c r="AB208" s="407">
        <f t="shared" si="165"/>
        <v>0</v>
      </c>
      <c r="AC208" s="407">
        <f t="shared" si="148"/>
        <v>0.64292924244498584</v>
      </c>
      <c r="AD208" s="407">
        <f t="shared" si="149"/>
        <v>5.2890397372888236</v>
      </c>
      <c r="AE208" s="407">
        <f t="shared" si="150"/>
        <v>0.16784364805572138</v>
      </c>
      <c r="AF208" s="407">
        <f t="shared" si="166"/>
        <v>8.5967999999999989E-2</v>
      </c>
      <c r="AG208" s="407">
        <f t="shared" si="151"/>
        <v>0.26262772721912969</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2.18739222166103</v>
      </c>
      <c r="AP208">
        <f t="shared" si="170"/>
        <v>30.446999999999996</v>
      </c>
      <c r="AQ208" s="10">
        <f t="shared" si="155"/>
        <v>0.93297279119513832</v>
      </c>
      <c r="AR208" s="63">
        <f t="shared" si="156"/>
        <v>32.146462122249289</v>
      </c>
      <c r="AS208" s="63">
        <f t="shared" si="157"/>
        <v>13.131386360956485</v>
      </c>
      <c r="AT208" s="10"/>
      <c r="AU208">
        <f t="shared" si="158"/>
        <v>93.297279119513831</v>
      </c>
    </row>
    <row r="209" spans="7:47" x14ac:dyDescent="0.25">
      <c r="G209">
        <v>200</v>
      </c>
      <c r="H209">
        <f t="shared" si="159"/>
        <v>6</v>
      </c>
      <c r="I209" s="407">
        <f t="shared" si="136"/>
        <v>0.21899999999999997</v>
      </c>
      <c r="J209" s="408">
        <f t="shared" si="160"/>
        <v>1.4523157894736838</v>
      </c>
      <c r="K209" s="408">
        <f t="shared" si="171"/>
        <v>6.7261578947368417</v>
      </c>
      <c r="L209" s="408">
        <f t="shared" si="137"/>
        <v>5.2738421052631583</v>
      </c>
      <c r="M209" s="63">
        <f t="shared" si="161"/>
        <v>0</v>
      </c>
      <c r="N209" s="407">
        <f t="shared" si="138"/>
        <v>6.0146295338418714</v>
      </c>
      <c r="O209" s="407">
        <f t="shared" si="139"/>
        <v>0.76796619622945872</v>
      </c>
      <c r="P209">
        <f t="shared" si="162"/>
        <v>0.2</v>
      </c>
      <c r="Q209" s="407">
        <f t="shared" si="172"/>
        <v>0.96796619622945879</v>
      </c>
      <c r="R209" s="9">
        <f t="shared" si="140"/>
        <v>0.41924745600048763</v>
      </c>
      <c r="S209" s="9">
        <f t="shared" si="141"/>
        <v>1.7576842936288081E-4</v>
      </c>
      <c r="T209" s="9">
        <f t="shared" si="142"/>
        <v>1.7576842936288081E-4</v>
      </c>
      <c r="U209" s="407">
        <f t="shared" si="143"/>
        <v>2.8146923963428883</v>
      </c>
      <c r="V209" s="409">
        <f t="shared" si="144"/>
        <v>1.5844986572060942E-2</v>
      </c>
      <c r="W209" s="407">
        <f t="shared" si="145"/>
        <v>1.5844986572060942E-2</v>
      </c>
      <c r="X209" s="407">
        <f t="shared" si="146"/>
        <v>2.8146923963428883</v>
      </c>
      <c r="Y209" s="407">
        <f t="shared" si="147"/>
        <v>4.7534959716182823E-2</v>
      </c>
      <c r="Z209" s="407">
        <f t="shared" si="163"/>
        <v>0.44807054852156303</v>
      </c>
      <c r="AA209" s="407">
        <f t="shared" si="164"/>
        <v>0.14400000000000002</v>
      </c>
      <c r="AB209" s="407">
        <f t="shared" si="165"/>
        <v>0</v>
      </c>
      <c r="AC209" s="407">
        <f t="shared" si="148"/>
        <v>0.64574459691803421</v>
      </c>
      <c r="AD209" s="407">
        <f t="shared" si="149"/>
        <v>5.3153809970059926</v>
      </c>
      <c r="AE209" s="407">
        <f t="shared" si="150"/>
        <v>0.16951965085999451</v>
      </c>
      <c r="AF209" s="407">
        <f t="shared" si="166"/>
        <v>8.6400000000000005E-2</v>
      </c>
      <c r="AG209" s="407">
        <f t="shared" si="151"/>
        <v>0.2649008301064274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2.2007271782553444</v>
      </c>
      <c r="AP209">
        <f t="shared" si="170"/>
        <v>30.599999999999998</v>
      </c>
      <c r="AQ209" s="10">
        <f t="shared" si="155"/>
        <v>0.93290614667487382</v>
      </c>
      <c r="AR209" s="63">
        <f t="shared" si="156"/>
        <v>32.287229845901713</v>
      </c>
      <c r="AS209" s="63">
        <f t="shared" si="157"/>
        <v>13.245041505321369</v>
      </c>
      <c r="AT209" s="10"/>
      <c r="AU209">
        <f t="shared" si="158"/>
        <v>93.290614667487375</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1.4523157894736838</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0.10244732124660751</v>
      </c>
      <c r="C15" t="s">
        <v>2</v>
      </c>
    </row>
    <row r="16" spans="1:5" x14ac:dyDescent="0.25">
      <c r="A16" t="s">
        <v>302</v>
      </c>
      <c r="B16">
        <f>B13*(Iripple1/(2*SQRT(3)))</f>
        <v>0.31680013475388014</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2025-05-16T10:47:43Z</dcterms:modified>
</cp:coreProperties>
</file>