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ddd2637f3e437637/Documents/"/>
    </mc:Choice>
  </mc:AlternateContent>
  <xr:revisionPtr revIDLastSave="10" documentId="8_{9A1292C6-0C0A-41F1-8D54-2813B4BAB584}" xr6:coauthVersionLast="47" xr6:coauthVersionMax="47" xr10:uidLastSave="{148A5608-27B2-497D-BB40-56EEF36771A2}"/>
  <bookViews>
    <workbookView xWindow="0" yWindow="0" windowWidth="19200" windowHeight="10080" firstSheet="6" activeTab="7" xr2:uid="{4D1642D5-E6C3-4D69-BF1F-71ECB43007AA}"/>
  </bookViews>
  <sheets>
    <sheet name="Main_Data" sheetId="1" r:id="rId1"/>
    <sheet name="Cleaned data" sheetId="14" r:id="rId2"/>
    <sheet name="Eda and Analysis 1" sheetId="8" r:id="rId3"/>
    <sheet name="Eda and Analysis 2a" sheetId="15" r:id="rId4"/>
    <sheet name="Eda and Analysis 2b" sheetId="18" r:id="rId5"/>
    <sheet name="Eda and Analysis 3a" sheetId="19" r:id="rId6"/>
    <sheet name="Eda and Analysis 3b" sheetId="20" r:id="rId7"/>
    <sheet name="Eda and Analysis 4" sheetId="27" r:id="rId8"/>
    <sheet name="Eda and Analysis 5" sheetId="32" r:id="rId9"/>
    <sheet name="Crude Oil Prices" sheetId="35" r:id="rId10"/>
    <sheet name="clean data notes" sheetId="7" r:id="rId11"/>
    <sheet name="Notes" sheetId="2" r:id="rId12"/>
  </sheets>
  <definedNames>
    <definedName name="_xlnm._FilterDatabase" localSheetId="0" hidden="1">Main_Data!$A$1:$AD$373</definedName>
    <definedName name="_xlchart.v1.0" hidden="1">'Eda and Analysis 3a'!$A$61:$B$73</definedName>
    <definedName name="_xlchart.v1.1" hidden="1">'Eda and Analysis 3a'!$C$60</definedName>
    <definedName name="_xlchart.v1.2" hidden="1">'Eda and Analysis 3a'!$C$61:$C$73</definedName>
    <definedName name="_xlchart.v1.3" hidden="1">'Eda and Analysis 3a'!$A$61:$B$73</definedName>
    <definedName name="_xlchart.v1.4" hidden="1">'Eda and Analysis 3a'!$E$60</definedName>
    <definedName name="_xlchart.v1.5" hidden="1">'Eda and Analysis 3a'!$E$61:$E$73</definedName>
    <definedName name="_xlchart.v1.6" hidden="1">'Eda and Analysis 3a'!$A$61:$B$73</definedName>
    <definedName name="_xlchart.v1.7" hidden="1">'Eda and Analysis 3a'!$D$60</definedName>
    <definedName name="_xlchart.v1.8" hidden="1">'Eda and Analysis 3a'!$D$61:$D$73</definedName>
    <definedName name="ExternalData_1" localSheetId="3" hidden="1">'Eda and Analysis 2a'!$A$3:$D$11</definedName>
    <definedName name="ExternalData_1" localSheetId="5" hidden="1">'Eda and Analysis 3a'!$A$6:$P$19</definedName>
    <definedName name="ExternalData_1" localSheetId="8" hidden="1">'Eda and Analysis 5'!$A$3:$AD$28</definedName>
    <definedName name="ExternalData_2" localSheetId="5" hidden="1">'Eda and Analysis 3a'!$A$25:$P$38</definedName>
    <definedName name="ExternalData_2" localSheetId="7" hidden="1">'Eda and Analysis 4'!$A$163:$H$176</definedName>
    <definedName name="ExternalData_3" localSheetId="5" hidden="1">'Eda and Analysis 3a'!$A$44:$P$57</definedName>
    <definedName name="ExternalData_3" localSheetId="7" hidden="1">'Eda and Analysis 4'!$A$197:$H$222</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7" l="1"/>
  <c r="F8" i="7"/>
  <c r="G8" i="7"/>
  <c r="H8" i="7"/>
  <c r="I8" i="7"/>
  <c r="J8" i="7"/>
  <c r="K8" i="7"/>
  <c r="L8" i="7"/>
  <c r="M8" i="7"/>
  <c r="N8" i="7"/>
  <c r="O8" i="7"/>
  <c r="P8" i="7"/>
  <c r="Q8" i="7"/>
  <c r="R8" i="7"/>
  <c r="S8" i="7"/>
  <c r="T8" i="7"/>
  <c r="U8" i="7"/>
  <c r="V8" i="7"/>
  <c r="W8" i="7"/>
  <c r="X8" i="7"/>
  <c r="Y8" i="7"/>
  <c r="Z8" i="7"/>
  <c r="AA8" i="7"/>
  <c r="AB8" i="7"/>
  <c r="AC8" i="7"/>
  <c r="AD8" i="7"/>
  <c r="E7" i="7"/>
  <c r="F7" i="7"/>
  <c r="G7" i="7"/>
  <c r="H7" i="7"/>
  <c r="I7" i="7"/>
  <c r="J7" i="7"/>
  <c r="K7" i="7"/>
  <c r="L7" i="7"/>
  <c r="M7" i="7"/>
  <c r="N7" i="7"/>
  <c r="O7" i="7"/>
  <c r="P7" i="7"/>
  <c r="Q7" i="7"/>
  <c r="R7" i="7"/>
  <c r="S7" i="7"/>
  <c r="T7" i="7"/>
  <c r="U7" i="7"/>
  <c r="V7" i="7"/>
  <c r="W7" i="7"/>
  <c r="X7" i="7"/>
  <c r="Y7" i="7"/>
  <c r="Z7" i="7"/>
  <c r="AA7" i="7"/>
  <c r="AB7" i="7"/>
  <c r="AC7" i="7"/>
  <c r="AD7" i="7"/>
  <c r="E6" i="7"/>
  <c r="F6" i="7"/>
  <c r="G6" i="7"/>
  <c r="H6" i="7"/>
  <c r="I6" i="7"/>
  <c r="J6" i="7"/>
  <c r="K6" i="7"/>
  <c r="L6" i="7"/>
  <c r="M6" i="7"/>
  <c r="N6" i="7"/>
  <c r="O6" i="7"/>
  <c r="P6" i="7"/>
  <c r="Q6" i="7"/>
  <c r="R6" i="7"/>
  <c r="S6" i="7"/>
  <c r="T6" i="7"/>
  <c r="U6" i="7"/>
  <c r="V6" i="7"/>
  <c r="W6" i="7"/>
  <c r="X6" i="7"/>
  <c r="Y6" i="7"/>
  <c r="Z6" i="7"/>
  <c r="AA6" i="7"/>
  <c r="AB6" i="7"/>
  <c r="AC6" i="7"/>
  <c r="AD6" i="7"/>
  <c r="D8" i="7"/>
  <c r="D7" i="7"/>
  <c r="D6" i="7"/>
  <c r="G30" i="32"/>
  <c r="F33" i="32" s="1"/>
  <c r="H30" i="32"/>
  <c r="F34" i="32" s="1"/>
  <c r="I30" i="32"/>
  <c r="F35" i="32" s="1"/>
  <c r="J30" i="32"/>
  <c r="F36" i="32" s="1"/>
  <c r="K30" i="32"/>
  <c r="L30" i="32"/>
  <c r="M30" i="32"/>
  <c r="N30" i="32"/>
  <c r="F40" i="32" s="1"/>
  <c r="O30" i="32"/>
  <c r="F41" i="32" s="1"/>
  <c r="P30" i="32"/>
  <c r="F42" i="32" s="1"/>
  <c r="Q30" i="32"/>
  <c r="F43" i="32" s="1"/>
  <c r="R30" i="32"/>
  <c r="F44" i="32" s="1"/>
  <c r="S30" i="32"/>
  <c r="T30" i="32"/>
  <c r="F46" i="32" s="1"/>
  <c r="U30" i="32"/>
  <c r="V30" i="32"/>
  <c r="F48" i="32" s="1"/>
  <c r="W30" i="32"/>
  <c r="F49" i="32" s="1"/>
  <c r="X30" i="32"/>
  <c r="F50" i="32" s="1"/>
  <c r="Y30" i="32"/>
  <c r="F51" i="32" s="1"/>
  <c r="Z30" i="32"/>
  <c r="F52" i="32" s="1"/>
  <c r="AA30" i="32"/>
  <c r="AB30" i="32"/>
  <c r="F54" i="32" s="1"/>
  <c r="AC30" i="32"/>
  <c r="AD30" i="32"/>
  <c r="F56" i="32" s="1"/>
  <c r="F38" i="32"/>
  <c r="F39" i="32"/>
  <c r="F47" i="32"/>
  <c r="F55" i="32"/>
  <c r="F37" i="32"/>
  <c r="F45" i="32"/>
  <c r="F53" i="32"/>
  <c r="C273" i="27" l="1"/>
  <c r="D273" i="27"/>
  <c r="E273" i="27"/>
  <c r="F273" i="27"/>
  <c r="G273" i="27"/>
  <c r="H273" i="27"/>
  <c r="C274" i="27"/>
  <c r="D274" i="27"/>
  <c r="E274" i="27"/>
  <c r="F274" i="27"/>
  <c r="G274" i="27"/>
  <c r="H274" i="27"/>
  <c r="C275" i="27"/>
  <c r="D275" i="27"/>
  <c r="E275" i="27"/>
  <c r="F275" i="27"/>
  <c r="G275" i="27"/>
  <c r="H275" i="27"/>
  <c r="C276" i="27"/>
  <c r="D276" i="27"/>
  <c r="E276" i="27"/>
  <c r="F276" i="27"/>
  <c r="G276" i="27"/>
  <c r="H276" i="27"/>
  <c r="C277" i="27"/>
  <c r="D277" i="27"/>
  <c r="E277" i="27"/>
  <c r="F277" i="27"/>
  <c r="G277" i="27"/>
  <c r="H277" i="27"/>
  <c r="C278" i="27"/>
  <c r="D278" i="27"/>
  <c r="E278" i="27"/>
  <c r="F278" i="27"/>
  <c r="G278" i="27"/>
  <c r="H278" i="27"/>
  <c r="C279" i="27"/>
  <c r="D279" i="27"/>
  <c r="E279" i="27"/>
  <c r="F279" i="27"/>
  <c r="G279" i="27"/>
  <c r="H279" i="27"/>
  <c r="C280" i="27"/>
  <c r="D280" i="27"/>
  <c r="E280" i="27"/>
  <c r="F280" i="27"/>
  <c r="G280" i="27"/>
  <c r="H280" i="27"/>
  <c r="C281" i="27"/>
  <c r="D281" i="27"/>
  <c r="E281" i="27"/>
  <c r="F281" i="27"/>
  <c r="G281" i="27"/>
  <c r="H281" i="27"/>
  <c r="C282" i="27"/>
  <c r="D282" i="27"/>
  <c r="E282" i="27"/>
  <c r="F282" i="27"/>
  <c r="G282" i="27"/>
  <c r="H282" i="27"/>
  <c r="C283" i="27"/>
  <c r="D283" i="27"/>
  <c r="E283" i="27"/>
  <c r="F283" i="27"/>
  <c r="G283" i="27"/>
  <c r="H283" i="27"/>
  <c r="D272" i="27"/>
  <c r="E272" i="27"/>
  <c r="F272" i="27"/>
  <c r="G272" i="27"/>
  <c r="H272" i="27"/>
  <c r="C272" i="27"/>
  <c r="C228" i="27"/>
  <c r="D228" i="27"/>
  <c r="E228" i="27"/>
  <c r="F228" i="27"/>
  <c r="G228" i="27"/>
  <c r="H228" i="27"/>
  <c r="C229" i="27"/>
  <c r="D229" i="27"/>
  <c r="E229" i="27"/>
  <c r="F229" i="27"/>
  <c r="G229" i="27"/>
  <c r="H229" i="27"/>
  <c r="C230" i="27"/>
  <c r="D230" i="27"/>
  <c r="E230" i="27"/>
  <c r="F230" i="27"/>
  <c r="G230" i="27"/>
  <c r="H230" i="27"/>
  <c r="C231" i="27"/>
  <c r="D231" i="27"/>
  <c r="E231" i="27"/>
  <c r="F231" i="27"/>
  <c r="G231" i="27"/>
  <c r="H231" i="27"/>
  <c r="C232" i="27"/>
  <c r="D232" i="27"/>
  <c r="E232" i="27"/>
  <c r="F232" i="27"/>
  <c r="G232" i="27"/>
  <c r="H232" i="27"/>
  <c r="C233" i="27"/>
  <c r="D233" i="27"/>
  <c r="E233" i="27"/>
  <c r="F233" i="27"/>
  <c r="G233" i="27"/>
  <c r="H233" i="27"/>
  <c r="C234" i="27"/>
  <c r="D234" i="27"/>
  <c r="E234" i="27"/>
  <c r="F234" i="27"/>
  <c r="G234" i="27"/>
  <c r="H234" i="27"/>
  <c r="C235" i="27"/>
  <c r="D235" i="27"/>
  <c r="E235" i="27"/>
  <c r="F235" i="27"/>
  <c r="G235" i="27"/>
  <c r="H235" i="27"/>
  <c r="C236" i="27"/>
  <c r="D236" i="27"/>
  <c r="E236" i="27"/>
  <c r="F236" i="27"/>
  <c r="G236" i="27"/>
  <c r="H236" i="27"/>
  <c r="C237" i="27"/>
  <c r="D237" i="27"/>
  <c r="E237" i="27"/>
  <c r="F237" i="27"/>
  <c r="G237" i="27"/>
  <c r="H237" i="27"/>
  <c r="C238" i="27"/>
  <c r="D238" i="27"/>
  <c r="E238" i="27"/>
  <c r="F238" i="27"/>
  <c r="G238" i="27"/>
  <c r="H238" i="27"/>
  <c r="C239" i="27"/>
  <c r="D239" i="27"/>
  <c r="E239" i="27"/>
  <c r="F239" i="27"/>
  <c r="G239" i="27"/>
  <c r="H239" i="27"/>
  <c r="C240" i="27"/>
  <c r="D240" i="27"/>
  <c r="E240" i="27"/>
  <c r="F240" i="27"/>
  <c r="G240" i="27"/>
  <c r="H240" i="27"/>
  <c r="C241" i="27"/>
  <c r="D241" i="27"/>
  <c r="E241" i="27"/>
  <c r="F241" i="27"/>
  <c r="G241" i="27"/>
  <c r="H241" i="27"/>
  <c r="C242" i="27"/>
  <c r="D242" i="27"/>
  <c r="E242" i="27"/>
  <c r="F242" i="27"/>
  <c r="G242" i="27"/>
  <c r="H242" i="27"/>
  <c r="C243" i="27"/>
  <c r="D243" i="27"/>
  <c r="E243" i="27"/>
  <c r="F243" i="27"/>
  <c r="G243" i="27"/>
  <c r="H243" i="27"/>
  <c r="C244" i="27"/>
  <c r="D244" i="27"/>
  <c r="E244" i="27"/>
  <c r="F244" i="27"/>
  <c r="G244" i="27"/>
  <c r="H244" i="27"/>
  <c r="C245" i="27"/>
  <c r="D245" i="27"/>
  <c r="E245" i="27"/>
  <c r="F245" i="27"/>
  <c r="G245" i="27"/>
  <c r="H245" i="27"/>
  <c r="C246" i="27"/>
  <c r="D246" i="27"/>
  <c r="E246" i="27"/>
  <c r="F246" i="27"/>
  <c r="G246" i="27"/>
  <c r="H246" i="27"/>
  <c r="C247" i="27"/>
  <c r="D247" i="27"/>
  <c r="E247" i="27"/>
  <c r="F247" i="27"/>
  <c r="G247" i="27"/>
  <c r="H247" i="27"/>
  <c r="C248" i="27"/>
  <c r="D248" i="27"/>
  <c r="E248" i="27"/>
  <c r="F248" i="27"/>
  <c r="G248" i="27"/>
  <c r="H248" i="27"/>
  <c r="C249" i="27"/>
  <c r="D249" i="27"/>
  <c r="E249" i="27"/>
  <c r="F249" i="27"/>
  <c r="G249" i="27"/>
  <c r="H249" i="27"/>
  <c r="C250" i="27"/>
  <c r="D250" i="27"/>
  <c r="E250" i="27"/>
  <c r="F250" i="27"/>
  <c r="G250" i="27"/>
  <c r="H250" i="27"/>
  <c r="D227" i="27"/>
  <c r="E227" i="27"/>
  <c r="F227" i="27"/>
  <c r="G227" i="27"/>
  <c r="H227" i="27"/>
  <c r="C227" i="27"/>
  <c r="D183" i="27"/>
  <c r="E183" i="27"/>
  <c r="F183" i="27"/>
  <c r="G183" i="27"/>
  <c r="H183" i="27"/>
  <c r="D184" i="27"/>
  <c r="E184" i="27"/>
  <c r="F184" i="27"/>
  <c r="G184" i="27"/>
  <c r="H184" i="27"/>
  <c r="D185" i="27"/>
  <c r="E185" i="27"/>
  <c r="F185" i="27"/>
  <c r="G185" i="27"/>
  <c r="H185" i="27"/>
  <c r="D186" i="27"/>
  <c r="E186" i="27"/>
  <c r="F186" i="27"/>
  <c r="G186" i="27"/>
  <c r="H186" i="27"/>
  <c r="D187" i="27"/>
  <c r="E187" i="27"/>
  <c r="F187" i="27"/>
  <c r="G187" i="27"/>
  <c r="H187" i="27"/>
  <c r="D188" i="27"/>
  <c r="E188" i="27"/>
  <c r="F188" i="27"/>
  <c r="G188" i="27"/>
  <c r="H188" i="27"/>
  <c r="D189" i="27"/>
  <c r="E189" i="27"/>
  <c r="F189" i="27"/>
  <c r="G189" i="27"/>
  <c r="H189" i="27"/>
  <c r="D190" i="27"/>
  <c r="E190" i="27"/>
  <c r="F190" i="27"/>
  <c r="G190" i="27"/>
  <c r="H190" i="27"/>
  <c r="D191" i="27"/>
  <c r="E191" i="27"/>
  <c r="F191" i="27"/>
  <c r="G191" i="27"/>
  <c r="H191" i="27"/>
  <c r="D192" i="27"/>
  <c r="E192" i="27"/>
  <c r="F192" i="27"/>
  <c r="G192" i="27"/>
  <c r="H192" i="27"/>
  <c r="C183" i="27"/>
  <c r="C184" i="27"/>
  <c r="C185" i="27"/>
  <c r="C186" i="27"/>
  <c r="C187" i="27"/>
  <c r="C188" i="27"/>
  <c r="C189" i="27"/>
  <c r="C190" i="27"/>
  <c r="C191" i="27"/>
  <c r="C192" i="27"/>
  <c r="D165" i="27"/>
  <c r="D181" i="27" s="1"/>
  <c r="E165" i="27"/>
  <c r="E182" i="27" s="1"/>
  <c r="F165" i="27"/>
  <c r="F181" i="27" s="1"/>
  <c r="G165" i="27"/>
  <c r="G181" i="27" s="1"/>
  <c r="H165" i="27"/>
  <c r="H182" i="27" s="1"/>
  <c r="C165" i="27"/>
  <c r="C182" i="27" s="1"/>
  <c r="Q7" i="19"/>
  <c r="Q8" i="19"/>
  <c r="Q9" i="19"/>
  <c r="Q10" i="19"/>
  <c r="Q11" i="19"/>
  <c r="Q12" i="19"/>
  <c r="Q13" i="19"/>
  <c r="Q14" i="19"/>
  <c r="Q15" i="19"/>
  <c r="Q16" i="19"/>
  <c r="Q17" i="19"/>
  <c r="Q18" i="19"/>
  <c r="Q19" i="19"/>
  <c r="R7" i="19"/>
  <c r="R8" i="19"/>
  <c r="R9" i="19"/>
  <c r="R10" i="19"/>
  <c r="R11" i="19"/>
  <c r="R12" i="19"/>
  <c r="R13" i="19"/>
  <c r="R14" i="19"/>
  <c r="R15" i="19"/>
  <c r="R16" i="19"/>
  <c r="R17" i="19"/>
  <c r="R18" i="19"/>
  <c r="R19" i="19"/>
  <c r="Q45" i="19"/>
  <c r="Q46" i="19"/>
  <c r="Q47" i="19"/>
  <c r="Q48" i="19"/>
  <c r="Q49" i="19"/>
  <c r="Q50" i="19"/>
  <c r="Q51" i="19"/>
  <c r="Q52" i="19"/>
  <c r="Q53" i="19"/>
  <c r="Q54" i="19"/>
  <c r="Q55" i="19"/>
  <c r="Q56" i="19"/>
  <c r="Q57" i="19"/>
  <c r="R45" i="19"/>
  <c r="R46" i="19"/>
  <c r="R47" i="19"/>
  <c r="R48" i="19"/>
  <c r="R49" i="19"/>
  <c r="R50" i="19"/>
  <c r="R51" i="19"/>
  <c r="R52" i="19"/>
  <c r="R53" i="19"/>
  <c r="R54" i="19"/>
  <c r="R55" i="19"/>
  <c r="R56" i="19"/>
  <c r="R57" i="19"/>
  <c r="E5" i="15"/>
  <c r="E6" i="15"/>
  <c r="E7" i="15"/>
  <c r="E8" i="15"/>
  <c r="E9" i="15"/>
  <c r="E10" i="15"/>
  <c r="E11" i="15"/>
  <c r="D182" i="27" l="1"/>
  <c r="H181" i="27"/>
  <c r="G182" i="27"/>
  <c r="C181" i="27"/>
  <c r="F182" i="27"/>
  <c r="E181" i="27"/>
  <c r="D26" i="20" l="1"/>
  <c r="E26" i="20"/>
  <c r="F26" i="20"/>
  <c r="G26" i="20"/>
  <c r="H26" i="20"/>
  <c r="I26" i="20"/>
  <c r="J26" i="20"/>
  <c r="K26" i="20"/>
  <c r="L26" i="20"/>
  <c r="M26" i="20"/>
  <c r="N26" i="20"/>
  <c r="D27" i="20"/>
  <c r="E27" i="20"/>
  <c r="F27" i="20"/>
  <c r="G27" i="20"/>
  <c r="H27" i="20"/>
  <c r="I27" i="20"/>
  <c r="J27" i="20"/>
  <c r="K27" i="20"/>
  <c r="L27" i="20"/>
  <c r="M27" i="20"/>
  <c r="N27" i="20"/>
  <c r="D28" i="20"/>
  <c r="E28" i="20"/>
  <c r="F28" i="20"/>
  <c r="G28" i="20"/>
  <c r="H28" i="20"/>
  <c r="I28" i="20"/>
  <c r="J28" i="20"/>
  <c r="K28" i="20"/>
  <c r="L28" i="20"/>
  <c r="M28" i="20"/>
  <c r="N28" i="20"/>
  <c r="D29" i="20"/>
  <c r="E29" i="20"/>
  <c r="F29" i="20"/>
  <c r="G29" i="20"/>
  <c r="H29" i="20"/>
  <c r="I29" i="20"/>
  <c r="J29" i="20"/>
  <c r="K29" i="20"/>
  <c r="L29" i="20"/>
  <c r="M29" i="20"/>
  <c r="N29" i="20"/>
  <c r="D30" i="20"/>
  <c r="E30" i="20"/>
  <c r="F30" i="20"/>
  <c r="G30" i="20"/>
  <c r="H30" i="20"/>
  <c r="I30" i="20"/>
  <c r="J30" i="20"/>
  <c r="K30" i="20"/>
  <c r="L30" i="20"/>
  <c r="M30" i="20"/>
  <c r="N30" i="20"/>
  <c r="D31" i="20"/>
  <c r="E31" i="20"/>
  <c r="F31" i="20"/>
  <c r="G31" i="20"/>
  <c r="H31" i="20"/>
  <c r="I31" i="20"/>
  <c r="J31" i="20"/>
  <c r="K31" i="20"/>
  <c r="L31" i="20"/>
  <c r="M31" i="20"/>
  <c r="N31" i="20"/>
  <c r="D32" i="20"/>
  <c r="E32" i="20"/>
  <c r="F32" i="20"/>
  <c r="G32" i="20"/>
  <c r="H32" i="20"/>
  <c r="I32" i="20"/>
  <c r="J32" i="20"/>
  <c r="K32" i="20"/>
  <c r="L32" i="20"/>
  <c r="M32" i="20"/>
  <c r="N32" i="20"/>
  <c r="D33" i="20"/>
  <c r="E33" i="20"/>
  <c r="F33" i="20"/>
  <c r="G33" i="20"/>
  <c r="H33" i="20"/>
  <c r="I33" i="20"/>
  <c r="J33" i="20"/>
  <c r="K33" i="20"/>
  <c r="L33" i="20"/>
  <c r="M33" i="20"/>
  <c r="N33" i="20"/>
  <c r="D34" i="20"/>
  <c r="E34" i="20"/>
  <c r="F34" i="20"/>
  <c r="G34" i="20"/>
  <c r="H34" i="20"/>
  <c r="I34" i="20"/>
  <c r="J34" i="20"/>
  <c r="K34" i="20"/>
  <c r="L34" i="20"/>
  <c r="M34" i="20"/>
  <c r="N34" i="20"/>
  <c r="D35" i="20"/>
  <c r="E35" i="20"/>
  <c r="F35" i="20"/>
  <c r="G35" i="20"/>
  <c r="H35" i="20"/>
  <c r="I35" i="20"/>
  <c r="J35" i="20"/>
  <c r="K35" i="20"/>
  <c r="L35" i="20"/>
  <c r="M35" i="20"/>
  <c r="N35" i="20"/>
  <c r="D36" i="20"/>
  <c r="E36" i="20"/>
  <c r="F36" i="20"/>
  <c r="G36" i="20"/>
  <c r="H36" i="20"/>
  <c r="I36" i="20"/>
  <c r="J36" i="20"/>
  <c r="K36" i="20"/>
  <c r="L36" i="20"/>
  <c r="M36" i="20"/>
  <c r="N36" i="20"/>
  <c r="D37" i="20"/>
  <c r="E37" i="20"/>
  <c r="F37" i="20"/>
  <c r="G37" i="20"/>
  <c r="H37" i="20"/>
  <c r="I37" i="20"/>
  <c r="J37" i="20"/>
  <c r="K37" i="20"/>
  <c r="L37" i="20"/>
  <c r="M37" i="20"/>
  <c r="N37" i="20"/>
  <c r="D38" i="20"/>
  <c r="E38" i="20"/>
  <c r="F38" i="20"/>
  <c r="G38" i="20"/>
  <c r="H38" i="20"/>
  <c r="I38" i="20"/>
  <c r="J38" i="20"/>
  <c r="K38" i="20"/>
  <c r="L38" i="20"/>
  <c r="M38" i="20"/>
  <c r="N38" i="20"/>
  <c r="D39" i="20"/>
  <c r="E39" i="20"/>
  <c r="F39" i="20"/>
  <c r="G39" i="20"/>
  <c r="H39" i="20"/>
  <c r="I39" i="20"/>
  <c r="J39" i="20"/>
  <c r="K39" i="20"/>
  <c r="L39" i="20"/>
  <c r="M39" i="20"/>
  <c r="N39" i="20"/>
  <c r="C27" i="20"/>
  <c r="C28" i="20"/>
  <c r="C29" i="20"/>
  <c r="C30" i="20"/>
  <c r="C31" i="20"/>
  <c r="C32" i="20"/>
  <c r="C33" i="20"/>
  <c r="C34" i="20"/>
  <c r="C35" i="20"/>
  <c r="C36" i="20"/>
  <c r="C37" i="20"/>
  <c r="C38" i="20"/>
  <c r="C39" i="20"/>
  <c r="C26" i="20"/>
  <c r="S46" i="19"/>
  <c r="H74" i="19"/>
  <c r="I74" i="19" s="1"/>
  <c r="H73" i="19"/>
  <c r="I73" i="19" s="1"/>
  <c r="H69" i="19"/>
  <c r="I69" i="19" s="1"/>
  <c r="H68" i="19"/>
  <c r="I68" i="19" s="1"/>
  <c r="H64" i="19"/>
  <c r="H63" i="19"/>
  <c r="S47" i="19"/>
  <c r="S48" i="19"/>
  <c r="S49" i="19"/>
  <c r="S50" i="19"/>
  <c r="S51" i="19"/>
  <c r="S53" i="19"/>
  <c r="S55" i="19"/>
  <c r="S56" i="19"/>
  <c r="S57" i="19"/>
  <c r="R27" i="19"/>
  <c r="R28" i="19"/>
  <c r="R29" i="19"/>
  <c r="R30" i="19"/>
  <c r="R31" i="19"/>
  <c r="R32" i="19"/>
  <c r="R33" i="19"/>
  <c r="R34" i="19"/>
  <c r="S34" i="19" s="1"/>
  <c r="R35" i="19"/>
  <c r="R36" i="19"/>
  <c r="R37" i="19"/>
  <c r="R38" i="19"/>
  <c r="R26" i="19"/>
  <c r="Q27" i="19"/>
  <c r="Q28" i="19"/>
  <c r="Q29" i="19"/>
  <c r="Q30" i="19"/>
  <c r="Q31" i="19"/>
  <c r="Q32" i="19"/>
  <c r="Q33" i="19"/>
  <c r="Q34" i="19"/>
  <c r="Q35" i="19"/>
  <c r="Q36" i="19"/>
  <c r="Q37" i="19"/>
  <c r="Q38" i="19"/>
  <c r="Q26" i="19"/>
  <c r="S8" i="19"/>
  <c r="S16" i="19"/>
  <c r="AH15" i="18"/>
  <c r="P32" i="18" s="1"/>
  <c r="AH16" i="18"/>
  <c r="P33" i="18" s="1"/>
  <c r="AH17" i="18"/>
  <c r="P34" i="18" s="1"/>
  <c r="AH18" i="18"/>
  <c r="P35" i="18" s="1"/>
  <c r="AH19" i="18"/>
  <c r="P36" i="18" s="1"/>
  <c r="AH20" i="18"/>
  <c r="P37" i="18" s="1"/>
  <c r="AH21" i="18"/>
  <c r="P38" i="18" s="1"/>
  <c r="AH22" i="18"/>
  <c r="P39" i="18" s="1"/>
  <c r="AH23" i="18"/>
  <c r="P40" i="18" s="1"/>
  <c r="AH24" i="18"/>
  <c r="P41" i="18" s="1"/>
  <c r="AH14" i="18"/>
  <c r="P31" i="18" s="1"/>
  <c r="Y15" i="18"/>
  <c r="O32" i="18" s="1"/>
  <c r="Y16" i="18"/>
  <c r="O33" i="18" s="1"/>
  <c r="Y17" i="18"/>
  <c r="O34" i="18" s="1"/>
  <c r="Y18" i="18"/>
  <c r="O35" i="18" s="1"/>
  <c r="Y19" i="18"/>
  <c r="O36" i="18" s="1"/>
  <c r="Y20" i="18"/>
  <c r="O37" i="18" s="1"/>
  <c r="Y21" i="18"/>
  <c r="O38" i="18" s="1"/>
  <c r="Y22" i="18"/>
  <c r="O39" i="18" s="1"/>
  <c r="Y23" i="18"/>
  <c r="O40" i="18" s="1"/>
  <c r="Y24" i="18"/>
  <c r="O41" i="18" s="1"/>
  <c r="Y14" i="18"/>
  <c r="O31" i="18" s="1"/>
  <c r="P15" i="18"/>
  <c r="N32" i="18" s="1"/>
  <c r="P16" i="18"/>
  <c r="N33" i="18" s="1"/>
  <c r="P17" i="18"/>
  <c r="N34" i="18" s="1"/>
  <c r="P18" i="18"/>
  <c r="N35" i="18" s="1"/>
  <c r="P19" i="18"/>
  <c r="N36" i="18" s="1"/>
  <c r="P20" i="18"/>
  <c r="N37" i="18" s="1"/>
  <c r="P21" i="18"/>
  <c r="N38" i="18" s="1"/>
  <c r="P22" i="18"/>
  <c r="N39" i="18" s="1"/>
  <c r="P23" i="18"/>
  <c r="N40" i="18" s="1"/>
  <c r="P24" i="18"/>
  <c r="N41" i="18" s="1"/>
  <c r="P14" i="18"/>
  <c r="N31" i="18" s="1"/>
  <c r="G14" i="18" a="1"/>
  <c r="G14" i="18" s="1"/>
  <c r="E7" i="18"/>
  <c r="E6" i="18"/>
  <c r="E5" i="18"/>
  <c r="E4" i="18"/>
  <c r="N4" i="18" l="1" a="1"/>
  <c r="N4" i="18" s="1"/>
  <c r="V4" i="18" a="1"/>
  <c r="V4" i="18" s="1"/>
  <c r="AD4" i="18" a="1"/>
  <c r="AD4" i="18" s="1"/>
  <c r="U4" i="18" a="1"/>
  <c r="U4" i="18" s="1"/>
  <c r="G4" i="18" a="1"/>
  <c r="G4" i="18" s="1"/>
  <c r="O4" i="18" a="1"/>
  <c r="O4" i="18" s="1"/>
  <c r="W4" i="18" a="1"/>
  <c r="W4" i="18" s="1"/>
  <c r="AE4" i="18" a="1"/>
  <c r="AE4" i="18" s="1"/>
  <c r="AA4" i="18" a="1"/>
  <c r="AA4" i="18" s="1"/>
  <c r="H4" i="18" a="1"/>
  <c r="H4" i="18" s="1"/>
  <c r="P4" i="18" a="1"/>
  <c r="P4" i="18" s="1"/>
  <c r="X4" i="18" a="1"/>
  <c r="X4" i="18" s="1"/>
  <c r="AF4" i="18" a="1"/>
  <c r="AF4" i="18" s="1"/>
  <c r="K4" i="18" a="1"/>
  <c r="K4" i="18" s="1"/>
  <c r="I4" i="18" a="1"/>
  <c r="I4" i="18" s="1"/>
  <c r="Q4" i="18" a="1"/>
  <c r="Q4" i="18" s="1"/>
  <c r="Y4" i="18" a="1"/>
  <c r="Y4" i="18" s="1"/>
  <c r="F4" i="18" a="1"/>
  <c r="F4" i="18" s="1"/>
  <c r="S4" i="18" a="1"/>
  <c r="S4" i="18" s="1"/>
  <c r="J4" i="18" a="1"/>
  <c r="J4" i="18" s="1"/>
  <c r="R4" i="18" a="1"/>
  <c r="R4" i="18" s="1"/>
  <c r="Z4" i="18" a="1"/>
  <c r="Z4" i="18" s="1"/>
  <c r="AC4" i="18" a="1"/>
  <c r="AC4" i="18" s="1"/>
  <c r="L4" i="18" a="1"/>
  <c r="L4" i="18" s="1"/>
  <c r="T4" i="18" a="1"/>
  <c r="T4" i="18" s="1"/>
  <c r="AB4" i="18" a="1"/>
  <c r="AB4" i="18" s="1"/>
  <c r="M4" i="18" a="1"/>
  <c r="M4" i="18" s="1"/>
  <c r="S35" i="19"/>
  <c r="S38" i="19"/>
  <c r="S36" i="19"/>
  <c r="S28" i="19"/>
  <c r="S33" i="19"/>
  <c r="S54" i="19"/>
  <c r="S52" i="19"/>
  <c r="H72" i="19"/>
  <c r="I72" i="19" s="1"/>
  <c r="H62" i="19"/>
  <c r="H67" i="19"/>
  <c r="I67" i="19" s="1"/>
  <c r="S30" i="19"/>
  <c r="S32" i="19"/>
  <c r="S37" i="19"/>
  <c r="S29" i="19"/>
  <c r="S31" i="19"/>
  <c r="S27" i="19"/>
  <c r="S19" i="19"/>
  <c r="S15" i="19"/>
  <c r="S12" i="19"/>
  <c r="S11" i="19"/>
  <c r="S14" i="19"/>
  <c r="S13" i="19"/>
  <c r="S18" i="19"/>
  <c r="S10" i="19"/>
  <c r="S17" i="19"/>
  <c r="S9" i="19"/>
  <c r="I6" i="15"/>
  <c r="I7" i="15"/>
  <c r="I8" i="15"/>
  <c r="I9" i="15"/>
  <c r="I10" i="15"/>
  <c r="I11" i="15"/>
  <c r="I5" i="15"/>
  <c r="H6" i="15"/>
  <c r="H7" i="15"/>
  <c r="H8" i="15"/>
  <c r="H9" i="15"/>
  <c r="H10" i="15"/>
  <c r="H11" i="15"/>
  <c r="H5" i="15"/>
  <c r="D373" i="14"/>
  <c r="D372" i="14"/>
  <c r="D371" i="14"/>
  <c r="D370" i="14"/>
  <c r="D369" i="14"/>
  <c r="D368" i="14"/>
  <c r="D367" i="14"/>
  <c r="D366" i="14"/>
  <c r="D365" i="14"/>
  <c r="D364" i="14"/>
  <c r="D363" i="14"/>
  <c r="D362" i="14"/>
  <c r="D361" i="14"/>
  <c r="D360" i="14"/>
  <c r="D359" i="14"/>
  <c r="D358" i="14"/>
  <c r="D357" i="14"/>
  <c r="D356" i="14"/>
  <c r="D355" i="14"/>
  <c r="D354" i="14"/>
  <c r="D353" i="14"/>
  <c r="D352" i="14"/>
  <c r="D351" i="14"/>
  <c r="D350" i="14"/>
  <c r="D349" i="14"/>
  <c r="D348" i="14"/>
  <c r="D347" i="14"/>
  <c r="D346" i="14"/>
  <c r="D345" i="14"/>
  <c r="D344" i="14"/>
  <c r="D343" i="14"/>
  <c r="D342" i="14"/>
  <c r="D341" i="14"/>
  <c r="D340" i="14"/>
  <c r="D339" i="14"/>
  <c r="D338" i="14"/>
  <c r="D337" i="14"/>
  <c r="D336" i="14"/>
  <c r="D335" i="14"/>
  <c r="D334" i="14"/>
  <c r="D333" i="14"/>
  <c r="D332" i="14"/>
  <c r="D331" i="14"/>
  <c r="D330" i="14"/>
  <c r="D329" i="14"/>
  <c r="D328" i="14"/>
  <c r="D327" i="14"/>
  <c r="D326" i="14"/>
  <c r="D325" i="14"/>
  <c r="D324" i="14"/>
  <c r="D323" i="14"/>
  <c r="D322" i="14"/>
  <c r="D321" i="14"/>
  <c r="D320" i="14"/>
  <c r="D319" i="14"/>
  <c r="D318" i="14"/>
  <c r="D317" i="14"/>
  <c r="D316" i="14"/>
  <c r="D315" i="14"/>
  <c r="D314" i="14"/>
  <c r="D313" i="14"/>
  <c r="D312" i="14"/>
  <c r="D311" i="14"/>
  <c r="D310" i="14"/>
  <c r="D309" i="14"/>
  <c r="D308" i="14"/>
  <c r="D307" i="14"/>
  <c r="D306" i="14"/>
  <c r="D305" i="14"/>
  <c r="D304" i="14"/>
  <c r="D303" i="14"/>
  <c r="D302" i="14"/>
  <c r="D301" i="14"/>
  <c r="D300" i="14"/>
  <c r="D299" i="14"/>
  <c r="D298" i="14"/>
  <c r="D297" i="14"/>
  <c r="D296" i="14"/>
  <c r="D295" i="14"/>
  <c r="D294" i="14"/>
  <c r="D293" i="14"/>
  <c r="D292" i="14"/>
  <c r="D291" i="14"/>
  <c r="D290" i="14"/>
  <c r="D289" i="14"/>
  <c r="D288" i="14"/>
  <c r="D287" i="14"/>
  <c r="D286" i="14"/>
  <c r="D285" i="14"/>
  <c r="D284" i="14"/>
  <c r="D283" i="14"/>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X12" i="8"/>
  <c r="X13" i="8"/>
  <c r="X14" i="8"/>
  <c r="X15" i="8"/>
  <c r="X16" i="8"/>
  <c r="X17" i="8"/>
  <c r="X18" i="8"/>
  <c r="X19" i="8"/>
  <c r="X20" i="8"/>
  <c r="X21" i="8"/>
  <c r="X11" i="8"/>
  <c r="V12" i="8"/>
  <c r="Y12" i="8" s="1"/>
  <c r="V13" i="8"/>
  <c r="Y13" i="8" s="1"/>
  <c r="V14" i="8"/>
  <c r="Y14" i="8" s="1"/>
  <c r="V15" i="8"/>
  <c r="Y15" i="8" s="1"/>
  <c r="V16" i="8"/>
  <c r="Y16" i="8" s="1"/>
  <c r="V17" i="8"/>
  <c r="Y17" i="8" s="1"/>
  <c r="V18" i="8"/>
  <c r="Y18" i="8" s="1"/>
  <c r="V19" i="8"/>
  <c r="Y19" i="8" s="1"/>
  <c r="V20" i="8"/>
  <c r="Y20" i="8" s="1"/>
  <c r="V21" i="8"/>
  <c r="Y21" i="8" s="1"/>
  <c r="V11" i="8"/>
  <c r="Y11" i="8" s="1"/>
  <c r="F11" i="8" l="1" a="1"/>
  <c r="F11" i="8" s="1"/>
  <c r="E5" i="8"/>
  <c r="E6" i="8"/>
  <c r="E4" i="8"/>
  <c r="G4" i="8" l="1" a="1"/>
  <c r="G4" i="8" s="1"/>
  <c r="O4" i="8" a="1"/>
  <c r="O4" i="8" s="1"/>
  <c r="W4" i="8" a="1"/>
  <c r="W4" i="8" s="1"/>
  <c r="AE4" i="8" a="1"/>
  <c r="AE4" i="8" s="1"/>
  <c r="AD4" i="8" a="1"/>
  <c r="AD4" i="8" s="1"/>
  <c r="H4" i="8" a="1"/>
  <c r="H4" i="8" s="1"/>
  <c r="P4" i="8" a="1"/>
  <c r="P4" i="8" s="1"/>
  <c r="X4" i="8" a="1"/>
  <c r="X4" i="8" s="1"/>
  <c r="AF4" i="8" a="1"/>
  <c r="AF4" i="8" s="1"/>
  <c r="N4" i="8" a="1"/>
  <c r="N4" i="8" s="1"/>
  <c r="I4" i="8" a="1"/>
  <c r="I4" i="8" s="1"/>
  <c r="Q4" i="8" a="1"/>
  <c r="Q4" i="8" s="1"/>
  <c r="Y4" i="8" a="1"/>
  <c r="Y4" i="8" s="1"/>
  <c r="F4" i="8" a="1"/>
  <c r="F4" i="8" s="1"/>
  <c r="V4" i="8" a="1"/>
  <c r="V4" i="8" s="1"/>
  <c r="J4" i="8" a="1"/>
  <c r="J4" i="8" s="1"/>
  <c r="R4" i="8" a="1"/>
  <c r="R4" i="8" s="1"/>
  <c r="Z4" i="8" a="1"/>
  <c r="Z4" i="8" s="1"/>
  <c r="U4" i="8" a="1"/>
  <c r="U4" i="8" s="1"/>
  <c r="K4" i="8" a="1"/>
  <c r="K4" i="8" s="1"/>
  <c r="S4" i="8" a="1"/>
  <c r="S4" i="8" s="1"/>
  <c r="AA4" i="8" a="1"/>
  <c r="AA4" i="8" s="1"/>
  <c r="AC4" i="8" a="1"/>
  <c r="AC4" i="8" s="1"/>
  <c r="L4" i="8" a="1"/>
  <c r="L4" i="8" s="1"/>
  <c r="T4" i="8" a="1"/>
  <c r="T4" i="8" s="1"/>
  <c r="AB4" i="8" a="1"/>
  <c r="AB4" i="8" s="1"/>
  <c r="M4" i="8" a="1"/>
  <c r="M4"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246EA2-7F64-4641-BE53-E36D09E9B365}" keepAlive="1" name="Query - Table13" description="Connection to the 'Table13' query in the workbook." type="5" refreshedVersion="8" background="1" saveData="1">
    <dbPr connection="Provider=Microsoft.Mashup.OleDb.1;Data Source=$Workbook$;Location=Table13;Extended Properties=&quot;&quot;" command="SELECT * FROM [Table13]"/>
  </connection>
  <connection id="2" xr16:uid="{1525CE76-0E13-45C7-95EA-271B1CB3EF56}"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3" xr16:uid="{D8E88000-3619-46BF-B703-33DF01E14FEC}"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 id="4" xr16:uid="{EB3847FC-61AC-475D-B74D-D5D5E3B91774}" keepAlive="1" name="Query - Table6" description="Connection to the 'Table6' query in the workbook." type="5" refreshedVersion="0" background="1" saveData="1">
    <dbPr connection="Provider=Microsoft.Mashup.OleDb.1;Data Source=$Workbook$;Location=Table6;Extended Properties=&quot;&quot;" command="SELECT * FROM [Table6]"/>
  </connection>
  <connection id="5" xr16:uid="{10E33D02-CD58-4FF4-AC31-8176C895F2CB}" keepAlive="1" name="Query - Table9" description="Connection to the 'Table9' query in the workbook." type="5" refreshedVersion="8" background="1" saveData="1">
    <dbPr connection="Provider=Microsoft.Mashup.OleDb.1;Data Source=$Workbook$;Location=Table9;Extended Properties=&quot;&quot;" command="SELECT * FROM [Table9]"/>
  </connection>
  <connection id="6" xr16:uid="{557E53CA-C881-47F4-9B30-02F4953003C6}" keepAlive="1" name="Query - Table9 (10)" description="Connection to the 'Table9 (10)' query in the workbook." type="5" refreshedVersion="8" background="1" saveData="1">
    <dbPr connection="Provider=Microsoft.Mashup.OleDb.1;Data Source=$Workbook$;Location=&quot;Table9 (10)&quot;;Extended Properties=&quot;&quot;" command="SELECT * FROM [Table9 (10)]"/>
  </connection>
  <connection id="7" xr16:uid="{BDFC2505-846E-4B63-A77D-1FD93CAB61A1}" keepAlive="1" name="Query - Table9 (2)" description="Connection to the 'Table9 (2)' query in the workbook." type="5" refreshedVersion="8" background="1" saveData="1">
    <dbPr connection="Provider=Microsoft.Mashup.OleDb.1;Data Source=$Workbook$;Location=&quot;Table9 (2)&quot;;Extended Properties=&quot;&quot;" command="SELECT * FROM [Table9 (2)]"/>
  </connection>
  <connection id="8" xr16:uid="{C263E676-0660-4BF2-9F1A-F0412FD79C7B}" keepAlive="1" name="Query - Table9 (3)" description="Connection to the 'Table9 (3)' query in the workbook." type="5" refreshedVersion="8" background="1" saveData="1">
    <dbPr connection="Provider=Microsoft.Mashup.OleDb.1;Data Source=$Workbook$;Location=&quot;Table9 (3)&quot;;Extended Properties=&quot;&quot;" command="SELECT * FROM [Table9 (3)]"/>
  </connection>
  <connection id="9" xr16:uid="{182E2683-A3D1-495A-B255-57C798209FDD}" keepAlive="1" name="Query - Table9 (4)" description="Connection to the 'Table9 (4)' query in the workbook." type="5" refreshedVersion="8" background="1" saveData="1">
    <dbPr connection="Provider=Microsoft.Mashup.OleDb.1;Data Source=$Workbook$;Location=&quot;Table9 (4)&quot;;Extended Properties=&quot;&quot;" command="SELECT * FROM [Table9 (4)]"/>
  </connection>
  <connection id="10" xr16:uid="{D8D9360E-F5DD-4B20-82E1-ED82F2C52299}" keepAlive="1" name="Query - Table9 (5)" description="Connection to the 'Table9 (5)' query in the workbook." type="5" refreshedVersion="8" background="1" saveData="1">
    <dbPr connection="Provider=Microsoft.Mashup.OleDb.1;Data Source=$Workbook$;Location=&quot;Table9 (5)&quot;;Extended Properties=&quot;&quot;" command="SELECT * FROM [Table9 (5)]"/>
  </connection>
  <connection id="11" xr16:uid="{C1104CA7-BE93-40C2-BEEB-87996663BD6B}" keepAlive="1" name="Query - Table9 (6)" description="Connection to the 'Table9 (6)' query in the workbook." type="5" refreshedVersion="8" background="1" saveData="1">
    <dbPr connection="Provider=Microsoft.Mashup.OleDb.1;Data Source=$Workbook$;Location=&quot;Table9 (6)&quot;;Extended Properties=&quot;&quot;" command="SELECT * FROM [Table9 (6)]"/>
  </connection>
  <connection id="12" xr16:uid="{3DF43DBD-F761-406B-ABA4-964FDC6AF0FD}" keepAlive="1" name="Query - Table9 (7)" description="Connection to the 'Table9 (7)' query in the workbook." type="5" refreshedVersion="0" background="1" saveData="1">
    <dbPr connection="Provider=Microsoft.Mashup.OleDb.1;Data Source=$Workbook$;Location=&quot;Table9 (7)&quot;;Extended Properties=&quot;&quot;" command="SELECT * FROM [Table9 (7)]"/>
  </connection>
  <connection id="13" xr16:uid="{E5DDC60F-C0EF-4E70-80E3-DEC33476E260}" keepAlive="1" name="Query - Table9 (8)" description="Connection to the 'Table9 (8)' query in the workbook." type="5" refreshedVersion="8" background="1" saveData="1">
    <dbPr connection="Provider=Microsoft.Mashup.OleDb.1;Data Source=$Workbook$;Location=&quot;Table9 (8)&quot;;Extended Properties=&quot;&quot;" command="SELECT * FROM [Table9 (8)]"/>
  </connection>
  <connection id="14" xr16:uid="{903C1B1E-6227-4C15-AFBD-DA69D9411829}" keepAlive="1" name="Query - Table9 (9)" description="Connection to the 'Table9 (9)' query in the workbook." type="5" refreshedVersion="0" background="1">
    <dbPr connection="Provider=Microsoft.Mashup.OleDb.1;Data Source=$Workbook$;Location=&quot;Table9 (9)&quot;;Extended Properties=&quot;&quot;" command="SELECT * FROM [Table9 (9)]"/>
  </connection>
  <connection id="15" xr16:uid="{A5DDDFE6-AD2F-4771-8065-AD54D19F04D5}" keepAlive="1" name="Query - Table9__10" description="Connection to the 'Table9__10' query in the workbook." type="5" refreshedVersion="8" background="1" saveData="1">
    <dbPr connection="Provider=Microsoft.Mashup.OleDb.1;Data Source=$Workbook$;Location=Table9__10;Extended Properties=&quot;&quot;" command="SELECT * FROM [Table9__10]"/>
  </connection>
  <connection id="16" xr16:uid="{ACEB9894-54BD-4C2E-B518-750EB18B312D}" keepAlive="1" name="Query - Table9__10 (2)" description="Connection to the 'Table9__10 (2)' query in the workbook." type="5" refreshedVersion="8" background="1" saveData="1">
    <dbPr connection="Provider=Microsoft.Mashup.OleDb.1;Data Source=$Workbook$;Location=&quot;Table9__10 (2)&quot;;Extended Properties=&quot;&quot;" command="SELECT * FROM [Table9__10 (2)]"/>
  </connection>
  <connection id="17" xr16:uid="{56CF7FC7-58FF-436E-8CAB-88CC5C07EAF5}" keepAlive="1" name="Query - Table9__10 (3)" description="Connection to the 'Table9__10 (3)' query in the workbook." type="5" refreshedVersion="8" background="1" saveData="1">
    <dbPr connection="Provider=Microsoft.Mashup.OleDb.1;Data Source=$Workbook$;Location=&quot;Table9__10 (3)&quot;;Extended Properties=&quot;&quot;" command="SELECT * FROM [Table9__10 (3)]"/>
  </connection>
  <connection id="18" xr16:uid="{F4CB2056-70B1-475E-AA04-1AA7E801A7E4}" keepAlive="1" name="Query - Table9__10 (4)" description="Connection to the 'Table9__10 (4)' query in the workbook." type="5" refreshedVersion="8" background="1" saveData="1">
    <dbPr connection="Provider=Microsoft.Mashup.OleDb.1;Data Source=$Workbook$;Location=&quot;Table9__10 (4)&quot;;Extended Properties=&quot;&quot;" command="SELECT * FROM [Table9__10 (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<sst xmlns="http://schemas.openxmlformats.org/spreadsheetml/2006/main" count="3417" uniqueCount="288">
  <si>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</si>
  <si>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</si>
  <si>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</si>
  <si>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</si>
  <si>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</si>
  <si>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</si>
  <si>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</si>
  <si>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</si>
  <si>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</si>
  <si>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</si>
  <si>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</si>
  <si>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</si>
  <si>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</si>
  <si>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</si>
  <si>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</si>
  <si>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</si>
  <si>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</si>
  <si>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</si>
  <si>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</si>
  <si>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</si>
  <si>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</si>
  <si>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</si>
  <si>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</si>
  <si>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</si>
  <si>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</si>
  <si>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</si>
  <si>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</si>
  <si>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</si>
  <si>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</si>
  <si>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</si>
  <si>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</si>
  <si>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</si>
  <si>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</si>
  <si>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</si>
  <si>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</si>
  <si>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</si>
  <si>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</si>
  <si>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</si>
  <si>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</si>
  <si>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</si>
  <si>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</si>
  <si>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</si>
  <si>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</si>
  <si>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</si>
  <si>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</si>
  <si>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</si>
  <si>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</si>
  <si>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</si>
  <si>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</si>
  <si>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 xml:space="preserve"> Which broader category has highest contribution towards CPI calcution for latest month</t>
  </si>
  <si>
    <t>Group the data into different broader categories</t>
  </si>
  <si>
    <t>Food</t>
  </si>
  <si>
    <t>Energy</t>
  </si>
  <si>
    <t>Transportation</t>
  </si>
  <si>
    <t>Others</t>
  </si>
  <si>
    <t>Clothing and Footware</t>
  </si>
  <si>
    <t>FoodCereals and products, Meat and fish, Egg, Milk and products, Oils and fats, Fruits, Vegetables, Pulses and products, Sugar and Confectionery, Spices, Non-alcoholic beverages, Prepared meals, snacks, sweets etc.ClothingClothing, Footwear, Clothing and footwearHousingHousingEnergyFuel and lightTransportationTransport and communicationEducationEducationOtherPan, Tobacco, Intoxicants, Household goods and services, Health, Recreation and amusement, Personal care and effects, Miscellaneous</t>
  </si>
  <si>
    <t>Housing and Housing goods</t>
  </si>
  <si>
    <t>Recreation</t>
  </si>
  <si>
    <t>All products</t>
  </si>
  <si>
    <t>Std Dev</t>
  </si>
  <si>
    <t>If std dev is very near to avg value then missing value with Median</t>
  </si>
  <si>
    <t>Avg</t>
  </si>
  <si>
    <t>If std dev is lesser than avg value then missing value with Average</t>
  </si>
  <si>
    <t>mean</t>
  </si>
  <si>
    <t>median</t>
  </si>
  <si>
    <t>stdev</t>
  </si>
  <si>
    <t>Replace With</t>
  </si>
  <si>
    <t>Repacing NA or other missing values</t>
  </si>
  <si>
    <t>1)</t>
  </si>
  <si>
    <t>Grand Total</t>
  </si>
  <si>
    <t>Sector-Month-Year</t>
  </si>
  <si>
    <t>Rural+Urban-2019-March</t>
  </si>
  <si>
    <t>Rural+Urban-2020-March</t>
  </si>
  <si>
    <t>Rural+Urban-2021-March</t>
  </si>
  <si>
    <t>Rural+Urban-2022-March</t>
  </si>
  <si>
    <t>Rural+Urban-2023-May</t>
  </si>
  <si>
    <t>Rural-2023-May</t>
  </si>
  <si>
    <t>Urban-2023-May</t>
  </si>
  <si>
    <t>Broader_Category</t>
  </si>
  <si>
    <t>Category</t>
  </si>
  <si>
    <t>Sum of Rural</t>
  </si>
  <si>
    <t>Sum of Urban</t>
  </si>
  <si>
    <t>Sum of Rural+Urban</t>
  </si>
  <si>
    <t>Percent of Rural</t>
  </si>
  <si>
    <t>Percent of Urban</t>
  </si>
  <si>
    <t>Percent of Rural+Urban</t>
  </si>
  <si>
    <t>Food has the highest contribution towards CPI calculation</t>
  </si>
  <si>
    <t>ALL Sector Together</t>
  </si>
  <si>
    <t>Inflation = (Present month CPI index-Previous month CPI index)/Previous month CPI index</t>
  </si>
  <si>
    <t>CPI inflation %</t>
  </si>
  <si>
    <t>CPI Inflation %</t>
  </si>
  <si>
    <t>Year 2022 has the highest inflation of 6.95% among the years 2017 to 2023</t>
  </si>
  <si>
    <t>Sub_Category</t>
  </si>
  <si>
    <t>% difference</t>
  </si>
  <si>
    <t>Sum of Rural+Urban-2021-March</t>
  </si>
  <si>
    <t>Sum of Rural+Urban-2022-March</t>
  </si>
  <si>
    <t>Sum of Rural+Urban-2020-March</t>
  </si>
  <si>
    <t>Sum of Rural+Urban-2019-March</t>
  </si>
  <si>
    <t>We find out that Clothing and Footwear had the maximum CPI increase for the year 2021-2022.</t>
  </si>
  <si>
    <t xml:space="preserve">2021 - 2022 </t>
  </si>
  <si>
    <t>2020 - 2021</t>
  </si>
  <si>
    <t>2019 - 2020</t>
  </si>
  <si>
    <t>I want to check the CPI difference of other years to find out the actual reason and how much CPI index differs for each category</t>
  </si>
  <si>
    <t>% difference 2021 -2022</t>
  </si>
  <si>
    <t>% difference 2020 -2021</t>
  </si>
  <si>
    <t>% difference 2019 -2020</t>
  </si>
  <si>
    <t>Clothing and Footwear has the highest inflation in the year 2021 -2022(10%), compared to 2020-2021(4%) and 2019-2020(2%) and its CPI index is also high. 
So the reason for highest inflation for the year 2022 is increase in inflation of Clothing and Footware.</t>
  </si>
  <si>
    <t>Average of food bucket</t>
  </si>
  <si>
    <t>Sum of Food bucket</t>
  </si>
  <si>
    <t>% inflation</t>
  </si>
  <si>
    <t>Rural Inflation % for May,2022 to May,2023</t>
  </si>
  <si>
    <t>Urban Inflation % for May,2022 to May,2023</t>
  </si>
  <si>
    <t>Urban+Rural Inflation % for May,2022 to May,2023</t>
  </si>
  <si>
    <t>Rural+Urban %inflation</t>
  </si>
  <si>
    <t>Urban %inflation</t>
  </si>
  <si>
    <t>Rural %inflation</t>
  </si>
  <si>
    <t>Overall Inflation</t>
  </si>
  <si>
    <t>Highest inflation</t>
  </si>
  <si>
    <t>Lowest inflation</t>
  </si>
  <si>
    <t>1) Highest inflation altogether (Rural+Urban) was in the month of June(1.0%)</t>
  </si>
  <si>
    <t>2) Lowest inflation altogether (Rural+Urban) was in the month of December(-0.6%) and February(-0.6%)</t>
  </si>
  <si>
    <t>3) Overall prices increased by 3.0% (approx) from May,2022 to May,2023</t>
  </si>
  <si>
    <t>Insights</t>
  </si>
  <si>
    <t>Rural-2019-March</t>
  </si>
  <si>
    <t>Urban-2019-March</t>
  </si>
  <si>
    <t>Rural-2019-May</t>
  </si>
  <si>
    <t>Urban-2019-May</t>
  </si>
  <si>
    <t>Rural+Urban-2019-May</t>
  </si>
  <si>
    <t>Rural-2019-June</t>
  </si>
  <si>
    <t>Urban-2019-June</t>
  </si>
  <si>
    <t>Rural+Urban-2019-June</t>
  </si>
  <si>
    <t>Rural-2019-July</t>
  </si>
  <si>
    <t>Urban-2019-July</t>
  </si>
  <si>
    <t>Rural+Urban-2019-July</t>
  </si>
  <si>
    <t>Rural-2019-August</t>
  </si>
  <si>
    <t>Urban-2019-August</t>
  </si>
  <si>
    <t>Rural+Urban-2019-August</t>
  </si>
  <si>
    <t>Rural-2019-September</t>
  </si>
  <si>
    <t>Urban-2019-September</t>
  </si>
  <si>
    <t>Rural+Urban-2019-September</t>
  </si>
  <si>
    <t>Rural-2019-October</t>
  </si>
  <si>
    <t>Urban-2019-October</t>
  </si>
  <si>
    <t>Rural+Urban-2019-October</t>
  </si>
  <si>
    <t>Rural-2019-November</t>
  </si>
  <si>
    <t>Urban-2019-November</t>
  </si>
  <si>
    <t>Rural+Urban-2019-November</t>
  </si>
  <si>
    <t>Rural-2019-December</t>
  </si>
  <si>
    <t>Urban-2019-December</t>
  </si>
  <si>
    <t>Rural+Urban-2019-December</t>
  </si>
  <si>
    <t>Rural-2020-January</t>
  </si>
  <si>
    <t>Urban-2020-January</t>
  </si>
  <si>
    <t>Rural+Urban-2020-January</t>
  </si>
  <si>
    <t>Rural-2020-February</t>
  </si>
  <si>
    <t>Urban-2020-February</t>
  </si>
  <si>
    <t>Rural+Urban-2020-February</t>
  </si>
  <si>
    <t>Rural-2020-March</t>
  </si>
  <si>
    <t>Urban-2020-March</t>
  </si>
  <si>
    <t>Rural-2020-April</t>
  </si>
  <si>
    <t>Urban-2020-April</t>
  </si>
  <si>
    <t>Rural+Urban-2020-April</t>
  </si>
  <si>
    <t>Rural-2020-May</t>
  </si>
  <si>
    <t>Urban-2020-May</t>
  </si>
  <si>
    <t>Rural+Urban-2020-May</t>
  </si>
  <si>
    <t>Rural-2020-June</t>
  </si>
  <si>
    <t>Urban-2020-June</t>
  </si>
  <si>
    <t>Rural+Urban-2020-June</t>
  </si>
  <si>
    <t>Rural-2020-July</t>
  </si>
  <si>
    <t>Urban-2020-July</t>
  </si>
  <si>
    <t>Rural+Urban-2020-July</t>
  </si>
  <si>
    <t>Rural-2020-August</t>
  </si>
  <si>
    <t>Urban-2020-August</t>
  </si>
  <si>
    <t>Rural+Urban-2020-August</t>
  </si>
  <si>
    <t>Rural-2020-September</t>
  </si>
  <si>
    <t>Urban-2020-September</t>
  </si>
  <si>
    <t>Rural+Urban-2020-September</t>
  </si>
  <si>
    <t>Rural-2020-October</t>
  </si>
  <si>
    <t>Urban-2020-October</t>
  </si>
  <si>
    <t>Rural+Urban-2020-October</t>
  </si>
  <si>
    <t>Rural-2020-November</t>
  </si>
  <si>
    <t>Urban-2020-November</t>
  </si>
  <si>
    <t>Rural+Urban-2020-November</t>
  </si>
  <si>
    <t>Rural-2020-December</t>
  </si>
  <si>
    <t>Urban-2020-December</t>
  </si>
  <si>
    <t>Rural+Urban-2020-December</t>
  </si>
  <si>
    <t>Rural-2021-January</t>
  </si>
  <si>
    <t>Urban-2021-January</t>
  </si>
  <si>
    <t>Rural+Urban-2021-January</t>
  </si>
  <si>
    <t>Rural-2021-February</t>
  </si>
  <si>
    <t>Urban-2021-February</t>
  </si>
  <si>
    <t>Rural+Urban-2021-February</t>
  </si>
  <si>
    <t>Rural-2021-March</t>
  </si>
  <si>
    <t>Urban-2021-March</t>
  </si>
  <si>
    <t>Rural-2021-April</t>
  </si>
  <si>
    <t>Urban-2021-April</t>
  </si>
  <si>
    <t>Rural+Urban-2021-April</t>
  </si>
  <si>
    <t>Rural-2021-May</t>
  </si>
  <si>
    <t>Urban-2021-May</t>
  </si>
  <si>
    <t>Rural+Urban-2021-May</t>
  </si>
  <si>
    <t>Rural-2021-June</t>
  </si>
  <si>
    <t>Urban-2021-June</t>
  </si>
  <si>
    <t>Rural+Urban-2021-June</t>
  </si>
  <si>
    <t>Rural-2021-July</t>
  </si>
  <si>
    <t>Urban-2021-July</t>
  </si>
  <si>
    <t>Rural+Urban-2021-July</t>
  </si>
  <si>
    <t>Rural-2021-August</t>
  </si>
  <si>
    <t>Urban-2021-August</t>
  </si>
  <si>
    <t>Rural+Urban-2021-August</t>
  </si>
  <si>
    <t>Rural-2021-September</t>
  </si>
  <si>
    <t>Urban-2021-September</t>
  </si>
  <si>
    <t>Rural+Urban-2021-September</t>
  </si>
  <si>
    <t>Rural-2021-October</t>
  </si>
  <si>
    <t>Urban-2021-October</t>
  </si>
  <si>
    <t>Rural+Urban-2021-October</t>
  </si>
  <si>
    <t>Rural-2021-November</t>
  </si>
  <si>
    <t>Urban-2021-November</t>
  </si>
  <si>
    <t>Rural+Urban-2021-November</t>
  </si>
  <si>
    <t>Rural-2021-December</t>
  </si>
  <si>
    <t>Urban-2021-December</t>
  </si>
  <si>
    <t>Rural+Urban-2021-December</t>
  </si>
  <si>
    <t>Rural-2022-January</t>
  </si>
  <si>
    <t>Urban-2022-January</t>
  </si>
  <si>
    <t>Rural+Urban-2022-January</t>
  </si>
  <si>
    <t>Rural-2022-February</t>
  </si>
  <si>
    <t>Urban-2022-February</t>
  </si>
  <si>
    <t>Rural+Urban-2022-February</t>
  </si>
  <si>
    <t>Rural-2022-March</t>
  </si>
  <si>
    <t>Urban-2022-March</t>
  </si>
  <si>
    <t>Rural-2022-April</t>
  </si>
  <si>
    <t>Urban-2022-April</t>
  </si>
  <si>
    <t>Rural+Urban-2022-April</t>
  </si>
  <si>
    <t>Rural-2022-May</t>
  </si>
  <si>
    <t>Urban-2022-May</t>
  </si>
  <si>
    <t>Rural+Urban-2022-May</t>
  </si>
  <si>
    <t>Rural-2022-June</t>
  </si>
  <si>
    <t>Urban-2022-June</t>
  </si>
  <si>
    <t>Rural+Urban-2022-June</t>
  </si>
  <si>
    <t>Rural-2022-July</t>
  </si>
  <si>
    <t>Urban-2022-July</t>
  </si>
  <si>
    <t>Rural+Urban-2022-July</t>
  </si>
  <si>
    <t>Rural-2022-August</t>
  </si>
  <si>
    <t>Urban-2022-August</t>
  </si>
  <si>
    <t>Rural+Urban-2022-August</t>
  </si>
  <si>
    <t>Rural-2022-September</t>
  </si>
  <si>
    <t>Urban-2022-September</t>
  </si>
  <si>
    <t>Rural+Urban-2022-September</t>
  </si>
  <si>
    <t>Rural-2022-October</t>
  </si>
  <si>
    <t>Urban-2022-October</t>
  </si>
  <si>
    <t>Rural+Urban-2022-October</t>
  </si>
  <si>
    <t>Rural-2022-November</t>
  </si>
  <si>
    <t>Urban-2022-November</t>
  </si>
  <si>
    <t>Rural+Urban-2022-November</t>
  </si>
  <si>
    <t>Rural-2022-December</t>
  </si>
  <si>
    <t>Urban-2022-December</t>
  </si>
  <si>
    <t>Rural+Urban-2022-December</t>
  </si>
  <si>
    <t>Rural-2023-January</t>
  </si>
  <si>
    <t>Urban-2023-January</t>
  </si>
  <si>
    <t>Rural+Urban-2023-January</t>
  </si>
  <si>
    <t>Rural-2023-February</t>
  </si>
  <si>
    <t>Urban-2023-February</t>
  </si>
  <si>
    <t>Rural+Urban-2023-February</t>
  </si>
  <si>
    <t>Rural-2023-March</t>
  </si>
  <si>
    <t>Urban-2023-March</t>
  </si>
  <si>
    <t>Rural+Urban-2023-March</t>
  </si>
  <si>
    <r>
      <t xml:space="preserve">Problem Statement 4_Solution: </t>
    </r>
    <r>
      <rPr>
        <b/>
        <u/>
        <sz val="12"/>
        <color theme="1"/>
        <rFont val="Calibri"/>
        <family val="2"/>
        <scheme val="minor"/>
      </rPr>
      <t>Analyze the impact of Covid-19 on the CPI Inflation %</t>
    </r>
    <r>
      <rPr>
        <b/>
        <sz val="12"/>
        <color theme="1"/>
        <rFont val="Calibri"/>
        <family val="2"/>
        <scheme val="minor"/>
      </rPr>
      <t xml:space="preserve"> </t>
    </r>
  </si>
  <si>
    <r>
      <t xml:space="preserve">On </t>
    </r>
    <r>
      <rPr>
        <sz val="11"/>
        <color rgb="FF0070C0"/>
        <rFont val="Arial"/>
        <family val="2"/>
      </rPr>
      <t>4 March 22</t>
    </r>
    <r>
      <rPr>
        <sz val="11"/>
        <color theme="1"/>
        <rFont val="Arial"/>
        <family val="2"/>
      </rPr>
      <t xml:space="preserve"> new cases were reported, including 14 infected members of an Italian tourist group. Transmissions increased over the month after several people with travel history to affected countries, and their contacts, tested positive. On </t>
    </r>
    <r>
      <rPr>
        <sz val="11"/>
        <color rgb="FF0070C0"/>
        <rFont val="Arial"/>
        <family val="2"/>
      </rPr>
      <t>12 March</t>
    </r>
    <r>
      <rPr>
        <sz val="11"/>
        <color theme="1"/>
        <rFont val="Arial"/>
        <family val="2"/>
      </rPr>
      <t>, a 76-year-old man, with a travel history to Saudi Arabia, became the first COVID-19 fatality of India.</t>
    </r>
  </si>
  <si>
    <r>
      <t xml:space="preserve">India began its vaccination programme on </t>
    </r>
    <r>
      <rPr>
        <sz val="11"/>
        <color rgb="FF0070C0"/>
        <rFont val="Arial"/>
        <family val="2"/>
      </rPr>
      <t>16 January 2021</t>
    </r>
    <r>
      <rPr>
        <sz val="11"/>
        <color rgb="FF202122"/>
        <rFont val="Arial"/>
        <family val="2"/>
      </rPr>
      <t xml:space="preserve">.On </t>
    </r>
    <r>
      <rPr>
        <sz val="11"/>
        <color rgb="FF0070C0"/>
        <rFont val="Arial"/>
        <family val="2"/>
      </rPr>
      <t>19 January 2021</t>
    </r>
    <r>
      <rPr>
        <sz val="11"/>
        <color rgb="FF202122"/>
        <rFont val="Arial"/>
        <family val="2"/>
      </rPr>
      <t>, nearly a year after the first reported case in the country, </t>
    </r>
    <r>
      <rPr>
        <sz val="11"/>
        <color theme="1"/>
        <rFont val="Arial"/>
        <family val="2"/>
      </rPr>
      <t>Lakshadweep</t>
    </r>
    <r>
      <rPr>
        <sz val="11"/>
        <color rgb="FF202122"/>
        <rFont val="Arial"/>
        <family val="2"/>
      </rPr>
      <t> became the last </t>
    </r>
    <r>
      <rPr>
        <sz val="11"/>
        <color theme="1"/>
        <rFont val="Arial"/>
        <family val="2"/>
      </rPr>
      <t>region of India</t>
    </r>
    <r>
      <rPr>
        <sz val="11"/>
        <color rgb="FF202122"/>
        <rFont val="Arial"/>
        <family val="2"/>
      </rPr>
      <t> to report its first case.</t>
    </r>
  </si>
  <si>
    <r>
      <t xml:space="preserve">By </t>
    </r>
    <r>
      <rPr>
        <sz val="11"/>
        <color rgb="FF0070C0"/>
        <rFont val="Arial"/>
        <family val="2"/>
      </rPr>
      <t>March,2023</t>
    </r>
    <r>
      <rPr>
        <sz val="11"/>
        <color rgb="FF202122"/>
        <rFont val="Arial"/>
        <family val="2"/>
      </rPr>
      <t xml:space="preserve"> India had just 22,487 cases across the country. With 58.8% population fully vaccinated and 70% having received at least one dose opening up post-pandemic has been steady.                                                                                               source - Wikipedia</t>
    </r>
  </si>
  <si>
    <r>
      <rPr>
        <sz val="11"/>
        <rFont val="Arial"/>
        <family val="2"/>
      </rPr>
      <t xml:space="preserve">So I will divide the data into 3 parts </t>
    </r>
    <r>
      <rPr>
        <sz val="11"/>
        <color rgb="FF00B0F0"/>
        <rFont val="Arial"/>
        <family val="2"/>
      </rPr>
      <t>pre covid - March,2019 to March,2020</t>
    </r>
    <r>
      <rPr>
        <sz val="11"/>
        <rFont val="Arial"/>
        <family val="2"/>
      </rPr>
      <t xml:space="preserve">  </t>
    </r>
    <r>
      <rPr>
        <sz val="11"/>
        <color rgb="FFFF0000"/>
        <rFont val="Arial"/>
        <family val="2"/>
      </rPr>
      <t xml:space="preserve">covid period March,2020 to March 2022 </t>
    </r>
    <r>
      <rPr>
        <sz val="11"/>
        <rFont val="Arial"/>
        <family val="2"/>
      </rPr>
      <t xml:space="preserve"> and  </t>
    </r>
    <r>
      <rPr>
        <sz val="11"/>
        <color rgb="FF00B050"/>
        <rFont val="Arial"/>
        <family val="2"/>
      </rPr>
      <t>post covid March,2022 to March,2023.</t>
    </r>
  </si>
  <si>
    <t>Data Table</t>
  </si>
  <si>
    <t>Rural+Urban post covid period</t>
  </si>
  <si>
    <t>Pre-Covid Period</t>
  </si>
  <si>
    <t>Post-Covid Period</t>
  </si>
  <si>
    <t>Rural+Urban pre covid period</t>
  </si>
  <si>
    <t>Price</t>
  </si>
  <si>
    <t>Crude Oil Prices</t>
  </si>
  <si>
    <t>Correlation</t>
  </si>
  <si>
    <t>Month-Year</t>
  </si>
  <si>
    <t>Sub-Category</t>
  </si>
  <si>
    <t xml:space="preserve">2) </t>
  </si>
  <si>
    <t>April 2019 data is missing,Replaced it with group mean during EDA</t>
  </si>
  <si>
    <t>Problem Statement- To find out which categories are effected by  Crude Oil inflation</t>
  </si>
  <si>
    <t>Problem Statement - Investigate trends in the prices of broader food bucket category and evaluate month-on-month changes</t>
  </si>
  <si>
    <t>Problem Statement - Identify the biggest contributor towards inflation within food Category</t>
  </si>
  <si>
    <t>Conclusion</t>
  </si>
  <si>
    <t>Problem Statement - Identify the year with highest inflation rate</t>
  </si>
  <si>
    <t>Problem Statement - To find out why the year 2021-2022 had the highest inflation rate</t>
  </si>
  <si>
    <t>Problem Statement - Identify the contribution of various categories toward CPI basket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</si>
</sst>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16"/>
      <color theme="1"/>
      <name val="Calibri"/>
      <family val="2"/>
      <scheme val="minor"/>
    </font>
    <font>
      <b/>
      <u/>
      <sz val="12"/>
      <color theme="1"/>
      <name val="Calibri"/>
      <family val="2"/>
      <scheme val="minor"/>
    </font>
    <font>
      <sz val="11"/>
      <color rgb="FF202122"/>
      <name val="Arial"/>
      <family val="2"/>
    </font>
    <font>
      <sz val="11"/>
      <color theme="1"/>
      <name val="Arial"/>
      <family val="2"/>
    </font>
    <font>
      <sz val="11"/>
      <color rgb="FF0070C0"/>
      <name val="Arial"/>
      <family val="2"/>
    </font>
    <font>
      <sz val="11"/>
      <color rgb="FFFF0000"/>
      <name val="Arial"/>
      <family val="2"/>
    </font>
    <font>
      <sz val="11"/>
      <name val="Arial"/>
      <family val="2"/>
    </font>
    <font>
      <sz val="11"/>
      <color rgb="FF00B050"/>
      <name val="Arial"/>
      <family val="2"/>
    </font>
    <font>
      <sz val="11"/>
      <color rgb="FF00B0F0"/>
      <name val="Arial"/>
      <family val="2"/>
    </font>
    <font>
      <b/>
      <sz val="14"/>
      <color theme="1"/>
      <name val="Calibri"/>
      <family val="2"/>
      <scheme val="minor"/>
    </font>
    <font>
      <sz val="10"/>
      <name val="Arial"/>
      <family val="2"/>
    </font>
    <font>
      <sz val="8"/>
      <name val="Arial"/>
      <family val="2"/>
    </font>
    <font>
      <sz val="11"/>
      <name val="Times New Roman"/>
      <family val="1"/>
    </font>
    <font>
      <b/>
      <sz val="10"/>
      <color theme="0"/>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4" fillId="0" borderId="0"/>
    <xf numFmtId="0" fontId="35" fillId="0" borderId="0"/>
  </cellStyleXfs>
  <cellXfs count="139">
    <xf numFmtId="0" fontId="0" fillId="0" borderId="0" xfId="0"/>
    <xf numFmtId="0" fontId="0" fillId="0" borderId="0" xfId="0" applyAlignment="1">
      <alignment wrapText="1"/>
    </xf>
    <xf numFmtId="0" fontId="0" fillId="33" borderId="0" xfId="0" applyFill="1"/>
    <xf numFmtId="0" fontId="0" fillId="34" borderId="10" xfId="0" applyFill="1" applyBorder="1"/>
    <xf numFmtId="0" fontId="0" fillId="0" borderId="10" xfId="0" applyBorder="1"/>
    <xf numFmtId="0" fontId="0" fillId="36" borderId="10" xfId="0" applyFill="1" applyBorder="1"/>
    <xf numFmtId="0" fontId="0" fillId="0" borderId="0" xfId="0" pivotButton="1"/>
    <xf numFmtId="0" fontId="0" fillId="0" borderId="0" xfId="0" applyAlignment="1">
      <alignment horizontal="left"/>
    </xf>
    <xf numFmtId="0" fontId="0" fillId="33" borderId="10" xfId="0" applyFill="1" applyBorder="1"/>
    <xf numFmtId="0" fontId="0" fillId="33" borderId="11" xfId="0" applyFill="1" applyBorder="1"/>
    <xf numFmtId="0" fontId="0" fillId="0" borderId="12" xfId="0" applyBorder="1"/>
    <xf numFmtId="0" fontId="0" fillId="37" borderId="10" xfId="0" applyFill="1" applyBorder="1"/>
    <xf numFmtId="0" fontId="0" fillId="0" borderId="10" xfId="0" pivotButton="1" applyBorder="1"/>
    <xf numFmtId="0" fontId="0" fillId="0" borderId="10" xfId="0" applyBorder="1" applyAlignment="1">
      <alignment horizontal="left"/>
    </xf>
    <xf numFmtId="10" fontId="0" fillId="0" borderId="10" xfId="0" applyNumberFormat="1" applyBorder="1"/>
    <xf numFmtId="2" fontId="0" fillId="0" borderId="10" xfId="0" applyNumberFormat="1" applyBorder="1"/>
    <xf numFmtId="9" fontId="0" fillId="0" borderId="10" xfId="0" applyNumberFormat="1" applyBorder="1"/>
    <xf numFmtId="0" fontId="0" fillId="38" borderId="10" xfId="0" applyFill="1" applyBorder="1" applyAlignment="1">
      <alignment horizontal="left"/>
    </xf>
    <xf numFmtId="0" fontId="0" fillId="38" borderId="10" xfId="0" applyFill="1" applyBorder="1"/>
    <xf numFmtId="2" fontId="0" fillId="39" borderId="10" xfId="0" applyNumberFormat="1" applyFill="1" applyBorder="1"/>
    <xf numFmtId="0" fontId="16" fillId="35" borderId="10" xfId="0" applyFont="1" applyFill="1" applyBorder="1"/>
    <xf numFmtId="0" fontId="0" fillId="0" borderId="21" xfId="0" applyBorder="1"/>
    <xf numFmtId="0" fontId="0" fillId="0" borderId="22" xfId="0" applyBorder="1"/>
    <xf numFmtId="0" fontId="0" fillId="34" borderId="23" xfId="0" applyFill="1" applyBorder="1"/>
    <xf numFmtId="0" fontId="0" fillId="34" borderId="11" xfId="0" applyFill="1" applyBorder="1"/>
    <xf numFmtId="0" fontId="0" fillId="34" borderId="24" xfId="0" applyFill="1" applyBorder="1"/>
    <xf numFmtId="0" fontId="0" fillId="0" borderId="25" xfId="0" applyBorder="1"/>
    <xf numFmtId="0" fontId="0" fillId="0" borderId="26" xfId="0" applyBorder="1"/>
    <xf numFmtId="0" fontId="0" fillId="0" borderId="27" xfId="0" applyBorder="1"/>
    <xf numFmtId="0" fontId="0" fillId="35" borderId="10" xfId="0" applyFill="1" applyBorder="1"/>
    <xf numFmtId="9" fontId="0" fillId="0" borderId="10" xfId="1" applyFont="1" applyFill="1" applyBorder="1"/>
    <xf numFmtId="0" fontId="0" fillId="0" borderId="10" xfId="1" applyNumberFormat="1" applyFont="1" applyFill="1" applyBorder="1"/>
    <xf numFmtId="9" fontId="0" fillId="39" borderId="10" xfId="1" applyFont="1" applyFill="1" applyBorder="1"/>
    <xf numFmtId="9" fontId="0" fillId="0" borderId="0" xfId="0" applyNumberFormat="1"/>
    <xf numFmtId="9" fontId="0" fillId="0" borderId="0" xfId="1" applyFont="1"/>
    <xf numFmtId="2" fontId="0" fillId="0" borderId="0" xfId="0" applyNumberFormat="1"/>
    <xf numFmtId="164" fontId="0" fillId="0" borderId="0" xfId="1" applyNumberFormat="1" applyFont="1"/>
    <xf numFmtId="164" fontId="0" fillId="0" borderId="10" xfId="1" applyNumberFormat="1" applyFont="1" applyBorder="1"/>
    <xf numFmtId="164" fontId="0" fillId="0" borderId="10" xfId="1" applyNumberFormat="1" applyFont="1" applyFill="1" applyBorder="1"/>
    <xf numFmtId="164" fontId="0" fillId="0" borderId="10" xfId="0" applyNumberFormat="1" applyBorder="1"/>
    <xf numFmtId="10" fontId="0" fillId="0" borderId="10" xfId="1" applyNumberFormat="1" applyFont="1" applyBorder="1"/>
    <xf numFmtId="164" fontId="0" fillId="0" borderId="0" xfId="1" applyNumberFormat="1" applyFont="1" applyFill="1" applyBorder="1"/>
    <xf numFmtId="164" fontId="0" fillId="0" borderId="0" xfId="0" applyNumberFormat="1"/>
    <xf numFmtId="0" fontId="0" fillId="41" borderId="13" xfId="0" applyFill="1" applyBorder="1"/>
    <xf numFmtId="0" fontId="20" fillId="41" borderId="14" xfId="0" applyFont="1" applyFill="1" applyBorder="1"/>
    <xf numFmtId="0" fontId="0" fillId="41" borderId="14" xfId="0" applyFill="1" applyBorder="1"/>
    <xf numFmtId="0" fontId="0" fillId="41" borderId="15" xfId="0" applyFill="1" applyBorder="1"/>
    <xf numFmtId="0" fontId="0" fillId="41" borderId="16" xfId="0" applyFill="1" applyBorder="1"/>
    <xf numFmtId="0" fontId="20" fillId="41" borderId="0" xfId="0" applyFont="1" applyFill="1"/>
    <xf numFmtId="0" fontId="0" fillId="41" borderId="0" xfId="0" applyFill="1"/>
    <xf numFmtId="0" fontId="0" fillId="41" borderId="17" xfId="0" applyFill="1" applyBorder="1"/>
    <xf numFmtId="0" fontId="0" fillId="41" borderId="18" xfId="0" applyFill="1" applyBorder="1"/>
    <xf numFmtId="0" fontId="0" fillId="41" borderId="19" xfId="0" applyFill="1" applyBorder="1"/>
    <xf numFmtId="0" fontId="0" fillId="41" borderId="20" xfId="0" applyFill="1" applyBorder="1"/>
    <xf numFmtId="10" fontId="0" fillId="0" borderId="0" xfId="0" applyNumberFormat="1"/>
    <xf numFmtId="10" fontId="0" fillId="0" borderId="0" xfId="0" applyNumberFormat="1" applyAlignment="1">
      <alignment wrapText="1"/>
    </xf>
    <xf numFmtId="0" fontId="0" fillId="41" borderId="10" xfId="0" applyFill="1" applyBorder="1"/>
    <xf numFmtId="0" fontId="13" fillId="43" borderId="30" xfId="0" applyFont="1" applyFill="1" applyBorder="1"/>
    <xf numFmtId="0" fontId="13" fillId="43" borderId="31" xfId="0" applyFont="1" applyFill="1" applyBorder="1"/>
    <xf numFmtId="0" fontId="0" fillId="42" borderId="30" xfId="0" applyFill="1" applyBorder="1"/>
    <xf numFmtId="0" fontId="0" fillId="0" borderId="30" xfId="0" applyBorder="1"/>
    <xf numFmtId="0" fontId="13" fillId="43" borderId="32" xfId="0" applyFont="1" applyFill="1" applyBorder="1"/>
    <xf numFmtId="0" fontId="0" fillId="0" borderId="0" xfId="0" applyAlignment="1">
      <alignment horizontal="center"/>
    </xf>
    <xf numFmtId="0" fontId="0" fillId="0" borderId="24" xfId="0" applyBorder="1"/>
    <xf numFmtId="0" fontId="0" fillId="42" borderId="31" xfId="0" applyFill="1" applyBorder="1"/>
    <xf numFmtId="0" fontId="0" fillId="0" borderId="31" xfId="0" applyBorder="1"/>
    <xf numFmtId="0" fontId="0" fillId="0" borderId="23" xfId="0" applyBorder="1"/>
    <xf numFmtId="0" fontId="0" fillId="0" borderId="11" xfId="0" applyBorder="1"/>
    <xf numFmtId="0" fontId="13" fillId="43" borderId="10" xfId="0" applyFont="1" applyFill="1" applyBorder="1"/>
    <xf numFmtId="0" fontId="0" fillId="42" borderId="10" xfId="0" applyFill="1" applyBorder="1"/>
    <xf numFmtId="0" fontId="0" fillId="44" borderId="10" xfId="0" applyFill="1" applyBorder="1"/>
    <xf numFmtId="2" fontId="0" fillId="0" borderId="22" xfId="0" applyNumberFormat="1" applyBorder="1"/>
    <xf numFmtId="0" fontId="26" fillId="0" borderId="0" xfId="0" applyFont="1" applyAlignment="1">
      <alignment horizontal="center" wrapText="1"/>
    </xf>
    <xf numFmtId="0" fontId="0" fillId="34" borderId="33" xfId="0" applyFill="1" applyBorder="1" applyAlignment="1">
      <alignment horizontal="left"/>
    </xf>
    <xf numFmtId="0" fontId="0" fillId="34" borderId="34" xfId="0" applyFill="1" applyBorder="1" applyAlignment="1">
      <alignment horizontal="left"/>
    </xf>
    <xf numFmtId="0" fontId="0" fillId="36" borderId="21" xfId="0" applyFill="1" applyBorder="1"/>
    <xf numFmtId="2" fontId="0" fillId="36" borderId="10" xfId="0" applyNumberFormat="1" applyFill="1" applyBorder="1"/>
    <xf numFmtId="0" fontId="0" fillId="46" borderId="10" xfId="0" applyFill="1" applyBorder="1"/>
    <xf numFmtId="1" fontId="36" fillId="47" borderId="10" xfId="44" applyNumberFormat="1" applyFont="1" applyFill="1" applyBorder="1" applyAlignment="1">
      <alignment horizontal="right"/>
    </xf>
    <xf numFmtId="2" fontId="0" fillId="34" borderId="10" xfId="0" applyNumberFormat="1" applyFill="1" applyBorder="1"/>
    <xf numFmtId="0" fontId="0" fillId="48" borderId="10" xfId="0" applyFill="1" applyBorder="1"/>
    <xf numFmtId="17" fontId="0" fillId="48" borderId="10" xfId="0" applyNumberFormat="1" applyFill="1" applyBorder="1"/>
    <xf numFmtId="1" fontId="36" fillId="48" borderId="10" xfId="44" applyNumberFormat="1" applyFont="1" applyFill="1" applyBorder="1" applyAlignment="1">
      <alignment horizontal="right"/>
    </xf>
    <xf numFmtId="0" fontId="0" fillId="48" borderId="0" xfId="0" applyFill="1"/>
    <xf numFmtId="0" fontId="23" fillId="38" borderId="13" xfId="0" applyFont="1" applyFill="1" applyBorder="1" applyAlignment="1">
      <alignment horizontal="center" wrapText="1"/>
    </xf>
    <xf numFmtId="0" fontId="23" fillId="38" borderId="14" xfId="0" applyFont="1" applyFill="1" applyBorder="1" applyAlignment="1">
      <alignment horizontal="center" wrapText="1"/>
    </xf>
    <xf numFmtId="0" fontId="23" fillId="38" borderId="15" xfId="0" applyFont="1" applyFill="1" applyBorder="1" applyAlignment="1">
      <alignment horizontal="center" wrapText="1"/>
    </xf>
    <xf numFmtId="0" fontId="23" fillId="38" borderId="16" xfId="0" applyFont="1" applyFill="1" applyBorder="1" applyAlignment="1">
      <alignment horizontal="center" wrapText="1"/>
    </xf>
    <xf numFmtId="0" fontId="23" fillId="38" borderId="0" xfId="0" applyFont="1" applyFill="1" applyAlignment="1">
      <alignment horizontal="center" wrapText="1"/>
    </xf>
    <xf numFmtId="0" fontId="23" fillId="38" borderId="17" xfId="0" applyFont="1" applyFill="1" applyBorder="1" applyAlignment="1">
      <alignment horizontal="center" wrapText="1"/>
    </xf>
    <xf numFmtId="0" fontId="23" fillId="38" borderId="18" xfId="0" applyFont="1" applyFill="1" applyBorder="1" applyAlignment="1">
      <alignment horizontal="center" wrapText="1"/>
    </xf>
    <xf numFmtId="0" fontId="23" fillId="38" borderId="19" xfId="0" applyFont="1" applyFill="1" applyBorder="1" applyAlignment="1">
      <alignment horizontal="center" wrapText="1"/>
    </xf>
    <xf numFmtId="0" fontId="23" fillId="38" borderId="20" xfId="0" applyFont="1" applyFill="1" applyBorder="1" applyAlignment="1">
      <alignment horizontal="center" wrapText="1"/>
    </xf>
    <xf numFmtId="0" fontId="0" fillId="48" borderId="0" xfId="0" applyFill="1" applyAlignment="1">
      <alignment horizontal="center"/>
    </xf>
    <xf numFmtId="0" fontId="20" fillId="40" borderId="0" xfId="0" applyFont="1" applyFill="1" applyAlignment="1">
      <alignment horizontal="center" wrapText="1"/>
    </xf>
    <xf numFmtId="0" fontId="22" fillId="34" borderId="13" xfId="0" applyFont="1" applyFill="1" applyBorder="1" applyAlignment="1">
      <alignment horizontal="center" vertical="center" wrapText="1"/>
    </xf>
    <xf numFmtId="0" fontId="22" fillId="34" borderId="14"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2" fillId="34" borderId="16" xfId="0" applyFont="1" applyFill="1" applyBorder="1" applyAlignment="1">
      <alignment horizontal="center" vertical="center" wrapText="1"/>
    </xf>
    <xf numFmtId="0" fontId="22" fillId="34" borderId="0" xfId="0" applyFont="1" applyFill="1" applyAlignment="1">
      <alignment horizontal="center" vertical="center" wrapText="1"/>
    </xf>
    <xf numFmtId="0" fontId="22" fillId="34" borderId="17" xfId="0" applyFont="1" applyFill="1" applyBorder="1" applyAlignment="1">
      <alignment horizontal="center" vertical="center" wrapText="1"/>
    </xf>
    <xf numFmtId="0" fontId="22" fillId="34" borderId="18" xfId="0" applyFont="1" applyFill="1" applyBorder="1" applyAlignment="1">
      <alignment horizontal="center" vertical="center" wrapText="1"/>
    </xf>
    <xf numFmtId="0" fontId="22" fillId="34" borderId="19" xfId="0" applyFont="1" applyFill="1" applyBorder="1" applyAlignment="1">
      <alignment horizontal="center" vertical="center" wrapText="1"/>
    </xf>
    <xf numFmtId="0" fontId="22" fillId="34" borderId="20" xfId="0" applyFont="1" applyFill="1" applyBorder="1" applyAlignment="1">
      <alignment horizontal="center" vertical="center" wrapText="1"/>
    </xf>
    <xf numFmtId="0" fontId="0" fillId="33" borderId="10" xfId="0" applyFill="1" applyBorder="1" applyAlignment="1">
      <alignment horizontal="center" vertical="center" wrapText="1"/>
    </xf>
    <xf numFmtId="0" fontId="0" fillId="0" borderId="28" xfId="0" applyBorder="1" applyAlignment="1">
      <alignment horizontal="center"/>
    </xf>
    <xf numFmtId="0" fontId="21" fillId="38" borderId="0" xfId="0" applyFont="1" applyFill="1" applyAlignment="1">
      <alignment horizontal="center" wrapText="1"/>
    </xf>
    <xf numFmtId="0" fontId="0" fillId="38" borderId="0" xfId="0" applyFill="1" applyAlignment="1">
      <alignment horizontal="center" wrapText="1"/>
    </xf>
    <xf numFmtId="0" fontId="21" fillId="36" borderId="0" xfId="0" applyFont="1" applyFill="1" applyAlignment="1">
      <alignment horizontal="center" wrapText="1"/>
    </xf>
    <xf numFmtId="0" fontId="0" fillId="36" borderId="0" xfId="0" applyFill="1" applyAlignment="1">
      <alignment horizontal="center" wrapText="1"/>
    </xf>
    <xf numFmtId="0" fontId="0" fillId="0" borderId="24" xfId="0" applyBorder="1" applyAlignment="1">
      <alignment horizontal="center"/>
    </xf>
    <xf numFmtId="0" fontId="0" fillId="0" borderId="22" xfId="0" applyBorder="1" applyAlignment="1">
      <alignment horizontal="center"/>
    </xf>
    <xf numFmtId="0" fontId="0" fillId="0" borderId="29" xfId="0" applyBorder="1" applyAlignment="1">
      <alignment horizontal="center"/>
    </xf>
    <xf numFmtId="0" fontId="0" fillId="0" borderId="21" xfId="0" applyBorder="1" applyAlignment="1">
      <alignment horizontal="center"/>
    </xf>
    <xf numFmtId="0" fontId="0" fillId="0" borderId="0" xfId="0" applyAlignment="1">
      <alignment horizontal="center" wrapText="1"/>
    </xf>
    <xf numFmtId="0" fontId="24" fillId="0" borderId="0" xfId="0" applyFont="1" applyAlignment="1">
      <alignment horizontal="center" wrapText="1"/>
    </xf>
    <xf numFmtId="0" fontId="0" fillId="41" borderId="10" xfId="0" applyFill="1" applyBorder="1" applyAlignment="1">
      <alignment horizontal="center"/>
    </xf>
    <xf numFmtId="0" fontId="0" fillId="41" borderId="22" xfId="0" applyFill="1" applyBorder="1" applyAlignment="1">
      <alignment horizontal="center"/>
    </xf>
    <xf numFmtId="0" fontId="0" fillId="41" borderId="29" xfId="0" applyFill="1" applyBorder="1" applyAlignment="1">
      <alignment horizontal="center"/>
    </xf>
    <xf numFmtId="0" fontId="0" fillId="41" borderId="21" xfId="0" applyFill="1" applyBorder="1" applyAlignment="1">
      <alignment horizontal="center"/>
    </xf>
    <xf numFmtId="0" fontId="18" fillId="45" borderId="22" xfId="0" applyFont="1" applyFill="1" applyBorder="1" applyAlignment="1">
      <alignment horizontal="center"/>
    </xf>
    <xf numFmtId="0" fontId="18" fillId="45" borderId="29" xfId="0" applyFont="1" applyFill="1" applyBorder="1" applyAlignment="1">
      <alignment horizontal="center"/>
    </xf>
    <xf numFmtId="0" fontId="18" fillId="45" borderId="21" xfId="0" applyFont="1" applyFill="1" applyBorder="1" applyAlignment="1">
      <alignment horizontal="center"/>
    </xf>
    <xf numFmtId="0" fontId="29" fillId="44" borderId="10" xfId="0" applyFont="1" applyFill="1" applyBorder="1" applyAlignment="1">
      <alignment horizontal="center" wrapText="1"/>
    </xf>
    <xf numFmtId="0" fontId="26" fillId="44" borderId="10" xfId="0" applyFont="1" applyFill="1" applyBorder="1" applyAlignment="1">
      <alignment horizontal="center" wrapText="1"/>
    </xf>
    <xf numFmtId="0" fontId="30" fillId="34" borderId="10" xfId="0" applyFont="1" applyFill="1" applyBorder="1" applyAlignment="1">
      <alignment horizontal="center"/>
    </xf>
    <xf numFmtId="0" fontId="27" fillId="44" borderId="10" xfId="0" applyFont="1" applyFill="1" applyBorder="1" applyAlignment="1">
      <alignment horizontal="left" wrapText="1"/>
    </xf>
    <xf numFmtId="0" fontId="26" fillId="44" borderId="10" xfId="0" applyFont="1" applyFill="1" applyBorder="1" applyAlignment="1">
      <alignment horizontal="left" wrapText="1"/>
    </xf>
    <xf numFmtId="0" fontId="0" fillId="34" borderId="16" xfId="0" applyFill="1" applyBorder="1" applyAlignment="1">
      <alignment horizontal="center"/>
    </xf>
    <xf numFmtId="0" fontId="0" fillId="34" borderId="0" xfId="0" applyFill="1" applyAlignment="1">
      <alignment horizontal="center"/>
    </xf>
    <xf numFmtId="0" fontId="33" fillId="0" borderId="10" xfId="0" applyFont="1" applyBorder="1" applyAlignment="1">
      <alignment horizontal="center" textRotation="255" wrapText="1"/>
    </xf>
    <xf numFmtId="0" fontId="0" fillId="0" borderId="0" xfId="0" applyAlignment="1">
      <alignment horizontal="center"/>
    </xf>
    <xf numFmtId="0" fontId="0" fillId="0" borderId="10" xfId="0" applyBorder="1" applyAlignment="1">
      <alignment horizontal="center"/>
    </xf>
    <xf numFmtId="0" fontId="0" fillId="34" borderId="33" xfId="0" applyFill="1" applyBorder="1" applyAlignment="1">
      <alignment horizontal="left"/>
    </xf>
    <xf numFmtId="0" fontId="0" fillId="34" borderId="34" xfId="0" applyFill="1" applyBorder="1" applyAlignment="1">
      <alignment horizontal="left"/>
    </xf>
    <xf numFmtId="0" fontId="0" fillId="34" borderId="35" xfId="0" applyFill="1" applyBorder="1" applyAlignment="1">
      <alignment horizontal="left"/>
    </xf>
    <xf numFmtId="0" fontId="37" fillId="43" borderId="10" xfId="0" applyFont="1" applyFill="1" applyBorder="1" applyAlignment="1">
      <alignment horizontal="center"/>
    </xf>
    <xf numFmtId="0" fontId="0" fillId="48" borderId="10" xfId="0" applyFill="1" applyBorder="1" applyAlignment="1">
      <alignment horizontal="center"/>
    </xf>
    <xf numFmtId="0" fontId="18" fillId="0" borderId="0" xfId="0" applyFont="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2 3 5" xfId="44" xr:uid="{24CD7990-AC6F-4F31-879A-83E73FA09E81}"/>
    <cellStyle name="Normal 4" xfId="43" xr:uid="{0BE29230-FE7F-4EDE-B343-97A85537421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4">
    <dxf>
      <fill>
        <patternFill>
          <bgColor theme="9"/>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family val="1"/>
        <scheme val="none"/>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2" formatCode="0.00"/>
      <fill>
        <patternFill patternType="none">
          <fgColor indexed="64"/>
          <bgColor auto="1"/>
        </patternFill>
      </fill>
      <border diagonalUp="0" diagonalDown="0" outline="0">
        <left style="thin">
          <color indexed="64"/>
        </left>
        <right/>
        <top style="thin">
          <color indexed="64"/>
        </top>
        <bottom style="thin">
          <color indexed="64"/>
        </bottom>
      </border>
    </dxf>
    <dxf>
      <numFmt numFmtId="2" formatCode="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0.0%"/>
      <border diagonalUp="0" diagonalDown="0">
        <left style="thin">
          <color indexed="64"/>
        </left>
        <right style="thin">
          <color indexed="64"/>
        </right>
        <top style="thin">
          <color indexed="64"/>
        </top>
        <bottom style="thin">
          <color indexed="64"/>
        </bottom>
        <vertical/>
        <horizontal/>
      </border>
    </dxf>
    <dxf>
      <numFmt numFmtId="0" formatCode="General"/>
    </dxf>
    <dxf>
      <numFmt numFmtId="2" formatCode="0.00"/>
    </dxf>
    <dxf>
      <numFmt numFmtId="0" formatCode="General"/>
    </dxf>
    <dxf>
      <numFmt numFmtId="0" formatCode="Genera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vertical style="thin">
          <color indexed="64"/>
        </vertical>
        <horizontal style="thin">
          <color indexed="64"/>
        </horizontal>
      </border>
    </dxf>
    <dxf>
      <numFmt numFmtId="164" formatCode="0.0%"/>
    </dxf>
    <dxf>
      <numFmt numFmtId="0" formatCode="General"/>
    </dxf>
    <dxf>
      <numFmt numFmtId="2" formatCode="0.00"/>
    </dxf>
    <dxf>
      <numFmt numFmtId="0" formatCode="General"/>
    </dxf>
    <dxf>
      <numFmt numFmtId="0" formatCode="General"/>
    </dxf>
    <dxf>
      <numFmt numFmtId="13" formatCode="0%"/>
    </dxf>
    <dxf>
      <numFmt numFmtId="0" formatCode="General"/>
    </dxf>
    <dxf>
      <numFmt numFmtId="0" formatCode="General"/>
    </dxf>
    <dxf>
      <fill>
        <patternFill patternType="solid">
          <bgColor theme="4" tint="0.39997558519241921"/>
        </patternFill>
      </fill>
    </dxf>
    <dxf>
      <numFmt numFmtId="2" formatCode="0.00"/>
    </dxf>
    <dxf>
      <numFmt numFmtId="13" formatCode="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39997558519241921"/>
        </patternFill>
      </fill>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92D05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[All_India_Index_Upto_April23_v0.7.xlsx]Eda and Analysis 1!PivotTable4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 and Analysis 1'!$J$10</c:f>
              <c:strCache>
                <c:ptCount val="1"/>
                <c:pt idx="0">
                  <c:v>Sum of Rural</c:v>
                </c:pt>
              </c:strCache>
            </c:strRef>
          </c:tx>
          <c:spPr>
            <a:solidFill>
              <a:schemeClr val="accent1"/>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1'!$J$11:$J$22</c:f>
              <c:numCache>
                <c:formatCode>0.00</c:formatCode>
                <c:ptCount val="11"/>
                <c:pt idx="0">
                  <c:v>569.90000000000009</c:v>
                </c:pt>
                <c:pt idx="1">
                  <c:v>2290.7000000000007</c:v>
                </c:pt>
                <c:pt idx="2">
                  <c:v>319.05609760000004</c:v>
                </c:pt>
                <c:pt idx="3">
                  <c:v>169.7</c:v>
                </c:pt>
                <c:pt idx="4">
                  <c:v>182.5</c:v>
                </c:pt>
                <c:pt idx="5">
                  <c:v>187.8</c:v>
                </c:pt>
                <c:pt idx="6">
                  <c:v>173.8</c:v>
                </c:pt>
                <c:pt idx="7">
                  <c:v>180.3</c:v>
                </c:pt>
                <c:pt idx="8">
                  <c:v>184.9</c:v>
                </c:pt>
                <c:pt idx="9">
                  <c:v>199.9</c:v>
                </c:pt>
                <c:pt idx="10">
                  <c:v>179.5</c:v>
                </c:pt>
              </c:numCache>
            </c:numRef>
          </c:val>
          <c:extLst>
            <c:ext xmlns:c16="http://schemas.microsoft.com/office/drawing/2014/chart" uri="{C3380CC4-5D6E-409C-BE32-E72D297353CC}">
              <c16:uniqueId val="{00000000-B03F-4B2A-9397-1F4836EDBE8A}"/>
            </c:ext>
          </c:extLst>
        </c:ser>
        <c:ser>
          <c:idx val="1"/>
          <c:order val="1"/>
          <c:tx>
            <c:strRef>
              <c:f>'Eda and Analysis 1'!$K$10</c:f>
              <c:strCache>
                <c:ptCount val="1"/>
                <c:pt idx="0">
                  <c:v>Sum of Rural+Urban</c:v>
                </c:pt>
              </c:strCache>
            </c:strRef>
          </c:tx>
          <c:spPr>
            <a:solidFill>
              <a:schemeClr val="accent2"/>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1'!$K$11:$K$22</c:f>
              <c:numCache>
                <c:formatCode>0.00</c:formatCode>
                <c:ptCount val="11"/>
                <c:pt idx="0">
                  <c:v>553.20000000000005</c:v>
                </c:pt>
                <c:pt idx="1">
                  <c:v>2306.9</c:v>
                </c:pt>
                <c:pt idx="2">
                  <c:v>350.79999999999995</c:v>
                </c:pt>
                <c:pt idx="3">
                  <c:v>164.8</c:v>
                </c:pt>
                <c:pt idx="4">
                  <c:v>182.8</c:v>
                </c:pt>
                <c:pt idx="5">
                  <c:v>185.7</c:v>
                </c:pt>
                <c:pt idx="6">
                  <c:v>171.2</c:v>
                </c:pt>
                <c:pt idx="7">
                  <c:v>177.1</c:v>
                </c:pt>
                <c:pt idx="8">
                  <c:v>185.2</c:v>
                </c:pt>
                <c:pt idx="9">
                  <c:v>201</c:v>
                </c:pt>
                <c:pt idx="10">
                  <c:v>175.7</c:v>
                </c:pt>
              </c:numCache>
            </c:numRef>
          </c:val>
          <c:extLst>
            <c:ext xmlns:c16="http://schemas.microsoft.com/office/drawing/2014/chart" uri="{C3380CC4-5D6E-409C-BE32-E72D297353CC}">
              <c16:uniqueId val="{00000001-B03F-4B2A-9397-1F4836EDBE8A}"/>
            </c:ext>
          </c:extLst>
        </c:ser>
        <c:ser>
          <c:idx val="2"/>
          <c:order val="2"/>
          <c:tx>
            <c:strRef>
              <c:f>'Eda and Analysis 1'!$L$10</c:f>
              <c:strCache>
                <c:ptCount val="1"/>
                <c:pt idx="0">
                  <c:v>Sum of Urban</c:v>
                </c:pt>
              </c:strCache>
            </c:strRef>
          </c:tx>
          <c:spPr>
            <a:solidFill>
              <a:schemeClr val="accent3"/>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1'!$L$11:$L$22</c:f>
              <c:numCache>
                <c:formatCode>0.00</c:formatCode>
                <c:ptCount val="11"/>
                <c:pt idx="0">
                  <c:v>528.70000000000005</c:v>
                </c:pt>
                <c:pt idx="1">
                  <c:v>2335.1</c:v>
                </c:pt>
                <c:pt idx="2">
                  <c:v>345.7</c:v>
                </c:pt>
                <c:pt idx="3">
                  <c:v>160.4</c:v>
                </c:pt>
                <c:pt idx="4">
                  <c:v>183.4</c:v>
                </c:pt>
                <c:pt idx="5">
                  <c:v>182.2</c:v>
                </c:pt>
                <c:pt idx="6">
                  <c:v>169.2</c:v>
                </c:pt>
                <c:pt idx="7">
                  <c:v>174.8</c:v>
                </c:pt>
                <c:pt idx="8">
                  <c:v>185.6</c:v>
                </c:pt>
                <c:pt idx="9">
                  <c:v>204.2</c:v>
                </c:pt>
                <c:pt idx="10">
                  <c:v>171.6</c:v>
                </c:pt>
              </c:numCache>
            </c:numRef>
          </c:val>
          <c:extLst>
            <c:ext xmlns:c16="http://schemas.microsoft.com/office/drawing/2014/chart" uri="{C3380CC4-5D6E-409C-BE32-E72D297353CC}">
              <c16:uniqueId val="{00000002-B03F-4B2A-9397-1F4836EDBE8A}"/>
            </c:ext>
          </c:extLst>
        </c:ser>
        <c:ser>
          <c:idx val="3"/>
          <c:order val="3"/>
          <c:tx>
            <c:strRef>
              <c:f>'Eda and Analysis 1'!$M$10</c:f>
              <c:strCache>
                <c:ptCount val="1"/>
                <c:pt idx="0">
                  <c:v>Percent of Rural</c:v>
                </c:pt>
              </c:strCache>
            </c:strRef>
          </c:tx>
          <c:spPr>
            <a:solidFill>
              <a:schemeClr val="accent4"/>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1'!$M$11:$M$22</c:f>
              <c:numCache>
                <c:formatCode>0%</c:formatCode>
                <c:ptCount val="11"/>
                <c:pt idx="0">
                  <c:v>0.12287475356214415</c:v>
                </c:pt>
                <c:pt idx="1">
                  <c:v>0.49389225826426331</c:v>
                </c:pt>
                <c:pt idx="2">
                  <c:v>6.8790909572029144E-2</c:v>
                </c:pt>
                <c:pt idx="3">
                  <c:v>3.6588604456037656E-2</c:v>
                </c:pt>
                <c:pt idx="4">
                  <c:v>3.9348381338991587E-2</c:v>
                </c:pt>
                <c:pt idx="5">
                  <c:v>4.0491101454589701E-2</c:v>
                </c:pt>
                <c:pt idx="6">
                  <c:v>3.747259548885884E-2</c:v>
                </c:pt>
                <c:pt idx="7">
                  <c:v>3.8874044687233884E-2</c:v>
                </c:pt>
                <c:pt idx="8">
                  <c:v>3.9865839504545447E-2</c:v>
                </c:pt>
                <c:pt idx="9">
                  <c:v>4.3099953039257087E-2</c:v>
                </c:pt>
                <c:pt idx="10">
                  <c:v>3.8701558632049257E-2</c:v>
                </c:pt>
              </c:numCache>
            </c:numRef>
          </c:val>
          <c:extLst>
            <c:ext xmlns:c16="http://schemas.microsoft.com/office/drawing/2014/chart" uri="{C3380CC4-5D6E-409C-BE32-E72D297353CC}">
              <c16:uniqueId val="{00000003-B03F-4B2A-9397-1F4836EDBE8A}"/>
            </c:ext>
          </c:extLst>
        </c:ser>
        <c:ser>
          <c:idx val="4"/>
          <c:order val="4"/>
          <c:tx>
            <c:strRef>
              <c:f>'Eda and Analysis 1'!$N$10</c:f>
              <c:strCache>
                <c:ptCount val="1"/>
                <c:pt idx="0">
                  <c:v>Percent of Urban</c:v>
                </c:pt>
              </c:strCache>
            </c:strRef>
          </c:tx>
          <c:spPr>
            <a:solidFill>
              <a:schemeClr val="accent5"/>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1'!$N$11:$N$22</c:f>
              <c:numCache>
                <c:formatCode>0%</c:formatCode>
                <c:ptCount val="11"/>
                <c:pt idx="0">
                  <c:v>0.11392186860307267</c:v>
                </c:pt>
                <c:pt idx="1">
                  <c:v>0.50315671529229233</c:v>
                </c:pt>
                <c:pt idx="2">
                  <c:v>7.4489861880238734E-2</c:v>
                </c:pt>
                <c:pt idx="3">
                  <c:v>3.4562261630287229E-2</c:v>
                </c:pt>
                <c:pt idx="4">
                  <c:v>3.9518196901463076E-2</c:v>
                </c:pt>
                <c:pt idx="5">
                  <c:v>3.9259626365575638E-2</c:v>
                </c:pt>
                <c:pt idx="6">
                  <c:v>3.6458445560128415E-2</c:v>
                </c:pt>
                <c:pt idx="7">
                  <c:v>3.7665108060936453E-2</c:v>
                </c:pt>
                <c:pt idx="8">
                  <c:v>3.9992242883923369E-2</c:v>
                </c:pt>
                <c:pt idx="9">
                  <c:v>4.4000086190178624E-2</c:v>
                </c:pt>
                <c:pt idx="10">
                  <c:v>3.6975586631903291E-2</c:v>
                </c:pt>
              </c:numCache>
            </c:numRef>
          </c:val>
          <c:extLst>
            <c:ext xmlns:c16="http://schemas.microsoft.com/office/drawing/2014/chart" uri="{C3380CC4-5D6E-409C-BE32-E72D297353CC}">
              <c16:uniqueId val="{00000004-B03F-4B2A-9397-1F4836EDBE8A}"/>
            </c:ext>
          </c:extLst>
        </c:ser>
        <c:ser>
          <c:idx val="5"/>
          <c:order val="5"/>
          <c:tx>
            <c:strRef>
              <c:f>'Eda and Analysis 1'!$O$10</c:f>
              <c:strCache>
                <c:ptCount val="1"/>
                <c:pt idx="0">
                  <c:v>Percent of Rural+Urban</c:v>
                </c:pt>
              </c:strCache>
            </c:strRef>
          </c:tx>
          <c:spPr>
            <a:solidFill>
              <a:schemeClr val="accent6"/>
            </a:solidFill>
            <a:ln>
              <a:noFill/>
            </a:ln>
            <a:effectLst/>
          </c:spPr>
          <c:invertIfNegative val="0"/>
          <c:cat>
            <c:strRef>
              <c:f>'Eda and Analysis 1'!$I$11:$I$22</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1'!$O$11:$O$22</c:f>
              <c:numCache>
                <c:formatCode>0%</c:formatCode>
                <c:ptCount val="11"/>
                <c:pt idx="0">
                  <c:v>0.11885527672739772</c:v>
                </c:pt>
                <c:pt idx="1">
                  <c:v>0.49563853557923682</c:v>
                </c:pt>
                <c:pt idx="2">
                  <c:v>7.5369542798212424E-2</c:v>
                </c:pt>
                <c:pt idx="3">
                  <c:v>3.5407356479889997E-2</c:v>
                </c:pt>
                <c:pt idx="4">
                  <c:v>3.9274664833276039E-2</c:v>
                </c:pt>
                <c:pt idx="5">
                  <c:v>3.9897731179099338E-2</c:v>
                </c:pt>
                <c:pt idx="6">
                  <c:v>3.6782399449982808E-2</c:v>
                </c:pt>
                <c:pt idx="7">
                  <c:v>3.8050017188037119E-2</c:v>
                </c:pt>
                <c:pt idx="8">
                  <c:v>3.9790305947060838E-2</c:v>
                </c:pt>
                <c:pt idx="9">
                  <c:v>4.3184943279477479E-2</c:v>
                </c:pt>
                <c:pt idx="10">
                  <c:v>3.7749226538329315E-2</c:v>
                </c:pt>
              </c:numCache>
            </c:numRef>
          </c:val>
          <c:extLst>
            <c:ext xmlns:c16="http://schemas.microsoft.com/office/drawing/2014/chart" uri="{C3380CC4-5D6E-409C-BE32-E72D297353CC}">
              <c16:uniqueId val="{00000005-B03F-4B2A-9397-1F4836EDBE8A}"/>
            </c:ext>
          </c:extLst>
        </c:ser>
        <c:dLbls>
          <c:showLegendKey val="0"/>
          <c:showVal val="0"/>
          <c:showCatName val="0"/>
          <c:showSerName val="0"/>
          <c:showPercent val="0"/>
          <c:showBubbleSize val="0"/>
        </c:dLbls>
        <c:gapWidth val="219"/>
        <c:overlap val="-27"/>
        <c:axId val="1403720656"/>
        <c:axId val="1403718736"/>
      </c:barChart>
      <c:catAx>
        <c:axId val="140372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18736"/>
        <c:crosses val="autoZero"/>
        <c:auto val="1"/>
        <c:lblAlgn val="ctr"/>
        <c:lblOffset val="100"/>
        <c:noMultiLvlLbl val="0"/>
      </c:catAx>
      <c:valAx>
        <c:axId val="14037187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20656"/>
        <c:crosses val="autoZero"/>
        <c:crossBetween val="between"/>
      </c:valAx>
      <c:spPr>
        <a:noFill/>
        <a:ln>
          <a:noFill/>
        </a:ln>
        <a:effectLst/>
      </c:spPr>
    </c:plotArea>
    <c:legend>
      <c:legendPos val="r"/>
      <c:legendEntry>
        <c:idx val="3"/>
        <c:delete val="1"/>
      </c:legendEntry>
      <c:legendEntry>
        <c:idx val="4"/>
        <c:delete val="1"/>
      </c:legendEntry>
      <c:legendEntry>
        <c:idx val="5"/>
        <c:delete val="1"/>
      </c:legendEntry>
      <c:layout>
        <c:manualLayout>
          <c:xMode val="edge"/>
          <c:yMode val="edge"/>
          <c:x val="0.76584632093402116"/>
          <c:y val="0.10592716535433072"/>
          <c:w val="0.22036057561770295"/>
          <c:h val="0.529812007874015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'Eda and Analysis 1'!$Y$10</c:f>
              <c:strCache>
                <c:ptCount val="1"/>
                <c:pt idx="0">
                  <c:v>ALL Sector Together</c:v>
                </c:pt>
              </c:strCache>
            </c:strRef>
          </c:tx>
          <c:spPr>
            <a:solidFill>
              <a:schemeClr val="accent1"/>
            </a:solidFill>
            <a:ln>
              <a:noFill/>
            </a:ln>
            <a:effectLst/>
          </c:spPr>
          <c:invertIfNegative val="0"/>
          <c:cat>
            <c:strRef>
              <c:f>'Eda and Analysis 1'!$X$11:$X$21</c:f>
              <c:strCache>
                <c:ptCount val="11"/>
                <c:pt idx="0">
                  <c:v>Clothing and Footware</c:v>
                </c:pt>
                <c:pt idx="1">
                  <c:v>Food</c:v>
                </c:pt>
                <c:pt idx="2">
                  <c:v>Housing and Housing goods</c:v>
                </c:pt>
                <c:pt idx="3">
                  <c:v>Transport and communication</c:v>
                </c:pt>
                <c:pt idx="4">
                  <c:v>Energy</c:v>
                </c:pt>
                <c:pt idx="5">
                  <c:v>Health</c:v>
                </c:pt>
                <c:pt idx="6">
                  <c:v>Recreation</c:v>
                </c:pt>
                <c:pt idx="7">
                  <c:v>Education</c:v>
                </c:pt>
                <c:pt idx="8">
                  <c:v>Personal care and effects</c:v>
                </c:pt>
                <c:pt idx="9">
                  <c:v>Pan, tobacco and intoxicants</c:v>
                </c:pt>
                <c:pt idx="10">
                  <c:v>Miscellaneous</c:v>
                </c:pt>
              </c:strCache>
            </c:strRef>
          </c:cat>
          <c:val>
            <c:numRef>
              <c:f>'Eda and Analysis 1'!$Y$11:$Y$21</c:f>
              <c:numCache>
                <c:formatCode>0.00</c:formatCode>
                <c:ptCount val="11"/>
                <c:pt idx="0">
                  <c:v>1651.8000000000002</c:v>
                </c:pt>
                <c:pt idx="1">
                  <c:v>6932.7000000000007</c:v>
                </c:pt>
                <c:pt idx="2">
                  <c:v>1015.5560975999999</c:v>
                </c:pt>
                <c:pt idx="3">
                  <c:v>494.9</c:v>
                </c:pt>
                <c:pt idx="4">
                  <c:v>548.70000000000005</c:v>
                </c:pt>
                <c:pt idx="5">
                  <c:v>555.70000000000005</c:v>
                </c:pt>
                <c:pt idx="6">
                  <c:v>514.20000000000005</c:v>
                </c:pt>
                <c:pt idx="7">
                  <c:v>532.20000000000005</c:v>
                </c:pt>
                <c:pt idx="8">
                  <c:v>555.70000000000005</c:v>
                </c:pt>
                <c:pt idx="9">
                  <c:v>605.09999999999991</c:v>
                </c:pt>
                <c:pt idx="10">
                  <c:v>526.79999999999995</c:v>
                </c:pt>
              </c:numCache>
            </c:numRef>
          </c:val>
          <c:extLst>
            <c:ext xmlns:c16="http://schemas.microsoft.com/office/drawing/2014/chart" uri="{C3380CC4-5D6E-409C-BE32-E72D297353CC}">
              <c16:uniqueId val="{00000000-7B20-4816-98FF-D0D2897E9247}"/>
            </c:ext>
          </c:extLst>
        </c:ser>
        <c:dLbls>
          <c:showLegendKey val="0"/>
          <c:showVal val="0"/>
          <c:showCatName val="0"/>
          <c:showSerName val="0"/>
          <c:showPercent val="0"/>
          <c:showBubbleSize val="0"/>
        </c:dLbls>
        <c:gapWidth val="182"/>
        <c:axId val="282698287"/>
        <c:axId val="282695407"/>
      </c:barChart>
      <c:catAx>
        <c:axId val="282698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695407"/>
        <c:crosses val="autoZero"/>
        <c:auto val="1"/>
        <c:lblAlgn val="ctr"/>
        <c:lblOffset val="100"/>
        <c:noMultiLvlLbl val="0"/>
      </c:catAx>
      <c:valAx>
        <c:axId val="2826954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6982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and Analysis 2a'!$I$4</c:f>
              <c:strCache>
                <c:ptCount val="1"/>
                <c:pt idx="0">
                  <c:v>CPI Inflation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'Eda and Analysis 2a'!$H$5:$H$11</c:f>
              <c:numCache>
                <c:formatCode>General</c:formatCode>
                <c:ptCount val="7"/>
                <c:pt idx="0">
                  <c:v>2017</c:v>
                </c:pt>
                <c:pt idx="1">
                  <c:v>2018</c:v>
                </c:pt>
                <c:pt idx="2">
                  <c:v>2019</c:v>
                </c:pt>
                <c:pt idx="3">
                  <c:v>2020</c:v>
                </c:pt>
                <c:pt idx="4">
                  <c:v>2021</c:v>
                </c:pt>
                <c:pt idx="5">
                  <c:v>2022</c:v>
                </c:pt>
                <c:pt idx="6">
                  <c:v>2023</c:v>
                </c:pt>
              </c:numCache>
            </c:numRef>
          </c:xVal>
          <c:yVal>
            <c:numRef>
              <c:f>'Eda and Analysis 2a'!$I$5:$I$11</c:f>
              <c:numCache>
                <c:formatCode>0.00%</c:formatCode>
                <c:ptCount val="7"/>
                <c:pt idx="0">
                  <c:v>3.8888888888888931E-2</c:v>
                </c:pt>
                <c:pt idx="1">
                  <c:v>4.278074866310156E-2</c:v>
                </c:pt>
                <c:pt idx="2">
                  <c:v>2.8571428571428612E-2</c:v>
                </c:pt>
                <c:pt idx="3">
                  <c:v>5.840455840455832E-2</c:v>
                </c:pt>
                <c:pt idx="4">
                  <c:v>5.5181695827725558E-2</c:v>
                </c:pt>
                <c:pt idx="5">
                  <c:v>6.9515306122448828E-2</c:v>
                </c:pt>
                <c:pt idx="6">
                  <c:v>5.6648777579010143E-2</c:v>
                </c:pt>
              </c:numCache>
            </c:numRef>
          </c:yVal>
          <c:smooth val="0"/>
          <c:extLst>
            <c:ext xmlns:c16="http://schemas.microsoft.com/office/drawing/2014/chart" uri="{C3380CC4-5D6E-409C-BE32-E72D297353CC}">
              <c16:uniqueId val="{00000000-56D9-405E-BD61-ED6118FB054D}"/>
            </c:ext>
          </c:extLst>
        </c:ser>
        <c:dLbls>
          <c:dLblPos val="t"/>
          <c:showLegendKey val="0"/>
          <c:showVal val="1"/>
          <c:showCatName val="0"/>
          <c:showSerName val="0"/>
          <c:showPercent val="0"/>
          <c:showBubbleSize val="0"/>
        </c:dLbls>
        <c:axId val="281908783"/>
        <c:axId val="281906383"/>
      </c:scatterChart>
      <c:valAx>
        <c:axId val="281908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6383"/>
        <c:crosses val="autoZero"/>
        <c:crossBetween val="midCat"/>
      </c:valAx>
      <c:valAx>
        <c:axId val="281906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CPI</a:t>
                </a:r>
                <a:r>
                  <a:rPr lang="en-IN" baseline="0"/>
                  <a:t>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9087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MOM increase in February</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3b'!$A$43</c:f>
              <c:strCache>
                <c:ptCount val="1"/>
                <c:pt idx="0">
                  <c:v>Cereals and products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3b'!$B$43</c:f>
              <c:numCache>
                <c:formatCode>0.00%</c:formatCode>
                <c:ptCount val="1"/>
                <c:pt idx="0">
                  <c:v>3.0000000000000001E-3</c:v>
                </c:pt>
              </c:numCache>
            </c:numRef>
          </c:val>
          <c:extLst>
            <c:ext xmlns:c16="http://schemas.microsoft.com/office/drawing/2014/chart" uri="{C3380CC4-5D6E-409C-BE32-E72D297353CC}">
              <c16:uniqueId val="{0000000D-E26B-415D-9FC3-50AE791EFC68}"/>
            </c:ext>
          </c:extLst>
        </c:ser>
        <c:ser>
          <c:idx val="1"/>
          <c:order val="1"/>
          <c:tx>
            <c:strRef>
              <c:f>'Eda and Analysis 3b'!$A$44</c:f>
              <c:strCache>
                <c:ptCount val="1"/>
                <c:pt idx="0">
                  <c:v>Meat and fish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3b'!$B$44</c:f>
              <c:numCache>
                <c:formatCode>0.00%</c:formatCode>
                <c:ptCount val="1"/>
                <c:pt idx="0">
                  <c:v>-1.4E-2</c:v>
                </c:pt>
              </c:numCache>
            </c:numRef>
          </c:val>
          <c:extLst>
            <c:ext xmlns:c16="http://schemas.microsoft.com/office/drawing/2014/chart" uri="{C3380CC4-5D6E-409C-BE32-E72D297353CC}">
              <c16:uniqueId val="{00000000-E26B-415D-9FC3-50AE791EFC68}"/>
            </c:ext>
          </c:extLst>
        </c:ser>
        <c:ser>
          <c:idx val="2"/>
          <c:order val="2"/>
          <c:tx>
            <c:strRef>
              <c:f>'Eda and Analysis 3b'!$A$45</c:f>
              <c:strCache>
                <c:ptCount val="1"/>
                <c:pt idx="0">
                  <c:v>Egg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3b'!$B$45</c:f>
              <c:numCache>
                <c:formatCode>0.00%</c:formatCode>
                <c:ptCount val="1"/>
                <c:pt idx="0">
                  <c:v>-9.9000000000000005E-2</c:v>
                </c:pt>
              </c:numCache>
            </c:numRef>
          </c:val>
          <c:extLst>
            <c:ext xmlns:c16="http://schemas.microsoft.com/office/drawing/2014/chart" uri="{C3380CC4-5D6E-409C-BE32-E72D297353CC}">
              <c16:uniqueId val="{00000001-E26B-415D-9FC3-50AE791EFC68}"/>
            </c:ext>
          </c:extLst>
        </c:ser>
        <c:ser>
          <c:idx val="3"/>
          <c:order val="3"/>
          <c:tx>
            <c:strRef>
              <c:f>'Eda and Analysis 3b'!$A$46</c:f>
              <c:strCache>
                <c:ptCount val="1"/>
                <c:pt idx="0">
                  <c:v>Milk and products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3b'!$B$46</c:f>
              <c:numCache>
                <c:formatCode>0.00%</c:formatCode>
                <c:ptCount val="1"/>
                <c:pt idx="0">
                  <c:v>1.4999999999999999E-2</c:v>
                </c:pt>
              </c:numCache>
            </c:numRef>
          </c:val>
          <c:extLst>
            <c:ext xmlns:c16="http://schemas.microsoft.com/office/drawing/2014/chart" uri="{C3380CC4-5D6E-409C-BE32-E72D297353CC}">
              <c16:uniqueId val="{00000002-E26B-415D-9FC3-50AE791EFC68}"/>
            </c:ext>
          </c:extLst>
        </c:ser>
        <c:ser>
          <c:idx val="4"/>
          <c:order val="4"/>
          <c:tx>
            <c:strRef>
              <c:f>'Eda and Analysis 3b'!$A$47</c:f>
              <c:strCache>
                <c:ptCount val="1"/>
                <c:pt idx="0">
                  <c:v>Oils and fats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3b'!$B$47</c:f>
              <c:numCache>
                <c:formatCode>0.00%</c:formatCode>
                <c:ptCount val="1"/>
                <c:pt idx="0">
                  <c:v>-4.2000000000000003E-2</c:v>
                </c:pt>
              </c:numCache>
            </c:numRef>
          </c:val>
          <c:extLst>
            <c:ext xmlns:c16="http://schemas.microsoft.com/office/drawing/2014/chart" uri="{C3380CC4-5D6E-409C-BE32-E72D297353CC}">
              <c16:uniqueId val="{00000003-E26B-415D-9FC3-50AE791EFC68}"/>
            </c:ext>
          </c:extLst>
        </c:ser>
        <c:ser>
          <c:idx val="5"/>
          <c:order val="5"/>
          <c:tx>
            <c:strRef>
              <c:f>'Eda and Analysis 3b'!$A$48</c:f>
              <c:strCache>
                <c:ptCount val="1"/>
                <c:pt idx="0">
                  <c:v>Fruits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3b'!$B$48</c:f>
              <c:numCache>
                <c:formatCode>0.00%</c:formatCode>
                <c:ptCount val="1"/>
                <c:pt idx="0">
                  <c:v>7.0999999999999994E-2</c:v>
                </c:pt>
              </c:numCache>
            </c:numRef>
          </c:val>
          <c:extLst>
            <c:ext xmlns:c16="http://schemas.microsoft.com/office/drawing/2014/chart" uri="{C3380CC4-5D6E-409C-BE32-E72D297353CC}">
              <c16:uniqueId val="{00000004-E26B-415D-9FC3-50AE791EFC68}"/>
            </c:ext>
          </c:extLst>
        </c:ser>
        <c:ser>
          <c:idx val="6"/>
          <c:order val="6"/>
          <c:tx>
            <c:strRef>
              <c:f>'Eda and Analysis 3b'!$A$49</c:f>
              <c:strCache>
                <c:ptCount val="1"/>
                <c:pt idx="0">
                  <c:v>Vegetables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3b'!$B$49</c:f>
              <c:numCache>
                <c:formatCode>0.00%</c:formatCode>
                <c:ptCount val="1"/>
                <c:pt idx="0">
                  <c:v>-8.0000000000000002E-3</c:v>
                </c:pt>
              </c:numCache>
            </c:numRef>
          </c:val>
          <c:extLst>
            <c:ext xmlns:c16="http://schemas.microsoft.com/office/drawing/2014/chart" uri="{C3380CC4-5D6E-409C-BE32-E72D297353CC}">
              <c16:uniqueId val="{00000005-E26B-415D-9FC3-50AE791EFC68}"/>
            </c:ext>
          </c:extLst>
        </c:ser>
        <c:ser>
          <c:idx val="7"/>
          <c:order val="7"/>
          <c:tx>
            <c:strRef>
              <c:f>'Eda and Analysis 3b'!$A$50</c:f>
              <c:strCache>
                <c:ptCount val="1"/>
                <c:pt idx="0">
                  <c:v>Pulses and products</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3b'!$B$50</c:f>
              <c:numCache>
                <c:formatCode>0.00%</c:formatCode>
                <c:ptCount val="1"/>
                <c:pt idx="0">
                  <c:v>1E-3</c:v>
                </c:pt>
              </c:numCache>
            </c:numRef>
          </c:val>
          <c:extLst>
            <c:ext xmlns:c16="http://schemas.microsoft.com/office/drawing/2014/chart" uri="{C3380CC4-5D6E-409C-BE32-E72D297353CC}">
              <c16:uniqueId val="{00000006-E26B-415D-9FC3-50AE791EFC68}"/>
            </c:ext>
          </c:extLst>
        </c:ser>
        <c:ser>
          <c:idx val="8"/>
          <c:order val="8"/>
          <c:tx>
            <c:strRef>
              <c:f>'Eda and Analysis 3b'!$A$51</c:f>
              <c:strCache>
                <c:ptCount val="1"/>
                <c:pt idx="0">
                  <c:v>Sugar and Confectionery</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3b'!$B$51</c:f>
              <c:numCache>
                <c:formatCode>0.00%</c:formatCode>
                <c:ptCount val="1"/>
                <c:pt idx="0">
                  <c:v>-8.9999999999999993E-3</c:v>
                </c:pt>
              </c:numCache>
            </c:numRef>
          </c:val>
          <c:extLst>
            <c:ext xmlns:c16="http://schemas.microsoft.com/office/drawing/2014/chart" uri="{C3380CC4-5D6E-409C-BE32-E72D297353CC}">
              <c16:uniqueId val="{00000007-E26B-415D-9FC3-50AE791EFC68}"/>
            </c:ext>
          </c:extLst>
        </c:ser>
        <c:ser>
          <c:idx val="9"/>
          <c:order val="9"/>
          <c:tx>
            <c:strRef>
              <c:f>'Eda and Analysis 3b'!$A$52</c:f>
              <c:strCache>
                <c:ptCount val="1"/>
                <c:pt idx="0">
                  <c:v>Spices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3b'!$B$52</c:f>
              <c:numCache>
                <c:formatCode>0.00%</c:formatCode>
                <c:ptCount val="1"/>
                <c:pt idx="0">
                  <c:v>6.0000000000000001E-3</c:v>
                </c:pt>
              </c:numCache>
            </c:numRef>
          </c:val>
          <c:extLst>
            <c:ext xmlns:c16="http://schemas.microsoft.com/office/drawing/2014/chart" uri="{C3380CC4-5D6E-409C-BE32-E72D297353CC}">
              <c16:uniqueId val="{00000008-E26B-415D-9FC3-50AE791EFC68}"/>
            </c:ext>
          </c:extLst>
        </c:ser>
        <c:ser>
          <c:idx val="10"/>
          <c:order val="10"/>
          <c:tx>
            <c:strRef>
              <c:f>'Eda and Analysis 3b'!$A$53</c:f>
              <c:strCache>
                <c:ptCount val="1"/>
                <c:pt idx="0">
                  <c:v>Non-alcoholic beverages</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3b'!$B$53</c:f>
              <c:numCache>
                <c:formatCode>0.00%</c:formatCode>
                <c:ptCount val="1"/>
                <c:pt idx="0">
                  <c:v>5.0000000000000001E-3</c:v>
                </c:pt>
              </c:numCache>
            </c:numRef>
          </c:val>
          <c:extLst>
            <c:ext xmlns:c16="http://schemas.microsoft.com/office/drawing/2014/chart" uri="{C3380CC4-5D6E-409C-BE32-E72D297353CC}">
              <c16:uniqueId val="{00000009-E26B-415D-9FC3-50AE791EFC68}"/>
            </c:ext>
          </c:extLst>
        </c:ser>
        <c:ser>
          <c:idx val="11"/>
          <c:order val="11"/>
          <c:tx>
            <c:strRef>
              <c:f>'Eda and Analysis 3b'!$A$54</c:f>
              <c:strCache>
                <c:ptCount val="1"/>
                <c:pt idx="0">
                  <c:v>Prepared meals, snacks, sweets etc.</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3b'!$B$54</c:f>
              <c:numCache>
                <c:formatCode>0.00%</c:formatCode>
                <c:ptCount val="1"/>
                <c:pt idx="0">
                  <c:v>8.9999999999999993E-3</c:v>
                </c:pt>
              </c:numCache>
            </c:numRef>
          </c:val>
          <c:extLst>
            <c:ext xmlns:c16="http://schemas.microsoft.com/office/drawing/2014/chart" uri="{C3380CC4-5D6E-409C-BE32-E72D297353CC}">
              <c16:uniqueId val="{0000000A-E26B-415D-9FC3-50AE791EFC68}"/>
            </c:ext>
          </c:extLst>
        </c:ser>
        <c:ser>
          <c:idx val="12"/>
          <c:order val="12"/>
          <c:tx>
            <c:strRef>
              <c:f>'Eda and Analysis 3b'!$A$55</c:f>
              <c:strCache>
                <c:ptCount val="1"/>
                <c:pt idx="0">
                  <c:v>Food and beverages</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3b'!$B$55</c:f>
              <c:numCache>
                <c:formatCode>0.00%</c:formatCode>
                <c:ptCount val="1"/>
                <c:pt idx="0">
                  <c:v>2E-3</c:v>
                </c:pt>
              </c:numCache>
            </c:numRef>
          </c:val>
          <c:extLst>
            <c:ext xmlns:c16="http://schemas.microsoft.com/office/drawing/2014/chart" uri="{C3380CC4-5D6E-409C-BE32-E72D297353CC}">
              <c16:uniqueId val="{0000000B-E26B-415D-9FC3-50AE791EFC68}"/>
            </c:ext>
          </c:extLst>
        </c:ser>
        <c:ser>
          <c:idx val="13"/>
          <c:order val="13"/>
          <c:tx>
            <c:strRef>
              <c:f>'Eda and Analysis 3b'!$A$56</c:f>
              <c:strCache>
                <c:ptCount val="1"/>
                <c:pt idx="0">
                  <c:v>Average of food bucket</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and Analysis 3b'!$B$42</c:f>
              <c:strCache>
                <c:ptCount val="1"/>
                <c:pt idx="0">
                  <c:v>February</c:v>
                </c:pt>
              </c:strCache>
            </c:strRef>
          </c:cat>
          <c:val>
            <c:numRef>
              <c:f>'Eda and Analysis 3b'!$B$56</c:f>
              <c:numCache>
                <c:formatCode>0.00%</c:formatCode>
                <c:ptCount val="1"/>
                <c:pt idx="0">
                  <c:v>-6.0000000000000001E-3</c:v>
                </c:pt>
              </c:numCache>
            </c:numRef>
          </c:val>
          <c:extLst>
            <c:ext xmlns:c16="http://schemas.microsoft.com/office/drawing/2014/chart" uri="{C3380CC4-5D6E-409C-BE32-E72D297353CC}">
              <c16:uniqueId val="{0000000C-E26B-415D-9FC3-50AE791EFC68}"/>
            </c:ext>
          </c:extLst>
        </c:ser>
        <c:dLbls>
          <c:showLegendKey val="0"/>
          <c:showVal val="1"/>
          <c:showCatName val="0"/>
          <c:showSerName val="0"/>
          <c:showPercent val="0"/>
          <c:showBubbleSize val="0"/>
        </c:dLbls>
        <c:gapWidth val="50"/>
        <c:axId val="306158015"/>
        <c:axId val="306156575"/>
      </c:barChart>
      <c:catAx>
        <c:axId val="30615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306156575"/>
        <c:crosses val="autoZero"/>
        <c:auto val="1"/>
        <c:lblAlgn val="ctr"/>
        <c:lblOffset val="100"/>
        <c:noMultiLvlLbl val="0"/>
      </c:catAx>
      <c:valAx>
        <c:axId val="306156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306158015"/>
        <c:crosses val="autoZero"/>
        <c:crossBetween val="between"/>
      </c:valAx>
      <c:spPr>
        <a:noFill/>
        <a:ln>
          <a:noFill/>
        </a:ln>
        <a:effectLst/>
      </c:spPr>
    </c:plotArea>
    <c:legend>
      <c:legendPos val="t"/>
      <c:layout>
        <c:manualLayout>
          <c:xMode val="edge"/>
          <c:yMode val="edge"/>
          <c:x val="7.9095160892015917E-2"/>
          <c:y val="0.12114160122490218"/>
          <c:w val="0.82984664757735327"/>
          <c:h val="0.18828323158017077"/>
        </c:manualLayout>
      </c:layou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4'!$C$179:$C$180</c:f>
              <c:strCache>
                <c:ptCount val="2"/>
                <c:pt idx="0">
                  <c:v>Food</c:v>
                </c:pt>
                <c:pt idx="1">
                  <c:v>-</c:v>
                </c:pt>
              </c:strCache>
            </c:strRef>
          </c:tx>
          <c:spPr>
            <a:solidFill>
              <a:schemeClr val="accent1"/>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4'!$C$181:$C$192</c:f>
              <c:numCache>
                <c:formatCode>0%</c:formatCode>
                <c:ptCount val="12"/>
                <c:pt idx="0">
                  <c:v>5.888970824588282E-2</c:v>
                </c:pt>
                <c:pt idx="1">
                  <c:v>-4.0079283590618194E-2</c:v>
                </c:pt>
                <c:pt idx="2">
                  <c:v>1.238908421228853E-2</c:v>
                </c:pt>
                <c:pt idx="3">
                  <c:v>1.2898958161071656E-2</c:v>
                </c:pt>
                <c:pt idx="4">
                  <c:v>4.8979591836734691E-3</c:v>
                </c:pt>
                <c:pt idx="5">
                  <c:v>6.0655293799079585E-3</c:v>
                </c:pt>
                <c:pt idx="6">
                  <c:v>1.5018571351671348E-2</c:v>
                </c:pt>
                <c:pt idx="7">
                  <c:v>1.3417479847263568E-2</c:v>
                </c:pt>
                <c:pt idx="8">
                  <c:v>1.842063948924581E-2</c:v>
                </c:pt>
                <c:pt idx="9">
                  <c:v>-2.9289347926621545E-3</c:v>
                </c:pt>
                <c:pt idx="10">
                  <c:v>-1.4842300556586365E-2</c:v>
                </c:pt>
                <c:pt idx="11">
                  <c:v>-8.4745762711863452E-3</c:v>
                </c:pt>
              </c:numCache>
            </c:numRef>
          </c:val>
          <c:extLst>
            <c:ext xmlns:c16="http://schemas.microsoft.com/office/drawing/2014/chart" uri="{C3380CC4-5D6E-409C-BE32-E72D297353CC}">
              <c16:uniqueId val="{00000000-ACB4-493F-AE4B-743127F7C3A1}"/>
            </c:ext>
          </c:extLst>
        </c:ser>
        <c:ser>
          <c:idx val="1"/>
          <c:order val="1"/>
          <c:tx>
            <c:strRef>
              <c:f>'Eda and Analysis 4'!$D$179:$D$180</c:f>
              <c:strCache>
                <c:ptCount val="2"/>
                <c:pt idx="0">
                  <c:v>Clothing and Footware</c:v>
                </c:pt>
                <c:pt idx="1">
                  <c:v>-</c:v>
                </c:pt>
              </c:strCache>
            </c:strRef>
          </c:tx>
          <c:spPr>
            <a:solidFill>
              <a:schemeClr val="accent2"/>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4'!$D$181:$D$192</c:f>
              <c:numCache>
                <c:formatCode>0%</c:formatCode>
                <c:ptCount val="12"/>
                <c:pt idx="0">
                  <c:v>9.5703874184886149E-3</c:v>
                </c:pt>
                <c:pt idx="1">
                  <c:v>-5.8321776629494037E-3</c:v>
                </c:pt>
                <c:pt idx="2">
                  <c:v>6.8791561568437175E-4</c:v>
                </c:pt>
                <c:pt idx="3">
                  <c:v>1.3748854262145343E-3</c:v>
                </c:pt>
                <c:pt idx="4">
                  <c:v>1.3729977116705326E-3</c:v>
                </c:pt>
                <c:pt idx="5">
                  <c:v>2.2851919561235349E-4</c:v>
                </c:pt>
                <c:pt idx="6">
                  <c:v>1.5992689056431087E-3</c:v>
                </c:pt>
                <c:pt idx="7">
                  <c:v>2.5091240875912929E-3</c:v>
                </c:pt>
                <c:pt idx="8">
                  <c:v>2.5028441410694488E-3</c:v>
                </c:pt>
                <c:pt idx="9">
                  <c:v>1.3617793917384609E-3</c:v>
                </c:pt>
                <c:pt idx="10">
                  <c:v>1.8132366273798989E-3</c:v>
                </c:pt>
                <c:pt idx="11">
                  <c:v>2.036199095022573E-3</c:v>
                </c:pt>
              </c:numCache>
            </c:numRef>
          </c:val>
          <c:extLst>
            <c:ext xmlns:c16="http://schemas.microsoft.com/office/drawing/2014/chart" uri="{C3380CC4-5D6E-409C-BE32-E72D297353CC}">
              <c16:uniqueId val="{00000001-ACB4-493F-AE4B-743127F7C3A1}"/>
            </c:ext>
          </c:extLst>
        </c:ser>
        <c:ser>
          <c:idx val="2"/>
          <c:order val="2"/>
          <c:tx>
            <c:strRef>
              <c:f>'Eda and Analysis 4'!$E$179:$E$180</c:f>
              <c:strCache>
                <c:ptCount val="2"/>
                <c:pt idx="0">
                  <c:v>Energy</c:v>
                </c:pt>
                <c:pt idx="1">
                  <c:v>-</c:v>
                </c:pt>
              </c:strCache>
            </c:strRef>
          </c:tx>
          <c:spPr>
            <a:solidFill>
              <a:schemeClr val="accent3"/>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4'!$E$181:$E$192</c:f>
              <c:numCache>
                <c:formatCode>0%</c:formatCode>
                <c:ptCount val="12"/>
                <c:pt idx="0">
                  <c:v>1.7358625626342449E-2</c:v>
                </c:pt>
                <c:pt idx="1">
                  <c:v>-1.2840809146877866E-2</c:v>
                </c:pt>
                <c:pt idx="2">
                  <c:v>6.4148253741979841E-3</c:v>
                </c:pt>
                <c:pt idx="3">
                  <c:v>-1.3456090651557914E-2</c:v>
                </c:pt>
                <c:pt idx="4">
                  <c:v>-5.7430007178751706E-3</c:v>
                </c:pt>
                <c:pt idx="5">
                  <c:v>5.0541516245486548E-3</c:v>
                </c:pt>
                <c:pt idx="6">
                  <c:v>1.0057471264367858E-2</c:v>
                </c:pt>
                <c:pt idx="7">
                  <c:v>1.2091038406828002E-2</c:v>
                </c:pt>
                <c:pt idx="8">
                  <c:v>9.8383696416020888E-3</c:v>
                </c:pt>
                <c:pt idx="9">
                  <c:v>6.2630480167015015E-3</c:v>
                </c:pt>
                <c:pt idx="10">
                  <c:v>1.7980636237897609E-2</c:v>
                </c:pt>
                <c:pt idx="11">
                  <c:v>1.1548913043478378E-2</c:v>
                </c:pt>
              </c:numCache>
            </c:numRef>
          </c:val>
          <c:extLst>
            <c:ext xmlns:c16="http://schemas.microsoft.com/office/drawing/2014/chart" uri="{C3380CC4-5D6E-409C-BE32-E72D297353CC}">
              <c16:uniqueId val="{00000002-ACB4-493F-AE4B-743127F7C3A1}"/>
            </c:ext>
          </c:extLst>
        </c:ser>
        <c:ser>
          <c:idx val="3"/>
          <c:order val="3"/>
          <c:tx>
            <c:strRef>
              <c:f>'Eda and Analysis 4'!$F$179:$F$180</c:f>
              <c:strCache>
                <c:ptCount val="2"/>
                <c:pt idx="0">
                  <c:v>Health</c:v>
                </c:pt>
                <c:pt idx="1">
                  <c:v>-</c:v>
                </c:pt>
              </c:strCache>
            </c:strRef>
          </c:tx>
          <c:spPr>
            <a:solidFill>
              <a:schemeClr val="accent4"/>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4'!$F$181:$F$192</c:f>
              <c:numCache>
                <c:formatCode>0%</c:formatCode>
                <c:ptCount val="12"/>
                <c:pt idx="0">
                  <c:v>2.0747834017328045E-2</c:v>
                </c:pt>
                <c:pt idx="1">
                  <c:v>-1.5635470180924788E-2</c:v>
                </c:pt>
                <c:pt idx="2">
                  <c:v>3.4036759700476512E-3</c:v>
                </c:pt>
                <c:pt idx="3">
                  <c:v>3.3921302578018993E-3</c:v>
                </c:pt>
                <c:pt idx="4">
                  <c:v>4.0567951318458036E-3</c:v>
                </c:pt>
                <c:pt idx="5">
                  <c:v>3.3670033670033669E-3</c:v>
                </c:pt>
                <c:pt idx="6">
                  <c:v>2.6845637583892998E-3</c:v>
                </c:pt>
                <c:pt idx="7">
                  <c:v>3.3467202141900937E-3</c:v>
                </c:pt>
                <c:pt idx="8">
                  <c:v>3.3355570380253501E-3</c:v>
                </c:pt>
                <c:pt idx="9">
                  <c:v>5.319148936170099E-3</c:v>
                </c:pt>
                <c:pt idx="10">
                  <c:v>3.3068783068783071E-3</c:v>
                </c:pt>
                <c:pt idx="11">
                  <c:v>3.9551746868821541E-3</c:v>
                </c:pt>
              </c:numCache>
            </c:numRef>
          </c:val>
          <c:extLst>
            <c:ext xmlns:c16="http://schemas.microsoft.com/office/drawing/2014/chart" uri="{C3380CC4-5D6E-409C-BE32-E72D297353CC}">
              <c16:uniqueId val="{00000003-ACB4-493F-AE4B-743127F7C3A1}"/>
            </c:ext>
          </c:extLst>
        </c:ser>
        <c:ser>
          <c:idx val="4"/>
          <c:order val="4"/>
          <c:tx>
            <c:strRef>
              <c:f>'Eda and Analysis 4'!$G$179:$G$180</c:f>
              <c:strCache>
                <c:ptCount val="2"/>
                <c:pt idx="0">
                  <c:v>Transport and communication</c:v>
                </c:pt>
                <c:pt idx="1">
                  <c:v>-</c:v>
                </c:pt>
              </c:strCache>
            </c:strRef>
          </c:tx>
          <c:spPr>
            <a:solidFill>
              <a:schemeClr val="accent5"/>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4'!$G$181:$G$192</c:f>
              <c:numCache>
                <c:formatCode>0%</c:formatCode>
                <c:ptCount val="12"/>
                <c:pt idx="0">
                  <c:v>2.0197966827180419E-2</c:v>
                </c:pt>
                <c:pt idx="1">
                  <c:v>-1.7438049036318355E-2</c:v>
                </c:pt>
                <c:pt idx="2">
                  <c:v>-2.4019215372298747E-3</c:v>
                </c:pt>
                <c:pt idx="3">
                  <c:v>8.0256821829855548E-3</c:v>
                </c:pt>
                <c:pt idx="4">
                  <c:v>1.5923566878981118E-3</c:v>
                </c:pt>
                <c:pt idx="5">
                  <c:v>2.3847376788553032E-3</c:v>
                </c:pt>
                <c:pt idx="6">
                  <c:v>1.5860428231562478E-3</c:v>
                </c:pt>
                <c:pt idx="7">
                  <c:v>2.3752969121139918E-3</c:v>
                </c:pt>
                <c:pt idx="8">
                  <c:v>2.5276461295418776E-2</c:v>
                </c:pt>
                <c:pt idx="9">
                  <c:v>8.4745762711863955E-3</c:v>
                </c:pt>
                <c:pt idx="10">
                  <c:v>-4.583651642475128E-3</c:v>
                </c:pt>
                <c:pt idx="11">
                  <c:v>-3.0698388334612866E-3</c:v>
                </c:pt>
              </c:numCache>
            </c:numRef>
          </c:val>
          <c:extLst>
            <c:ext xmlns:c16="http://schemas.microsoft.com/office/drawing/2014/chart" uri="{C3380CC4-5D6E-409C-BE32-E72D297353CC}">
              <c16:uniqueId val="{00000004-ACB4-493F-AE4B-743127F7C3A1}"/>
            </c:ext>
          </c:extLst>
        </c:ser>
        <c:ser>
          <c:idx val="5"/>
          <c:order val="5"/>
          <c:tx>
            <c:strRef>
              <c:f>'Eda and Analysis 4'!$H$179:$H$180</c:f>
              <c:strCache>
                <c:ptCount val="2"/>
                <c:pt idx="0">
                  <c:v>Education</c:v>
                </c:pt>
                <c:pt idx="1">
                  <c:v>-</c:v>
                </c:pt>
              </c:strCache>
            </c:strRef>
          </c:tx>
          <c:spPr>
            <a:solidFill>
              <a:schemeClr val="accent6"/>
            </a:solidFill>
            <a:ln>
              <a:noFill/>
            </a:ln>
            <a:effectLst/>
          </c:spPr>
          <c:invertIfNegative val="0"/>
          <c:cat>
            <c:multiLvlStrRef>
              <c:f>'Eda and Analysis 4'!$A$181:$B$192</c:f>
              <c:multiLvlStrCache>
                <c:ptCount val="12"/>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lvl>
                <c:lvl>
                  <c:pt idx="0">
                    <c:v>2019</c:v>
                  </c:pt>
                  <c:pt idx="1">
                    <c:v>2019</c:v>
                  </c:pt>
                  <c:pt idx="2">
                    <c:v>2019</c:v>
                  </c:pt>
                  <c:pt idx="3">
                    <c:v>2019</c:v>
                  </c:pt>
                  <c:pt idx="4">
                    <c:v>2019</c:v>
                  </c:pt>
                  <c:pt idx="5">
                    <c:v>2019</c:v>
                  </c:pt>
                  <c:pt idx="6">
                    <c:v>2019</c:v>
                  </c:pt>
                  <c:pt idx="7">
                    <c:v>2019</c:v>
                  </c:pt>
                  <c:pt idx="8">
                    <c:v>2019</c:v>
                  </c:pt>
                  <c:pt idx="9">
                    <c:v>2020</c:v>
                  </c:pt>
                  <c:pt idx="10">
                    <c:v>2020</c:v>
                  </c:pt>
                  <c:pt idx="11">
                    <c:v>2020</c:v>
                  </c:pt>
                </c:lvl>
              </c:multiLvlStrCache>
            </c:multiLvlStrRef>
          </c:cat>
          <c:val>
            <c:numRef>
              <c:f>'Eda and Analysis 4'!$H$181:$H$192</c:f>
              <c:numCache>
                <c:formatCode>0%</c:formatCode>
                <c:ptCount val="12"/>
                <c:pt idx="0">
                  <c:v>2.7666888445331543E-2</c:v>
                </c:pt>
                <c:pt idx="1">
                  <c:v>-1.8505530078230473E-2</c:v>
                </c:pt>
                <c:pt idx="2">
                  <c:v>5.9366754617414625E-3</c:v>
                </c:pt>
                <c:pt idx="3">
                  <c:v>9.8360655737704927E-3</c:v>
                </c:pt>
                <c:pt idx="4">
                  <c:v>5.8441558441558808E-3</c:v>
                </c:pt>
                <c:pt idx="5">
                  <c:v>1.9367333763717427E-3</c:v>
                </c:pt>
                <c:pt idx="6">
                  <c:v>1.2886597938145429E-3</c:v>
                </c:pt>
                <c:pt idx="7">
                  <c:v>6.4350064350060694E-4</c:v>
                </c:pt>
                <c:pt idx="8">
                  <c:v>1.2861736334404414E-3</c:v>
                </c:pt>
                <c:pt idx="9">
                  <c:v>2.5690430314708138E-3</c:v>
                </c:pt>
                <c:pt idx="10">
                  <c:v>6.4061499039073878E-4</c:v>
                </c:pt>
                <c:pt idx="11">
                  <c:v>-6.4020486555694189E-4</c:v>
                </c:pt>
              </c:numCache>
            </c:numRef>
          </c:val>
          <c:extLst>
            <c:ext xmlns:c16="http://schemas.microsoft.com/office/drawing/2014/chart" uri="{C3380CC4-5D6E-409C-BE32-E72D297353CC}">
              <c16:uniqueId val="{00000005-ACB4-493F-AE4B-743127F7C3A1}"/>
            </c:ext>
          </c:extLst>
        </c:ser>
        <c:dLbls>
          <c:showLegendKey val="0"/>
          <c:showVal val="0"/>
          <c:showCatName val="0"/>
          <c:showSerName val="0"/>
          <c:showPercent val="0"/>
          <c:showBubbleSize val="0"/>
        </c:dLbls>
        <c:gapWidth val="219"/>
        <c:overlap val="-27"/>
        <c:axId val="308943152"/>
        <c:axId val="308947472"/>
      </c:barChart>
      <c:catAx>
        <c:axId val="30894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947472"/>
        <c:crosses val="autoZero"/>
        <c:auto val="1"/>
        <c:lblAlgn val="ctr"/>
        <c:lblOffset val="100"/>
        <c:noMultiLvlLbl val="0"/>
      </c:catAx>
      <c:valAx>
        <c:axId val="308947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943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4'!$C$225:$C$226</c:f>
              <c:strCache>
                <c:ptCount val="2"/>
                <c:pt idx="0">
                  <c:v>Food</c:v>
                </c:pt>
                <c:pt idx="1">
                  <c:v>-</c:v>
                </c:pt>
              </c:strCache>
            </c:strRef>
          </c:tx>
          <c:spPr>
            <a:solidFill>
              <a:schemeClr val="accent1"/>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4'!$C$227:$C$250</c:f>
              <c:numCache>
                <c:formatCode>0%</c:formatCode>
                <c:ptCount val="24"/>
                <c:pt idx="0">
                  <c:v>1.7225915374063448E-2</c:v>
                </c:pt>
                <c:pt idx="1">
                  <c:v>-5.3261066881045649E-2</c:v>
                </c:pt>
                <c:pt idx="2">
                  <c:v>7.7486084936670058E-2</c:v>
                </c:pt>
                <c:pt idx="3">
                  <c:v>0</c:v>
                </c:pt>
                <c:pt idx="4">
                  <c:v>1.4439699003457439E-2</c:v>
                </c:pt>
                <c:pt idx="5">
                  <c:v>5.9141940657577961E-3</c:v>
                </c:pt>
                <c:pt idx="6">
                  <c:v>2.0727453911310367E-2</c:v>
                </c:pt>
                <c:pt idx="7">
                  <c:v>2.2942497315239677E-2</c:v>
                </c:pt>
                <c:pt idx="8">
                  <c:v>6.4420690971559464E-3</c:v>
                </c:pt>
                <c:pt idx="9">
                  <c:v>-1.5456829927457167E-2</c:v>
                </c:pt>
                <c:pt idx="10">
                  <c:v>-1.7914760414158463E-2</c:v>
                </c:pt>
                <c:pt idx="11">
                  <c:v>4.9036434070581294E-5</c:v>
                </c:pt>
                <c:pt idx="12">
                  <c:v>1.2111405315288721E-2</c:v>
                </c:pt>
                <c:pt idx="13">
                  <c:v>2.0154062303182941E-2</c:v>
                </c:pt>
                <c:pt idx="14">
                  <c:v>1.3392221114118951E-2</c:v>
                </c:pt>
                <c:pt idx="15">
                  <c:v>6.1389943296311488E-3</c:v>
                </c:pt>
                <c:pt idx="16">
                  <c:v>-2.328830926874709E-3</c:v>
                </c:pt>
                <c:pt idx="17">
                  <c:v>0</c:v>
                </c:pt>
                <c:pt idx="18">
                  <c:v>1.5639589169000934E-2</c:v>
                </c:pt>
                <c:pt idx="19">
                  <c:v>8.5497586761663566E-3</c:v>
                </c:pt>
                <c:pt idx="20">
                  <c:v>-6.0161341780227973E-3</c:v>
                </c:pt>
                <c:pt idx="21">
                  <c:v>-7.6573891512679501E-3</c:v>
                </c:pt>
                <c:pt idx="22">
                  <c:v>-1.3861935126143611E-3</c:v>
                </c:pt>
                <c:pt idx="23">
                  <c:v>1.0642235794928744E-2</c:v>
                </c:pt>
              </c:numCache>
            </c:numRef>
          </c:val>
          <c:extLst>
            <c:ext xmlns:c16="http://schemas.microsoft.com/office/drawing/2014/chart" uri="{C3380CC4-5D6E-409C-BE32-E72D297353CC}">
              <c16:uniqueId val="{00000000-5CF2-4305-9413-189CD30E13BE}"/>
            </c:ext>
          </c:extLst>
        </c:ser>
        <c:ser>
          <c:idx val="1"/>
          <c:order val="1"/>
          <c:tx>
            <c:strRef>
              <c:f>'Eda and Analysis 4'!$D$225:$D$226</c:f>
              <c:strCache>
                <c:ptCount val="2"/>
                <c:pt idx="0">
                  <c:v>Clothing and Footware</c:v>
                </c:pt>
                <c:pt idx="1">
                  <c:v>-</c:v>
                </c:pt>
              </c:strCache>
            </c:strRef>
          </c:tx>
          <c:spPr>
            <a:solidFill>
              <a:schemeClr val="accent2"/>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4'!$D$227:$D$250</c:f>
              <c:numCache>
                <c:formatCode>0%</c:formatCode>
                <c:ptCount val="24"/>
                <c:pt idx="0">
                  <c:v>-5.0982163016482243E-2</c:v>
                </c:pt>
                <c:pt idx="1">
                  <c:v>0</c:v>
                </c:pt>
                <c:pt idx="2">
                  <c:v>6.6568328892272599E-2</c:v>
                </c:pt>
                <c:pt idx="3">
                  <c:v>0</c:v>
                </c:pt>
                <c:pt idx="4">
                  <c:v>-2.2306491188941053E-4</c:v>
                </c:pt>
                <c:pt idx="5">
                  <c:v>3.3467202141900937E-3</c:v>
                </c:pt>
                <c:pt idx="6">
                  <c:v>2.0013342228152862E-3</c:v>
                </c:pt>
                <c:pt idx="7">
                  <c:v>3.106968486462444E-3</c:v>
                </c:pt>
                <c:pt idx="8">
                  <c:v>4.4247787610619468E-3</c:v>
                </c:pt>
                <c:pt idx="9">
                  <c:v>3.9647577092511268E-3</c:v>
                </c:pt>
                <c:pt idx="10">
                  <c:v>1.0092145677928842E-2</c:v>
                </c:pt>
                <c:pt idx="11">
                  <c:v>3.692441355343279E-3</c:v>
                </c:pt>
                <c:pt idx="12">
                  <c:v>5.4100843973165979E-3</c:v>
                </c:pt>
                <c:pt idx="13">
                  <c:v>2.0878174773999114E-2</c:v>
                </c:pt>
                <c:pt idx="14">
                  <c:v>8.4334809192489408E-4</c:v>
                </c:pt>
                <c:pt idx="15">
                  <c:v>5.4771434590268021E-3</c:v>
                </c:pt>
                <c:pt idx="16">
                  <c:v>1.1942174732872382E-2</c:v>
                </c:pt>
                <c:pt idx="17">
                  <c:v>4.1407867494821664E-4</c:v>
                </c:pt>
                <c:pt idx="18">
                  <c:v>6.4155629139073323E-3</c:v>
                </c:pt>
                <c:pt idx="19">
                  <c:v>8.4310096648158861E-3</c:v>
                </c:pt>
                <c:pt idx="20">
                  <c:v>7.7487765089722912E-3</c:v>
                </c:pt>
                <c:pt idx="21">
                  <c:v>9.9150141643060182E-3</c:v>
                </c:pt>
                <c:pt idx="22">
                  <c:v>7.4133440192345988E-3</c:v>
                </c:pt>
                <c:pt idx="23">
                  <c:v>9.9443118536197295E-3</c:v>
                </c:pt>
              </c:numCache>
            </c:numRef>
          </c:val>
          <c:extLst>
            <c:ext xmlns:c16="http://schemas.microsoft.com/office/drawing/2014/chart" uri="{C3380CC4-5D6E-409C-BE32-E72D297353CC}">
              <c16:uniqueId val="{00000001-5CF2-4305-9413-189CD30E13BE}"/>
            </c:ext>
          </c:extLst>
        </c:ser>
        <c:ser>
          <c:idx val="2"/>
          <c:order val="2"/>
          <c:tx>
            <c:strRef>
              <c:f>'Eda and Analysis 4'!$E$225:$E$226</c:f>
              <c:strCache>
                <c:ptCount val="2"/>
                <c:pt idx="0">
                  <c:v>Energy</c:v>
                </c:pt>
                <c:pt idx="1">
                  <c:v>-</c:v>
                </c:pt>
              </c:strCache>
            </c:strRef>
          </c:tx>
          <c:spPr>
            <a:solidFill>
              <a:schemeClr val="accent3"/>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4'!$E$227:$E$250</c:f>
              <c:numCache>
                <c:formatCode>0%</c:formatCode>
                <c:ptCount val="24"/>
                <c:pt idx="0">
                  <c:v>-3.2236400268636743E-2</c:v>
                </c:pt>
                <c:pt idx="1">
                  <c:v>-5.2671755725190866E-2</c:v>
                </c:pt>
                <c:pt idx="2">
                  <c:v>3.9484286865431213E-2</c:v>
                </c:pt>
                <c:pt idx="3">
                  <c:v>0</c:v>
                </c:pt>
                <c:pt idx="4">
                  <c:v>7.751937984496084E-3</c:v>
                </c:pt>
                <c:pt idx="5">
                  <c:v>-6.9930069930065951E-4</c:v>
                </c:pt>
                <c:pt idx="6">
                  <c:v>1.3995801259621317E-3</c:v>
                </c:pt>
                <c:pt idx="7">
                  <c:v>3.4940600978336828E-3</c:v>
                </c:pt>
                <c:pt idx="8">
                  <c:v>6.9637883008356553E-3</c:v>
                </c:pt>
                <c:pt idx="9">
                  <c:v>2.2821576763485556E-2</c:v>
                </c:pt>
                <c:pt idx="10">
                  <c:v>3.0425963488843813E-2</c:v>
                </c:pt>
                <c:pt idx="11">
                  <c:v>2.0341207349081326E-2</c:v>
                </c:pt>
                <c:pt idx="12">
                  <c:v>6.4308681672022071E-4</c:v>
                </c:pt>
                <c:pt idx="13">
                  <c:v>2.4421593830334265E-2</c:v>
                </c:pt>
                <c:pt idx="14">
                  <c:v>2.5094102885822186E-3</c:v>
                </c:pt>
                <c:pt idx="15">
                  <c:v>5.6320400500624356E-3</c:v>
                </c:pt>
                <c:pt idx="16">
                  <c:v>1.1823273179838244E-2</c:v>
                </c:pt>
                <c:pt idx="17">
                  <c:v>0</c:v>
                </c:pt>
                <c:pt idx="18">
                  <c:v>9.8400984009839754E-3</c:v>
                </c:pt>
                <c:pt idx="19">
                  <c:v>-1.8270401948841837E-3</c:v>
                </c:pt>
                <c:pt idx="20">
                  <c:v>1.2202562538132314E-3</c:v>
                </c:pt>
                <c:pt idx="21">
                  <c:v>6.0938452163311586E-4</c:v>
                </c:pt>
                <c:pt idx="22">
                  <c:v>9.1352009744214372E-3</c:v>
                </c:pt>
                <c:pt idx="23">
                  <c:v>9.0525045262522634E-3</c:v>
                </c:pt>
              </c:numCache>
            </c:numRef>
          </c:val>
          <c:extLst>
            <c:ext xmlns:c16="http://schemas.microsoft.com/office/drawing/2014/chart" uri="{C3380CC4-5D6E-409C-BE32-E72D297353CC}">
              <c16:uniqueId val="{00000002-5CF2-4305-9413-189CD30E13BE}"/>
            </c:ext>
          </c:extLst>
        </c:ser>
        <c:ser>
          <c:idx val="3"/>
          <c:order val="3"/>
          <c:tx>
            <c:strRef>
              <c:f>'Eda and Analysis 4'!$F$225:$F$226</c:f>
              <c:strCache>
                <c:ptCount val="2"/>
                <c:pt idx="0">
                  <c:v>Health</c:v>
                </c:pt>
                <c:pt idx="1">
                  <c:v>-</c:v>
                </c:pt>
              </c:strCache>
            </c:strRef>
          </c:tx>
          <c:spPr>
            <a:solidFill>
              <a:schemeClr val="accent4"/>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4'!$F$227:$F$250</c:f>
              <c:numCache>
                <c:formatCode>0%</c:formatCode>
                <c:ptCount val="24"/>
                <c:pt idx="0">
                  <c:v>-1.0505581089954186E-2</c:v>
                </c:pt>
                <c:pt idx="1">
                  <c:v>-8.0822826808228138E-2</c:v>
                </c:pt>
                <c:pt idx="2">
                  <c:v>0.11464048512850125</c:v>
                </c:pt>
                <c:pt idx="3">
                  <c:v>0</c:v>
                </c:pt>
                <c:pt idx="4">
                  <c:v>3.8860103626942636E-3</c:v>
                </c:pt>
                <c:pt idx="5">
                  <c:v>3.870967741935447E-3</c:v>
                </c:pt>
                <c:pt idx="6">
                  <c:v>4.4987146529564077E-3</c:v>
                </c:pt>
                <c:pt idx="7">
                  <c:v>5.7581573896351712E-3</c:v>
                </c:pt>
                <c:pt idx="8">
                  <c:v>6.9974554707380584E-3</c:v>
                </c:pt>
                <c:pt idx="9">
                  <c:v>6.3171193935565376E-3</c:v>
                </c:pt>
                <c:pt idx="10">
                  <c:v>1.2554927809165096E-2</c:v>
                </c:pt>
                <c:pt idx="11">
                  <c:v>2.4798512089273233E-3</c:v>
                </c:pt>
                <c:pt idx="12">
                  <c:v>3.7105751391467087E-3</c:v>
                </c:pt>
                <c:pt idx="13">
                  <c:v>2.1565003080714726E-2</c:v>
                </c:pt>
                <c:pt idx="14">
                  <c:v>3.0156815440289505E-3</c:v>
                </c:pt>
                <c:pt idx="15">
                  <c:v>4.2092603728201361E-3</c:v>
                </c:pt>
                <c:pt idx="16">
                  <c:v>8.3832335329341659E-3</c:v>
                </c:pt>
                <c:pt idx="17">
                  <c:v>0</c:v>
                </c:pt>
                <c:pt idx="18">
                  <c:v>4.1567695961994573E-3</c:v>
                </c:pt>
                <c:pt idx="19">
                  <c:v>4.730928444707341E-3</c:v>
                </c:pt>
                <c:pt idx="20">
                  <c:v>4.1200706297821578E-3</c:v>
                </c:pt>
                <c:pt idx="21">
                  <c:v>4.6893317702228097E-3</c:v>
                </c:pt>
                <c:pt idx="22">
                  <c:v>4.6674445740955833E-3</c:v>
                </c:pt>
                <c:pt idx="23">
                  <c:v>4.6457607433217848E-3</c:v>
                </c:pt>
              </c:numCache>
            </c:numRef>
          </c:val>
          <c:extLst>
            <c:ext xmlns:c16="http://schemas.microsoft.com/office/drawing/2014/chart" uri="{C3380CC4-5D6E-409C-BE32-E72D297353CC}">
              <c16:uniqueId val="{00000003-5CF2-4305-9413-189CD30E13BE}"/>
            </c:ext>
          </c:extLst>
        </c:ser>
        <c:ser>
          <c:idx val="4"/>
          <c:order val="4"/>
          <c:tx>
            <c:strRef>
              <c:f>'Eda and Analysis 4'!$G$225:$G$226</c:f>
              <c:strCache>
                <c:ptCount val="2"/>
                <c:pt idx="0">
                  <c:v>Transport and communication</c:v>
                </c:pt>
                <c:pt idx="1">
                  <c:v>-</c:v>
                </c:pt>
              </c:strCache>
            </c:strRef>
          </c:tx>
          <c:spPr>
            <a:solidFill>
              <a:schemeClr val="accent5"/>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4'!$G$227:$G$250</c:f>
              <c:numCache>
                <c:formatCode>0%</c:formatCode>
                <c:ptCount val="24"/>
                <c:pt idx="0">
                  <c:v>-2.1016166281755226E-2</c:v>
                </c:pt>
                <c:pt idx="1">
                  <c:v>0</c:v>
                </c:pt>
                <c:pt idx="2">
                  <c:v>6.1571125265392768E-2</c:v>
                </c:pt>
                <c:pt idx="3">
                  <c:v>0</c:v>
                </c:pt>
                <c:pt idx="4">
                  <c:v>2.5925925925925925E-2</c:v>
                </c:pt>
                <c:pt idx="5">
                  <c:v>7.9422382671479729E-3</c:v>
                </c:pt>
                <c:pt idx="6">
                  <c:v>7.1633237822349575E-3</c:v>
                </c:pt>
                <c:pt idx="7">
                  <c:v>-1.4224751066855522E-3</c:v>
                </c:pt>
                <c:pt idx="8">
                  <c:v>2.1367521367520151E-3</c:v>
                </c:pt>
                <c:pt idx="9">
                  <c:v>8.5287846481877545E-3</c:v>
                </c:pt>
                <c:pt idx="10">
                  <c:v>2.2551092318534097E-2</c:v>
                </c:pt>
                <c:pt idx="11">
                  <c:v>7.5809786354238068E-3</c:v>
                </c:pt>
                <c:pt idx="12">
                  <c:v>2.7359781121751416E-3</c:v>
                </c:pt>
                <c:pt idx="13">
                  <c:v>1.568894952251031E-2</c:v>
                </c:pt>
                <c:pt idx="14">
                  <c:v>1.2088650100738636E-2</c:v>
                </c:pt>
                <c:pt idx="15">
                  <c:v>1.5925680159256841E-2</c:v>
                </c:pt>
                <c:pt idx="16">
                  <c:v>5.8785107772697954E-3</c:v>
                </c:pt>
                <c:pt idx="17">
                  <c:v>0</c:v>
                </c:pt>
                <c:pt idx="18">
                  <c:v>1.1038961038960965E-2</c:v>
                </c:pt>
                <c:pt idx="19">
                  <c:v>-5.7803468208091026E-3</c:v>
                </c:pt>
                <c:pt idx="20">
                  <c:v>5.8139534883719455E-3</c:v>
                </c:pt>
                <c:pt idx="21">
                  <c:v>5.1380860629416276E-3</c:v>
                </c:pt>
                <c:pt idx="22">
                  <c:v>2.5559105431310269E-3</c:v>
                </c:pt>
                <c:pt idx="23">
                  <c:v>6.3734862970044612E-3</c:v>
                </c:pt>
              </c:numCache>
            </c:numRef>
          </c:val>
          <c:extLst>
            <c:ext xmlns:c16="http://schemas.microsoft.com/office/drawing/2014/chart" uri="{C3380CC4-5D6E-409C-BE32-E72D297353CC}">
              <c16:uniqueId val="{00000004-5CF2-4305-9413-189CD30E13BE}"/>
            </c:ext>
          </c:extLst>
        </c:ser>
        <c:ser>
          <c:idx val="5"/>
          <c:order val="5"/>
          <c:tx>
            <c:strRef>
              <c:f>'Eda and Analysis 4'!$H$225:$H$226</c:f>
              <c:strCache>
                <c:ptCount val="2"/>
                <c:pt idx="0">
                  <c:v>Education</c:v>
                </c:pt>
                <c:pt idx="1">
                  <c:v>-</c:v>
                </c:pt>
              </c:strCache>
            </c:strRef>
          </c:tx>
          <c:spPr>
            <a:solidFill>
              <a:schemeClr val="accent6"/>
            </a:solidFill>
            <a:ln>
              <a:noFill/>
            </a:ln>
            <a:effectLst/>
          </c:spPr>
          <c:invertIfNegative val="0"/>
          <c:cat>
            <c:multiLvlStrRef>
              <c:f>'Eda and Analysis 4'!$A$227:$B$250</c:f>
              <c:multiLvlStrCache>
                <c:ptCount val="2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pt idx="14">
                    <c:v>June</c:v>
                  </c:pt>
                  <c:pt idx="15">
                    <c:v>July</c:v>
                  </c:pt>
                  <c:pt idx="16">
                    <c:v>August</c:v>
                  </c:pt>
                  <c:pt idx="17">
                    <c:v>September</c:v>
                  </c:pt>
                  <c:pt idx="18">
                    <c:v>October</c:v>
                  </c:pt>
                  <c:pt idx="19">
                    <c:v>November</c:v>
                  </c:pt>
                  <c:pt idx="20">
                    <c:v>December</c:v>
                  </c:pt>
                  <c:pt idx="21">
                    <c:v>January</c:v>
                  </c:pt>
                  <c:pt idx="22">
                    <c:v>February</c:v>
                  </c:pt>
                  <c:pt idx="23">
                    <c:v>March</c:v>
                  </c:pt>
                </c:lvl>
                <c:lvl>
                  <c:pt idx="0">
                    <c:v>2020</c:v>
                  </c:pt>
                  <c:pt idx="1">
                    <c:v>2020</c:v>
                  </c:pt>
                  <c:pt idx="2">
                    <c:v>2020</c:v>
                  </c:pt>
                  <c:pt idx="3">
                    <c:v>2020</c:v>
                  </c:pt>
                  <c:pt idx="4">
                    <c:v>2020</c:v>
                  </c:pt>
                  <c:pt idx="5">
                    <c:v>2020</c:v>
                  </c:pt>
                  <c:pt idx="6">
                    <c:v>2020</c:v>
                  </c:pt>
                  <c:pt idx="7">
                    <c:v>2020</c:v>
                  </c:pt>
                  <c:pt idx="8">
                    <c:v>2020</c:v>
                  </c:pt>
                  <c:pt idx="9">
                    <c:v>2021</c:v>
                  </c:pt>
                  <c:pt idx="10">
                    <c:v>2021</c:v>
                  </c:pt>
                  <c:pt idx="11">
                    <c:v>2021</c:v>
                  </c:pt>
                  <c:pt idx="12">
                    <c:v>2021</c:v>
                  </c:pt>
                  <c:pt idx="13">
                    <c:v>2021</c:v>
                  </c:pt>
                  <c:pt idx="14">
                    <c:v>2021</c:v>
                  </c:pt>
                  <c:pt idx="15">
                    <c:v>2021</c:v>
                  </c:pt>
                  <c:pt idx="16">
                    <c:v>2021</c:v>
                  </c:pt>
                  <c:pt idx="17">
                    <c:v>2021</c:v>
                  </c:pt>
                  <c:pt idx="18">
                    <c:v>2021</c:v>
                  </c:pt>
                  <c:pt idx="19">
                    <c:v>2021</c:v>
                  </c:pt>
                  <c:pt idx="20">
                    <c:v>2021</c:v>
                  </c:pt>
                  <c:pt idx="21">
                    <c:v>2022</c:v>
                  </c:pt>
                  <c:pt idx="22">
                    <c:v>2022</c:v>
                  </c:pt>
                  <c:pt idx="23">
                    <c:v>2022</c:v>
                  </c:pt>
                </c:lvl>
              </c:multiLvlStrCache>
            </c:multiLvlStrRef>
          </c:cat>
          <c:val>
            <c:numRef>
              <c:f>'Eda and Analysis 4'!$H$227:$H$250</c:f>
              <c:numCache>
                <c:formatCode>0%</c:formatCode>
                <c:ptCount val="24"/>
                <c:pt idx="0">
                  <c:v>-9.5900064061499035E-2</c:v>
                </c:pt>
                <c:pt idx="1">
                  <c:v>0</c:v>
                </c:pt>
                <c:pt idx="2">
                  <c:v>0.10819811521292433</c:v>
                </c:pt>
                <c:pt idx="3">
                  <c:v>0</c:v>
                </c:pt>
                <c:pt idx="4">
                  <c:v>1.3427109974424516E-2</c:v>
                </c:pt>
                <c:pt idx="5">
                  <c:v>-6.3091482649842269E-3</c:v>
                </c:pt>
                <c:pt idx="6">
                  <c:v>6.3492063492063492E-3</c:v>
                </c:pt>
                <c:pt idx="7">
                  <c:v>6.3091482649838687E-4</c:v>
                </c:pt>
                <c:pt idx="8">
                  <c:v>5.0441361916772473E-3</c:v>
                </c:pt>
                <c:pt idx="9">
                  <c:v>-1.2547051442911986E-3</c:v>
                </c:pt>
                <c:pt idx="10">
                  <c:v>1.8844221105528353E-3</c:v>
                </c:pt>
                <c:pt idx="11">
                  <c:v>4.3887147335422488E-3</c:v>
                </c:pt>
                <c:pt idx="12">
                  <c:v>6.2421972534346278E-4</c:v>
                </c:pt>
                <c:pt idx="13">
                  <c:v>5.6144728633810183E-3</c:v>
                </c:pt>
                <c:pt idx="14">
                  <c:v>3.1017369727047149E-3</c:v>
                </c:pt>
                <c:pt idx="15">
                  <c:v>9.2764378478664197E-3</c:v>
                </c:pt>
                <c:pt idx="16">
                  <c:v>3.6764705882354337E-3</c:v>
                </c:pt>
                <c:pt idx="17">
                  <c:v>-6.1050061050074928E-4</c:v>
                </c:pt>
                <c:pt idx="18">
                  <c:v>1.2217470983507458E-3</c:v>
                </c:pt>
                <c:pt idx="19">
                  <c:v>2.4405125076266362E-3</c:v>
                </c:pt>
                <c:pt idx="20">
                  <c:v>6.0864272671938102E-4</c:v>
                </c:pt>
                <c:pt idx="21">
                  <c:v>1.8248175182480715E-3</c:v>
                </c:pt>
                <c:pt idx="22">
                  <c:v>4.2501517911355015E-3</c:v>
                </c:pt>
                <c:pt idx="23">
                  <c:v>3.6275695284159267E-3</c:v>
                </c:pt>
              </c:numCache>
            </c:numRef>
          </c:val>
          <c:extLst>
            <c:ext xmlns:c16="http://schemas.microsoft.com/office/drawing/2014/chart" uri="{C3380CC4-5D6E-409C-BE32-E72D297353CC}">
              <c16:uniqueId val="{00000005-5CF2-4305-9413-189CD30E13BE}"/>
            </c:ext>
          </c:extLst>
        </c:ser>
        <c:dLbls>
          <c:showLegendKey val="0"/>
          <c:showVal val="0"/>
          <c:showCatName val="0"/>
          <c:showSerName val="0"/>
          <c:showPercent val="0"/>
          <c:showBubbleSize val="0"/>
        </c:dLbls>
        <c:gapWidth val="219"/>
        <c:overlap val="-27"/>
        <c:axId val="206997551"/>
        <c:axId val="206998031"/>
      </c:barChart>
      <c:catAx>
        <c:axId val="206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98031"/>
        <c:crosses val="autoZero"/>
        <c:auto val="1"/>
        <c:lblAlgn val="ctr"/>
        <c:lblOffset val="100"/>
        <c:noMultiLvlLbl val="0"/>
      </c:catAx>
      <c:valAx>
        <c:axId val="206998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4'!$C$270:$C$271</c:f>
              <c:strCache>
                <c:ptCount val="2"/>
                <c:pt idx="0">
                  <c:v>Food</c:v>
                </c:pt>
                <c:pt idx="1">
                  <c:v>-</c:v>
                </c:pt>
              </c:strCache>
            </c:strRef>
          </c:tx>
          <c:spPr>
            <a:solidFill>
              <a:schemeClr val="accent1"/>
            </a:solidFill>
            <a:ln>
              <a:noFill/>
            </a:ln>
            <a:effectLst/>
          </c:spPr>
          <c:invertIfNegative val="0"/>
          <c:cat>
            <c:multiLvlStrRef>
              <c:f>'Eda and Analysis 4'!$A$272:$B$283</c:f>
            </c:multiLvlStrRef>
          </c:cat>
          <c:val>
            <c:numRef>
              <c:f>'Eda and Analysis 4'!$C$272:$C$283</c:f>
            </c:numRef>
          </c:val>
          <c:extLst>
            <c:ext xmlns:c16="http://schemas.microsoft.com/office/drawing/2014/chart" uri="{C3380CC4-5D6E-409C-BE32-E72D297353CC}">
              <c16:uniqueId val="{00000000-4B3B-4A70-82D2-9C73CEC105C7}"/>
            </c:ext>
          </c:extLst>
        </c:ser>
        <c:ser>
          <c:idx val="1"/>
          <c:order val="1"/>
          <c:tx>
            <c:strRef>
              <c:f>'Eda and Analysis 4'!$D$270:$D$271</c:f>
              <c:strCache>
                <c:ptCount val="2"/>
                <c:pt idx="0">
                  <c:v>Clothing and Footware</c:v>
                </c:pt>
                <c:pt idx="1">
                  <c:v>-</c:v>
                </c:pt>
              </c:strCache>
            </c:strRef>
          </c:tx>
          <c:spPr>
            <a:solidFill>
              <a:schemeClr val="accent2"/>
            </a:solidFill>
            <a:ln>
              <a:noFill/>
            </a:ln>
            <a:effectLst/>
          </c:spPr>
          <c:invertIfNegative val="0"/>
          <c:cat>
            <c:multiLvlStrRef>
              <c:f>'Eda and Analysis 4'!$A$272:$B$283</c:f>
            </c:multiLvlStrRef>
          </c:cat>
          <c:val>
            <c:numRef>
              <c:f>'Eda and Analysis 4'!$D$272:$D$283</c:f>
            </c:numRef>
          </c:val>
          <c:extLst>
            <c:ext xmlns:c16="http://schemas.microsoft.com/office/drawing/2014/chart" uri="{C3380CC4-5D6E-409C-BE32-E72D297353CC}">
              <c16:uniqueId val="{00000001-4B3B-4A70-82D2-9C73CEC105C7}"/>
            </c:ext>
          </c:extLst>
        </c:ser>
        <c:ser>
          <c:idx val="2"/>
          <c:order val="2"/>
          <c:tx>
            <c:strRef>
              <c:f>'Eda and Analysis 4'!$E$270:$E$271</c:f>
              <c:strCache>
                <c:ptCount val="2"/>
                <c:pt idx="0">
                  <c:v>Fuel and light</c:v>
                </c:pt>
                <c:pt idx="1">
                  <c:v>-</c:v>
                </c:pt>
              </c:strCache>
            </c:strRef>
          </c:tx>
          <c:spPr>
            <a:solidFill>
              <a:schemeClr val="accent3"/>
            </a:solidFill>
            <a:ln>
              <a:noFill/>
            </a:ln>
            <a:effectLst/>
          </c:spPr>
          <c:invertIfNegative val="0"/>
          <c:cat>
            <c:multiLvlStrRef>
              <c:f>'Eda and Analysis 4'!$A$272:$B$283</c:f>
            </c:multiLvlStrRef>
          </c:cat>
          <c:val>
            <c:numRef>
              <c:f>'Eda and Analysis 4'!$E$272:$E$283</c:f>
            </c:numRef>
          </c:val>
          <c:extLst>
            <c:ext xmlns:c16="http://schemas.microsoft.com/office/drawing/2014/chart" uri="{C3380CC4-5D6E-409C-BE32-E72D297353CC}">
              <c16:uniqueId val="{00000002-4B3B-4A70-82D2-9C73CEC105C7}"/>
            </c:ext>
          </c:extLst>
        </c:ser>
        <c:ser>
          <c:idx val="3"/>
          <c:order val="3"/>
          <c:tx>
            <c:strRef>
              <c:f>'Eda and Analysis 4'!$F$270:$F$271</c:f>
              <c:strCache>
                <c:ptCount val="2"/>
                <c:pt idx="0">
                  <c:v>Health</c:v>
                </c:pt>
                <c:pt idx="1">
                  <c:v>-</c:v>
                </c:pt>
              </c:strCache>
            </c:strRef>
          </c:tx>
          <c:spPr>
            <a:solidFill>
              <a:schemeClr val="accent4"/>
            </a:solidFill>
            <a:ln>
              <a:noFill/>
            </a:ln>
            <a:effectLst/>
          </c:spPr>
          <c:invertIfNegative val="0"/>
          <c:cat>
            <c:multiLvlStrRef>
              <c:f>'Eda and Analysis 4'!$A$272:$B$283</c:f>
            </c:multiLvlStrRef>
          </c:cat>
          <c:val>
            <c:numRef>
              <c:f>'Eda and Analysis 4'!$F$272:$F$283</c:f>
            </c:numRef>
          </c:val>
          <c:extLst>
            <c:ext xmlns:c16="http://schemas.microsoft.com/office/drawing/2014/chart" uri="{C3380CC4-5D6E-409C-BE32-E72D297353CC}">
              <c16:uniqueId val="{00000003-4B3B-4A70-82D2-9C73CEC105C7}"/>
            </c:ext>
          </c:extLst>
        </c:ser>
        <c:ser>
          <c:idx val="4"/>
          <c:order val="4"/>
          <c:tx>
            <c:strRef>
              <c:f>'Eda and Analysis 4'!$G$270:$G$271</c:f>
              <c:strCache>
                <c:ptCount val="2"/>
                <c:pt idx="0">
                  <c:v>Transport and communication</c:v>
                </c:pt>
                <c:pt idx="1">
                  <c:v>-</c:v>
                </c:pt>
              </c:strCache>
            </c:strRef>
          </c:tx>
          <c:spPr>
            <a:solidFill>
              <a:schemeClr val="accent5"/>
            </a:solidFill>
            <a:ln>
              <a:noFill/>
            </a:ln>
            <a:effectLst/>
          </c:spPr>
          <c:invertIfNegative val="0"/>
          <c:cat>
            <c:multiLvlStrRef>
              <c:f>'Eda and Analysis 4'!$A$272:$B$283</c:f>
            </c:multiLvlStrRef>
          </c:cat>
          <c:val>
            <c:numRef>
              <c:f>'Eda and Analysis 4'!$G$272:$G$283</c:f>
            </c:numRef>
          </c:val>
          <c:extLst>
            <c:ext xmlns:c16="http://schemas.microsoft.com/office/drawing/2014/chart" uri="{C3380CC4-5D6E-409C-BE32-E72D297353CC}">
              <c16:uniqueId val="{00000004-4B3B-4A70-82D2-9C73CEC105C7}"/>
            </c:ext>
          </c:extLst>
        </c:ser>
        <c:ser>
          <c:idx val="5"/>
          <c:order val="5"/>
          <c:tx>
            <c:strRef>
              <c:f>'Eda and Analysis 4'!$H$270:$H$271</c:f>
              <c:strCache>
                <c:ptCount val="2"/>
                <c:pt idx="0">
                  <c:v>Education</c:v>
                </c:pt>
                <c:pt idx="1">
                  <c:v>-</c:v>
                </c:pt>
              </c:strCache>
            </c:strRef>
          </c:tx>
          <c:spPr>
            <a:solidFill>
              <a:schemeClr val="accent6"/>
            </a:solidFill>
            <a:ln>
              <a:noFill/>
            </a:ln>
            <a:effectLst/>
          </c:spPr>
          <c:invertIfNegative val="0"/>
          <c:cat>
            <c:multiLvlStrRef>
              <c:f>'Eda and Analysis 4'!$A$272:$B$283</c:f>
            </c:multiLvlStrRef>
          </c:cat>
          <c:val>
            <c:numRef>
              <c:f>'Eda and Analysis 4'!$H$272:$H$283</c:f>
            </c:numRef>
          </c:val>
          <c:extLst>
            <c:ext xmlns:c16="http://schemas.microsoft.com/office/drawing/2014/chart" uri="{C3380CC4-5D6E-409C-BE32-E72D297353CC}">
              <c16:uniqueId val="{00000005-4B3B-4A70-82D2-9C73CEC105C7}"/>
            </c:ext>
          </c:extLst>
        </c:ser>
        <c:dLbls>
          <c:showLegendKey val="0"/>
          <c:showVal val="0"/>
          <c:showCatName val="0"/>
          <c:showSerName val="0"/>
          <c:showPercent val="0"/>
          <c:showBubbleSize val="0"/>
        </c:dLbls>
        <c:gapWidth val="219"/>
        <c:overlap val="-27"/>
        <c:axId val="139542416"/>
        <c:axId val="139539056"/>
      </c:barChart>
      <c:catAx>
        <c:axId val="13954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39056"/>
        <c:crosses val="autoZero"/>
        <c:auto val="1"/>
        <c:lblAlgn val="ctr"/>
        <c:lblOffset val="100"/>
        <c:noMultiLvlLbl val="0"/>
      </c:catAx>
      <c:valAx>
        <c:axId val="13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42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973992662774817E-2"/>
          <c:y val="3.1444975007709937E-2"/>
          <c:w val="0.93302600733722518"/>
          <c:h val="0.87116253695747459"/>
        </c:manualLayout>
      </c:layout>
      <c:barChart>
        <c:barDir val="col"/>
        <c:grouping val="clustered"/>
        <c:varyColors val="0"/>
        <c:ser>
          <c:idx val="0"/>
          <c:order val="0"/>
          <c:tx>
            <c:strRef>
              <c:f>'Eda and Analysis 4'!$D$288</c:f>
              <c:strCache>
                <c:ptCount val="1"/>
                <c:pt idx="0">
                  <c:v>Food</c:v>
                </c:pt>
              </c:strCache>
            </c:strRef>
          </c:tx>
          <c:spPr>
            <a:solidFill>
              <a:schemeClr val="accent2">
                <a:lumMod val="50000"/>
              </a:schemeClr>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4'!$D$289:$D$313</c:f>
              <c:numCache>
                <c:formatCode>0%</c:formatCode>
                <c:ptCount val="25"/>
                <c:pt idx="1">
                  <c:v>5.888970824588282E-2</c:v>
                </c:pt>
                <c:pt idx="2">
                  <c:v>-4.0079283590618194E-2</c:v>
                </c:pt>
                <c:pt idx="3">
                  <c:v>1.238908421228853E-2</c:v>
                </c:pt>
                <c:pt idx="4">
                  <c:v>1.2898958161071656E-2</c:v>
                </c:pt>
                <c:pt idx="5">
                  <c:v>4.8979591836734691E-3</c:v>
                </c:pt>
                <c:pt idx="6">
                  <c:v>6.0655293799079585E-3</c:v>
                </c:pt>
                <c:pt idx="7">
                  <c:v>1.5018571351671348E-2</c:v>
                </c:pt>
                <c:pt idx="8">
                  <c:v>1.3417479847263568E-2</c:v>
                </c:pt>
                <c:pt idx="9">
                  <c:v>1.842063948924581E-2</c:v>
                </c:pt>
                <c:pt idx="10">
                  <c:v>-2.9289347926621545E-3</c:v>
                </c:pt>
                <c:pt idx="11">
                  <c:v>-1.4842300556586365E-2</c:v>
                </c:pt>
                <c:pt idx="12">
                  <c:v>-8.4745762711863452E-3</c:v>
                </c:pt>
                <c:pt idx="13">
                  <c:v>1.7225915374063448E-2</c:v>
                </c:pt>
                <c:pt idx="14">
                  <c:v>-5.3261066881045649E-2</c:v>
                </c:pt>
                <c:pt idx="15">
                  <c:v>7.7486084936670058E-2</c:v>
                </c:pt>
                <c:pt idx="16">
                  <c:v>0</c:v>
                </c:pt>
                <c:pt idx="17">
                  <c:v>1.4439699003457439E-2</c:v>
                </c:pt>
                <c:pt idx="18">
                  <c:v>5.9141940657577961E-3</c:v>
                </c:pt>
                <c:pt idx="19">
                  <c:v>2.0727453911310367E-2</c:v>
                </c:pt>
                <c:pt idx="20">
                  <c:v>2.2942497315239677E-2</c:v>
                </c:pt>
                <c:pt idx="21">
                  <c:v>6.4420690971559464E-3</c:v>
                </c:pt>
                <c:pt idx="22">
                  <c:v>-1.5456829927457167E-2</c:v>
                </c:pt>
                <c:pt idx="23">
                  <c:v>-1.7914760414158463E-2</c:v>
                </c:pt>
                <c:pt idx="24">
                  <c:v>4.9036434070581294E-5</c:v>
                </c:pt>
              </c:numCache>
            </c:numRef>
          </c:val>
          <c:extLst>
            <c:ext xmlns:c16="http://schemas.microsoft.com/office/drawing/2014/chart" uri="{C3380CC4-5D6E-409C-BE32-E72D297353CC}">
              <c16:uniqueId val="{00000000-695D-4240-8ABD-E2B70DCB8171}"/>
            </c:ext>
          </c:extLst>
        </c:ser>
        <c:ser>
          <c:idx val="1"/>
          <c:order val="1"/>
          <c:tx>
            <c:strRef>
              <c:f>'Eda and Analysis 4'!$E$288</c:f>
              <c:strCache>
                <c:ptCount val="1"/>
                <c:pt idx="0">
                  <c:v>Clothing and Footware</c:v>
                </c:pt>
              </c:strCache>
            </c:strRef>
          </c:tx>
          <c:spPr>
            <a:solidFill>
              <a:schemeClr val="accent1">
                <a:lumMod val="50000"/>
              </a:schemeClr>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4'!$E$289:$E$313</c:f>
              <c:numCache>
                <c:formatCode>0%</c:formatCode>
                <c:ptCount val="25"/>
                <c:pt idx="1">
                  <c:v>9.5703874184886149E-3</c:v>
                </c:pt>
                <c:pt idx="2">
                  <c:v>-5.8321776629494037E-3</c:v>
                </c:pt>
                <c:pt idx="3">
                  <c:v>6.8791561568437175E-4</c:v>
                </c:pt>
                <c:pt idx="4">
                  <c:v>1.3748854262145343E-3</c:v>
                </c:pt>
                <c:pt idx="5">
                  <c:v>1.3729977116705326E-3</c:v>
                </c:pt>
                <c:pt idx="6">
                  <c:v>2.2851919561235349E-4</c:v>
                </c:pt>
                <c:pt idx="7">
                  <c:v>1.5992689056431087E-3</c:v>
                </c:pt>
                <c:pt idx="8">
                  <c:v>2.5091240875912929E-3</c:v>
                </c:pt>
                <c:pt idx="9">
                  <c:v>2.5028441410694488E-3</c:v>
                </c:pt>
                <c:pt idx="10">
                  <c:v>1.3617793917384609E-3</c:v>
                </c:pt>
                <c:pt idx="11">
                  <c:v>1.8132366273798989E-3</c:v>
                </c:pt>
                <c:pt idx="12">
                  <c:v>2.036199095022573E-3</c:v>
                </c:pt>
                <c:pt idx="13">
                  <c:v>-5.0982163016482243E-2</c:v>
                </c:pt>
                <c:pt idx="14">
                  <c:v>0</c:v>
                </c:pt>
                <c:pt idx="15">
                  <c:v>6.6568328892272599E-2</c:v>
                </c:pt>
                <c:pt idx="16">
                  <c:v>0</c:v>
                </c:pt>
                <c:pt idx="17">
                  <c:v>-2.2306491188941053E-4</c:v>
                </c:pt>
                <c:pt idx="18">
                  <c:v>3.3467202141900937E-3</c:v>
                </c:pt>
                <c:pt idx="19">
                  <c:v>2.0013342228152862E-3</c:v>
                </c:pt>
                <c:pt idx="20">
                  <c:v>3.106968486462444E-3</c:v>
                </c:pt>
                <c:pt idx="21">
                  <c:v>4.4247787610619468E-3</c:v>
                </c:pt>
                <c:pt idx="22">
                  <c:v>3.9647577092511268E-3</c:v>
                </c:pt>
                <c:pt idx="23">
                  <c:v>1.0092145677928842E-2</c:v>
                </c:pt>
                <c:pt idx="24">
                  <c:v>3.692441355343279E-3</c:v>
                </c:pt>
              </c:numCache>
            </c:numRef>
          </c:val>
          <c:extLst>
            <c:ext xmlns:c16="http://schemas.microsoft.com/office/drawing/2014/chart" uri="{C3380CC4-5D6E-409C-BE32-E72D297353CC}">
              <c16:uniqueId val="{00000001-695D-4240-8ABD-E2B70DCB8171}"/>
            </c:ext>
          </c:extLst>
        </c:ser>
        <c:ser>
          <c:idx val="2"/>
          <c:order val="2"/>
          <c:tx>
            <c:strRef>
              <c:f>'Eda and Analysis 4'!$F$288</c:f>
              <c:strCache>
                <c:ptCount val="1"/>
                <c:pt idx="0">
                  <c:v>Fuel and light</c:v>
                </c:pt>
              </c:strCache>
            </c:strRef>
          </c:tx>
          <c:spPr>
            <a:solidFill>
              <a:srgbClr val="00B050"/>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4'!$F$289:$F$313</c:f>
              <c:numCache>
                <c:formatCode>0%</c:formatCode>
                <c:ptCount val="25"/>
                <c:pt idx="1">
                  <c:v>1.7358625626342449E-2</c:v>
                </c:pt>
                <c:pt idx="2">
                  <c:v>-1.2840809146877866E-2</c:v>
                </c:pt>
                <c:pt idx="3">
                  <c:v>6.4148253741979841E-3</c:v>
                </c:pt>
                <c:pt idx="4">
                  <c:v>-1.3456090651557914E-2</c:v>
                </c:pt>
                <c:pt idx="5">
                  <c:v>-5.7430007178751706E-3</c:v>
                </c:pt>
                <c:pt idx="6">
                  <c:v>5.0541516245486548E-3</c:v>
                </c:pt>
                <c:pt idx="7">
                  <c:v>1.0057471264367858E-2</c:v>
                </c:pt>
                <c:pt idx="8">
                  <c:v>1.2091038406828002E-2</c:v>
                </c:pt>
                <c:pt idx="9">
                  <c:v>9.8383696416020888E-3</c:v>
                </c:pt>
                <c:pt idx="10">
                  <c:v>6.2630480167015015E-3</c:v>
                </c:pt>
                <c:pt idx="11">
                  <c:v>1.7980636237897609E-2</c:v>
                </c:pt>
                <c:pt idx="12">
                  <c:v>1.1548913043478378E-2</c:v>
                </c:pt>
                <c:pt idx="13">
                  <c:v>-3.2236400268636743E-2</c:v>
                </c:pt>
                <c:pt idx="14">
                  <c:v>-5.2671755725190866E-2</c:v>
                </c:pt>
                <c:pt idx="15">
                  <c:v>3.9484286865431213E-2</c:v>
                </c:pt>
                <c:pt idx="16">
                  <c:v>0</c:v>
                </c:pt>
                <c:pt idx="17">
                  <c:v>7.751937984496084E-3</c:v>
                </c:pt>
                <c:pt idx="18">
                  <c:v>-6.9930069930065951E-4</c:v>
                </c:pt>
                <c:pt idx="19">
                  <c:v>1.3995801259621317E-3</c:v>
                </c:pt>
                <c:pt idx="20">
                  <c:v>3.4940600978336828E-3</c:v>
                </c:pt>
                <c:pt idx="21">
                  <c:v>6.9637883008356553E-3</c:v>
                </c:pt>
                <c:pt idx="22">
                  <c:v>2.2821576763485556E-2</c:v>
                </c:pt>
                <c:pt idx="23">
                  <c:v>3.0425963488843813E-2</c:v>
                </c:pt>
                <c:pt idx="24">
                  <c:v>2.0341207349081326E-2</c:v>
                </c:pt>
              </c:numCache>
            </c:numRef>
          </c:val>
          <c:extLst>
            <c:ext xmlns:c16="http://schemas.microsoft.com/office/drawing/2014/chart" uri="{C3380CC4-5D6E-409C-BE32-E72D297353CC}">
              <c16:uniqueId val="{00000002-695D-4240-8ABD-E2B70DCB8171}"/>
            </c:ext>
          </c:extLst>
        </c:ser>
        <c:ser>
          <c:idx val="3"/>
          <c:order val="3"/>
          <c:tx>
            <c:strRef>
              <c:f>'Eda and Analysis 4'!$G$288</c:f>
              <c:strCache>
                <c:ptCount val="1"/>
                <c:pt idx="0">
                  <c:v>Health</c:v>
                </c:pt>
              </c:strCache>
            </c:strRef>
          </c:tx>
          <c:spPr>
            <a:solidFill>
              <a:schemeClr val="accent4"/>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4'!$G$289:$G$313</c:f>
              <c:numCache>
                <c:formatCode>0%</c:formatCode>
                <c:ptCount val="25"/>
                <c:pt idx="1">
                  <c:v>2.0747834017328045E-2</c:v>
                </c:pt>
                <c:pt idx="2">
                  <c:v>-1.5635470180924788E-2</c:v>
                </c:pt>
                <c:pt idx="3">
                  <c:v>3.4036759700476512E-3</c:v>
                </c:pt>
                <c:pt idx="4">
                  <c:v>3.3921302578018993E-3</c:v>
                </c:pt>
                <c:pt idx="5">
                  <c:v>4.0567951318458036E-3</c:v>
                </c:pt>
                <c:pt idx="6">
                  <c:v>3.3670033670033669E-3</c:v>
                </c:pt>
                <c:pt idx="7">
                  <c:v>2.6845637583892998E-3</c:v>
                </c:pt>
                <c:pt idx="8">
                  <c:v>3.3467202141900937E-3</c:v>
                </c:pt>
                <c:pt idx="9">
                  <c:v>3.3355570380253501E-3</c:v>
                </c:pt>
                <c:pt idx="10">
                  <c:v>5.319148936170099E-3</c:v>
                </c:pt>
                <c:pt idx="11">
                  <c:v>3.3068783068783071E-3</c:v>
                </c:pt>
                <c:pt idx="12">
                  <c:v>3.9551746868821541E-3</c:v>
                </c:pt>
                <c:pt idx="13">
                  <c:v>-1.0505581089954186E-2</c:v>
                </c:pt>
                <c:pt idx="14">
                  <c:v>-8.0822826808228138E-2</c:v>
                </c:pt>
                <c:pt idx="15">
                  <c:v>0.11464048512850125</c:v>
                </c:pt>
                <c:pt idx="16">
                  <c:v>0</c:v>
                </c:pt>
                <c:pt idx="17">
                  <c:v>3.8860103626942636E-3</c:v>
                </c:pt>
                <c:pt idx="18">
                  <c:v>3.870967741935447E-3</c:v>
                </c:pt>
                <c:pt idx="19">
                  <c:v>4.4987146529564077E-3</c:v>
                </c:pt>
                <c:pt idx="20">
                  <c:v>5.7581573896351712E-3</c:v>
                </c:pt>
                <c:pt idx="21">
                  <c:v>6.9974554707380584E-3</c:v>
                </c:pt>
                <c:pt idx="22">
                  <c:v>6.3171193935565376E-3</c:v>
                </c:pt>
                <c:pt idx="23">
                  <c:v>1.2554927809165096E-2</c:v>
                </c:pt>
                <c:pt idx="24">
                  <c:v>2.4798512089273233E-3</c:v>
                </c:pt>
              </c:numCache>
            </c:numRef>
          </c:val>
          <c:extLst>
            <c:ext xmlns:c16="http://schemas.microsoft.com/office/drawing/2014/chart" uri="{C3380CC4-5D6E-409C-BE32-E72D297353CC}">
              <c16:uniqueId val="{00000003-695D-4240-8ABD-E2B70DCB8171}"/>
            </c:ext>
          </c:extLst>
        </c:ser>
        <c:ser>
          <c:idx val="4"/>
          <c:order val="4"/>
          <c:tx>
            <c:strRef>
              <c:f>'Eda and Analysis 4'!$H$288</c:f>
              <c:strCache>
                <c:ptCount val="1"/>
                <c:pt idx="0">
                  <c:v>Transport and communication</c:v>
                </c:pt>
              </c:strCache>
            </c:strRef>
          </c:tx>
          <c:spPr>
            <a:solidFill>
              <a:schemeClr val="accent5"/>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4'!$H$289:$H$313</c:f>
              <c:numCache>
                <c:formatCode>0%</c:formatCode>
                <c:ptCount val="25"/>
                <c:pt idx="1">
                  <c:v>2.0197966827180419E-2</c:v>
                </c:pt>
                <c:pt idx="2">
                  <c:v>-1.7438049036318355E-2</c:v>
                </c:pt>
                <c:pt idx="3">
                  <c:v>-2.4019215372298747E-3</c:v>
                </c:pt>
                <c:pt idx="4">
                  <c:v>8.0256821829855548E-3</c:v>
                </c:pt>
                <c:pt idx="5">
                  <c:v>1.5923566878981118E-3</c:v>
                </c:pt>
                <c:pt idx="6">
                  <c:v>2.3847376788553032E-3</c:v>
                </c:pt>
                <c:pt idx="7">
                  <c:v>1.5860428231562478E-3</c:v>
                </c:pt>
                <c:pt idx="8">
                  <c:v>2.3752969121139918E-3</c:v>
                </c:pt>
                <c:pt idx="9">
                  <c:v>2.5276461295418776E-2</c:v>
                </c:pt>
                <c:pt idx="10">
                  <c:v>8.4745762711863955E-3</c:v>
                </c:pt>
                <c:pt idx="11">
                  <c:v>-4.583651642475128E-3</c:v>
                </c:pt>
                <c:pt idx="12">
                  <c:v>-3.0698388334612866E-3</c:v>
                </c:pt>
                <c:pt idx="13">
                  <c:v>-2.1016166281755226E-2</c:v>
                </c:pt>
                <c:pt idx="14">
                  <c:v>0</c:v>
                </c:pt>
                <c:pt idx="15">
                  <c:v>6.1571125265392768E-2</c:v>
                </c:pt>
                <c:pt idx="16">
                  <c:v>0</c:v>
                </c:pt>
                <c:pt idx="17">
                  <c:v>2.5925925925925925E-2</c:v>
                </c:pt>
                <c:pt idx="18">
                  <c:v>7.9422382671479729E-3</c:v>
                </c:pt>
                <c:pt idx="19">
                  <c:v>7.1633237822349575E-3</c:v>
                </c:pt>
                <c:pt idx="20">
                  <c:v>-1.4224751066855522E-3</c:v>
                </c:pt>
                <c:pt idx="21">
                  <c:v>2.1367521367520151E-3</c:v>
                </c:pt>
                <c:pt idx="22">
                  <c:v>8.5287846481877545E-3</c:v>
                </c:pt>
                <c:pt idx="23">
                  <c:v>2.2551092318534097E-2</c:v>
                </c:pt>
                <c:pt idx="24">
                  <c:v>7.5809786354238068E-3</c:v>
                </c:pt>
              </c:numCache>
            </c:numRef>
          </c:val>
          <c:extLst>
            <c:ext xmlns:c16="http://schemas.microsoft.com/office/drawing/2014/chart" uri="{C3380CC4-5D6E-409C-BE32-E72D297353CC}">
              <c16:uniqueId val="{00000004-695D-4240-8ABD-E2B70DCB8171}"/>
            </c:ext>
          </c:extLst>
        </c:ser>
        <c:ser>
          <c:idx val="5"/>
          <c:order val="5"/>
          <c:tx>
            <c:strRef>
              <c:f>'Eda and Analysis 4'!$I$288</c:f>
              <c:strCache>
                <c:ptCount val="1"/>
                <c:pt idx="0">
                  <c:v>Education</c:v>
                </c:pt>
              </c:strCache>
            </c:strRef>
          </c:tx>
          <c:spPr>
            <a:solidFill>
              <a:schemeClr val="accent6">
                <a:lumMod val="40000"/>
                <a:lumOff val="60000"/>
              </a:schemeClr>
            </a:solidFill>
            <a:ln>
              <a:noFill/>
            </a:ln>
            <a:effectLst/>
          </c:spPr>
          <c:invertIfNegative val="0"/>
          <c:cat>
            <c:multiLvlStrRef>
              <c:f>'Eda and Analysis 4'!$A$289:$C$313</c:f>
              <c:multiLvlStrCache>
                <c:ptCount val="25"/>
                <c:lvl>
                  <c:pt idx="0">
                    <c:v>March</c:v>
                  </c:pt>
                  <c:pt idx="1">
                    <c:v>April</c:v>
                  </c:pt>
                  <c:pt idx="2">
                    <c:v>May</c:v>
                  </c:pt>
                  <c:pt idx="3">
                    <c:v>June</c:v>
                  </c:pt>
                  <c:pt idx="4">
                    <c:v>July</c:v>
                  </c:pt>
                  <c:pt idx="5">
                    <c:v>August</c:v>
                  </c:pt>
                  <c:pt idx="6">
                    <c:v>September</c:v>
                  </c:pt>
                  <c:pt idx="7">
                    <c:v>October</c:v>
                  </c:pt>
                  <c:pt idx="8">
                    <c:v>November</c:v>
                  </c:pt>
                  <c:pt idx="9">
                    <c:v>December</c:v>
                  </c:pt>
                  <c:pt idx="10">
                    <c:v>January</c:v>
                  </c:pt>
                  <c:pt idx="11">
                    <c:v>February</c:v>
                  </c:pt>
                  <c:pt idx="12">
                    <c:v>March</c:v>
                  </c:pt>
                  <c:pt idx="13">
                    <c:v>April</c:v>
                  </c:pt>
                  <c:pt idx="14">
                    <c:v>May</c:v>
                  </c:pt>
                  <c:pt idx="15">
                    <c:v>June</c:v>
                  </c:pt>
                  <c:pt idx="16">
                    <c:v>July</c:v>
                  </c:pt>
                  <c:pt idx="17">
                    <c:v>August</c:v>
                  </c:pt>
                  <c:pt idx="18">
                    <c:v>September</c:v>
                  </c:pt>
                  <c:pt idx="19">
                    <c:v>October</c:v>
                  </c:pt>
                  <c:pt idx="20">
                    <c:v>November</c:v>
                  </c:pt>
                  <c:pt idx="21">
                    <c:v>December</c:v>
                  </c:pt>
                  <c:pt idx="22">
                    <c:v>January</c:v>
                  </c:pt>
                  <c:pt idx="23">
                    <c:v>February</c:v>
                  </c:pt>
                  <c:pt idx="24">
                    <c:v>March</c:v>
                  </c:pt>
                </c:lvl>
                <c:lvl>
                  <c:pt idx="0">
                    <c:v>2019</c:v>
                  </c:pt>
                  <c:pt idx="1">
                    <c:v>2019</c:v>
                  </c:pt>
                  <c:pt idx="2">
                    <c:v>2019</c:v>
                  </c:pt>
                  <c:pt idx="3">
                    <c:v>2019</c:v>
                  </c:pt>
                  <c:pt idx="4">
                    <c:v>2019</c:v>
                  </c:pt>
                  <c:pt idx="5">
                    <c:v>2019</c:v>
                  </c:pt>
                  <c:pt idx="6">
                    <c:v>2019</c:v>
                  </c:pt>
                  <c:pt idx="7">
                    <c:v>2019</c:v>
                  </c:pt>
                  <c:pt idx="8">
                    <c:v>2019</c:v>
                  </c:pt>
                  <c:pt idx="9">
                    <c:v>2019</c:v>
                  </c:pt>
                  <c:pt idx="10">
                    <c:v>2020</c:v>
                  </c:pt>
                  <c:pt idx="11">
                    <c:v>2020</c:v>
                  </c:pt>
                  <c:pt idx="12">
                    <c:v>2020</c:v>
                  </c:pt>
                  <c:pt idx="13">
                    <c:v>2020</c:v>
                  </c:pt>
                  <c:pt idx="14">
                    <c:v>2020</c:v>
                  </c:pt>
                  <c:pt idx="15">
                    <c:v>2020</c:v>
                  </c:pt>
                  <c:pt idx="16">
                    <c:v>2020</c:v>
                  </c:pt>
                  <c:pt idx="17">
                    <c:v>2020</c:v>
                  </c:pt>
                  <c:pt idx="18">
                    <c:v>2020</c:v>
                  </c:pt>
                  <c:pt idx="19">
                    <c:v>2020</c:v>
                  </c:pt>
                  <c:pt idx="20">
                    <c:v>2020</c:v>
                  </c:pt>
                  <c:pt idx="21">
                    <c:v>2020</c:v>
                  </c:pt>
                  <c:pt idx="22">
                    <c:v>2021</c:v>
                  </c:pt>
                  <c:pt idx="23">
                    <c:v>2021</c:v>
                  </c:pt>
                  <c:pt idx="24">
                    <c:v>2021</c:v>
                  </c:pt>
                </c:lvl>
                <c:lvl>
                  <c:pt idx="0">
                    <c:v>Pre-Covid Period</c:v>
                  </c:pt>
                  <c:pt idx="13">
                    <c:v>Post-Covid Period</c:v>
                  </c:pt>
                </c:lvl>
              </c:multiLvlStrCache>
            </c:multiLvlStrRef>
          </c:cat>
          <c:val>
            <c:numRef>
              <c:f>'Eda and Analysis 4'!$I$289:$I$313</c:f>
              <c:numCache>
                <c:formatCode>0%</c:formatCode>
                <c:ptCount val="25"/>
                <c:pt idx="1">
                  <c:v>2.7666888445331543E-2</c:v>
                </c:pt>
                <c:pt idx="2">
                  <c:v>-1.8505530078230473E-2</c:v>
                </c:pt>
                <c:pt idx="3">
                  <c:v>5.9366754617414625E-3</c:v>
                </c:pt>
                <c:pt idx="4">
                  <c:v>9.8360655737704927E-3</c:v>
                </c:pt>
                <c:pt idx="5">
                  <c:v>5.8441558441558808E-3</c:v>
                </c:pt>
                <c:pt idx="6">
                  <c:v>1.9367333763717427E-3</c:v>
                </c:pt>
                <c:pt idx="7">
                  <c:v>1.2886597938145429E-3</c:v>
                </c:pt>
                <c:pt idx="8">
                  <c:v>6.4350064350060694E-4</c:v>
                </c:pt>
                <c:pt idx="9">
                  <c:v>1.2861736334404414E-3</c:v>
                </c:pt>
                <c:pt idx="10">
                  <c:v>2.5690430314708138E-3</c:v>
                </c:pt>
                <c:pt idx="11">
                  <c:v>6.4061499039073878E-4</c:v>
                </c:pt>
                <c:pt idx="12">
                  <c:v>-6.4020486555694189E-4</c:v>
                </c:pt>
                <c:pt idx="13">
                  <c:v>-9.5900064061499035E-2</c:v>
                </c:pt>
                <c:pt idx="14">
                  <c:v>0</c:v>
                </c:pt>
                <c:pt idx="15">
                  <c:v>0.10819811521292433</c:v>
                </c:pt>
                <c:pt idx="16">
                  <c:v>0</c:v>
                </c:pt>
                <c:pt idx="17">
                  <c:v>1.3427109974424516E-2</c:v>
                </c:pt>
                <c:pt idx="18">
                  <c:v>-6.3091482649842269E-3</c:v>
                </c:pt>
                <c:pt idx="19">
                  <c:v>6.3492063492063492E-3</c:v>
                </c:pt>
                <c:pt idx="20">
                  <c:v>6.3091482649838687E-4</c:v>
                </c:pt>
                <c:pt idx="21">
                  <c:v>5.0441361916772473E-3</c:v>
                </c:pt>
                <c:pt idx="22">
                  <c:v>-1.2547051442911986E-3</c:v>
                </c:pt>
                <c:pt idx="23">
                  <c:v>1.8844221105528353E-3</c:v>
                </c:pt>
                <c:pt idx="24">
                  <c:v>4.3887147335422488E-3</c:v>
                </c:pt>
              </c:numCache>
            </c:numRef>
          </c:val>
          <c:extLst>
            <c:ext xmlns:c16="http://schemas.microsoft.com/office/drawing/2014/chart" uri="{C3380CC4-5D6E-409C-BE32-E72D297353CC}">
              <c16:uniqueId val="{00000005-695D-4240-8ABD-E2B70DCB8171}"/>
            </c:ext>
          </c:extLst>
        </c:ser>
        <c:dLbls>
          <c:showLegendKey val="0"/>
          <c:showVal val="0"/>
          <c:showCatName val="0"/>
          <c:showSerName val="0"/>
          <c:showPercent val="0"/>
          <c:showBubbleSize val="0"/>
        </c:dLbls>
        <c:gapWidth val="219"/>
        <c:overlap val="-27"/>
        <c:axId val="656619552"/>
        <c:axId val="656619072"/>
      </c:barChart>
      <c:catAx>
        <c:axId val="65661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6619072"/>
        <c:crosses val="autoZero"/>
        <c:auto val="1"/>
        <c:lblAlgn val="ctr"/>
        <c:lblOffset val="100"/>
        <c:noMultiLvlLbl val="0"/>
      </c:catAx>
      <c:valAx>
        <c:axId val="6566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Inflation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6619552"/>
        <c:crosses val="autoZero"/>
        <c:crossBetween val="between"/>
      </c:valAx>
      <c:spPr>
        <a:noFill/>
        <a:ln>
          <a:noFill/>
        </a:ln>
        <a:effectLst/>
      </c:spPr>
    </c:plotArea>
    <c:legend>
      <c:legendPos val="b"/>
      <c:layout>
        <c:manualLayout>
          <c:xMode val="edge"/>
          <c:yMode val="edge"/>
          <c:x val="0.12252460259892863"/>
          <c:y val="0.88639813628447017"/>
          <c:w val="0.8441261322110688"/>
          <c:h val="0.11360186371552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Oils and Fats and Crude Oil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and Analysis 5'!$I$32</c:f>
              <c:strCache>
                <c:ptCount val="1"/>
                <c:pt idx="0">
                  <c:v>Crude Oil Prices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'Eda and Analysis 5'!$H$33:$H$57</c:f>
              <c:numCache>
                <c:formatCode>General</c:formatCode>
                <c:ptCount val="25"/>
                <c:pt idx="0">
                  <c:v>163.9</c:v>
                </c:pt>
                <c:pt idx="1">
                  <c:v>170.1</c:v>
                </c:pt>
                <c:pt idx="2">
                  <c:v>178.7</c:v>
                </c:pt>
                <c:pt idx="3">
                  <c:v>183.7</c:v>
                </c:pt>
                <c:pt idx="4">
                  <c:v>182.1</c:v>
                </c:pt>
                <c:pt idx="5">
                  <c:v>188</c:v>
                </c:pt>
                <c:pt idx="6">
                  <c:v>188</c:v>
                </c:pt>
                <c:pt idx="7">
                  <c:v>190.6</c:v>
                </c:pt>
                <c:pt idx="8">
                  <c:v>190.1</c:v>
                </c:pt>
                <c:pt idx="9">
                  <c:v>187.6</c:v>
                </c:pt>
                <c:pt idx="10">
                  <c:v>184.7</c:v>
                </c:pt>
                <c:pt idx="11">
                  <c:v>184.9</c:v>
                </c:pt>
                <c:pt idx="12">
                  <c:v>194.6</c:v>
                </c:pt>
                <c:pt idx="13">
                  <c:v>199.5</c:v>
                </c:pt>
                <c:pt idx="14">
                  <c:v>202.4</c:v>
                </c:pt>
                <c:pt idx="15">
                  <c:v>200.9</c:v>
                </c:pt>
                <c:pt idx="16">
                  <c:v>195.8</c:v>
                </c:pt>
                <c:pt idx="17">
                  <c:v>192.4</c:v>
                </c:pt>
                <c:pt idx="18">
                  <c:v>188.7</c:v>
                </c:pt>
                <c:pt idx="19">
                  <c:v>186.5</c:v>
                </c:pt>
                <c:pt idx="20">
                  <c:v>188.9</c:v>
                </c:pt>
                <c:pt idx="21">
                  <c:v>188.5</c:v>
                </c:pt>
                <c:pt idx="22">
                  <c:v>187.2</c:v>
                </c:pt>
                <c:pt idx="23">
                  <c:v>179.3</c:v>
                </c:pt>
                <c:pt idx="24">
                  <c:v>179.2</c:v>
                </c:pt>
              </c:numCache>
            </c:numRef>
          </c:xVal>
          <c:yVal>
            <c:numRef>
              <c:f>'Eda and Analysis 5'!$I$33:$I$57</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0-6965-4750-8677-8942F1C56955}"/>
            </c:ext>
          </c:extLst>
        </c:ser>
        <c:dLbls>
          <c:showLegendKey val="0"/>
          <c:showVal val="0"/>
          <c:showCatName val="0"/>
          <c:showSerName val="0"/>
          <c:showPercent val="0"/>
          <c:showBubbleSize val="0"/>
        </c:dLbls>
        <c:axId val="2121056256"/>
        <c:axId val="2121057216"/>
      </c:scatterChart>
      <c:valAx>
        <c:axId val="2121056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Oil</a:t>
                </a:r>
                <a:r>
                  <a:rPr lang="en-IN" baseline="0"/>
                  <a:t> and Fats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7216"/>
        <c:crosses val="autoZero"/>
        <c:crossBetween val="midCat"/>
      </c:valAx>
      <c:valAx>
        <c:axId val="2121057216"/>
        <c:scaling>
          <c:orientation val="minMax"/>
        </c:scaling>
        <c:delete val="0"/>
        <c:axPos val="l"/>
        <c:majorGridlines>
          <c:spPr>
            <a:ln w="9525" cap="flat" cmpd="sng" algn="ctr">
              <a:solidFill>
                <a:schemeClr val="tx1">
                  <a:lumMod val="15000"/>
                  <a:lumOff val="85000"/>
                </a:schemeClr>
              </a:solidFill>
              <a:round/>
            </a:ln>
            <a:effectLst>
              <a:softEdge rad="0"/>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6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Transport</a:t>
            </a:r>
            <a:r>
              <a:rPr lang="en-US" sz="1200" baseline="0"/>
              <a:t> and Communication and Crude Oil Prices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and Analysis 5'!$P$32</c:f>
              <c:strCache>
                <c:ptCount val="1"/>
                <c:pt idx="0">
                  <c:v>Crude Oil Prices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'Eda and Analysis 5'!$O$33:$O$57</c:f>
              <c:numCache>
                <c:formatCode>General</c:formatCode>
                <c:ptCount val="25"/>
                <c:pt idx="0">
                  <c:v>146.19999999999999</c:v>
                </c:pt>
                <c:pt idx="1">
                  <c:v>146.6</c:v>
                </c:pt>
                <c:pt idx="2">
                  <c:v>148.9</c:v>
                </c:pt>
                <c:pt idx="3">
                  <c:v>150.69999999999999</c:v>
                </c:pt>
                <c:pt idx="4">
                  <c:v>153.1</c:v>
                </c:pt>
                <c:pt idx="5">
                  <c:v>154</c:v>
                </c:pt>
                <c:pt idx="6">
                  <c:v>154</c:v>
                </c:pt>
                <c:pt idx="7">
                  <c:v>155.69999999999999</c:v>
                </c:pt>
                <c:pt idx="8">
                  <c:v>154.80000000000001</c:v>
                </c:pt>
                <c:pt idx="9">
                  <c:v>155.69999999999999</c:v>
                </c:pt>
                <c:pt idx="10">
                  <c:v>156.5</c:v>
                </c:pt>
                <c:pt idx="11">
                  <c:v>156.9</c:v>
                </c:pt>
                <c:pt idx="12">
                  <c:v>157.9</c:v>
                </c:pt>
                <c:pt idx="13">
                  <c:v>162.6</c:v>
                </c:pt>
                <c:pt idx="14">
                  <c:v>163</c:v>
                </c:pt>
                <c:pt idx="15">
                  <c:v>161.1</c:v>
                </c:pt>
                <c:pt idx="16">
                  <c:v>161.6</c:v>
                </c:pt>
                <c:pt idx="17">
                  <c:v>161.9</c:v>
                </c:pt>
                <c:pt idx="18">
                  <c:v>162.30000000000001</c:v>
                </c:pt>
                <c:pt idx="19">
                  <c:v>162.9</c:v>
                </c:pt>
                <c:pt idx="20">
                  <c:v>163</c:v>
                </c:pt>
                <c:pt idx="21">
                  <c:v>163.4</c:v>
                </c:pt>
                <c:pt idx="22">
                  <c:v>163.6</c:v>
                </c:pt>
                <c:pt idx="23">
                  <c:v>164.2</c:v>
                </c:pt>
                <c:pt idx="24">
                  <c:v>164.2</c:v>
                </c:pt>
              </c:numCache>
            </c:numRef>
          </c:xVal>
          <c:yVal>
            <c:numRef>
              <c:f>'Eda and Analysis 5'!$P$33:$P$57</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0-FB96-4DD3-A59D-6AFD87590185}"/>
            </c:ext>
          </c:extLst>
        </c:ser>
        <c:dLbls>
          <c:showLegendKey val="0"/>
          <c:showVal val="0"/>
          <c:showCatName val="0"/>
          <c:showSerName val="0"/>
          <c:showPercent val="0"/>
          <c:showBubbleSize val="0"/>
        </c:dLbls>
        <c:axId val="736291136"/>
        <c:axId val="736289696"/>
      </c:scatterChart>
      <c:valAx>
        <c:axId val="736291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Transport</a:t>
                </a:r>
                <a:r>
                  <a:rPr lang="en-IN" baseline="0"/>
                  <a:t> and Communication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89696"/>
        <c:crosses val="autoZero"/>
        <c:crossBetween val="midCat"/>
      </c:valAx>
      <c:valAx>
        <c:axId val="73628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91136"/>
        <c:crosses val="autoZero"/>
        <c:crossBetween val="midCat"/>
      </c:valAx>
      <c:spPr>
        <a:noFill/>
        <a:ln>
          <a:noFill/>
        </a:ln>
        <a:effectLst>
          <a:outerShdw blurRad="50800" dist="50800" dir="2400000" algn="ctr" rotWithShape="0">
            <a:srgbClr val="000000">
              <a:alpha val="43137"/>
            </a:srgbClr>
          </a:outerShdw>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Correlation between Recreation and Amusement and Crude Oil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and Analysis 5'!$W$32</c:f>
              <c:strCache>
                <c:ptCount val="1"/>
                <c:pt idx="0">
                  <c:v>Crude Oil Prices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'Eda and Analysis 5'!$V$33:$V$57</c:f>
              <c:numCache>
                <c:formatCode>General</c:formatCode>
                <c:ptCount val="25"/>
                <c:pt idx="0">
                  <c:v>152.6</c:v>
                </c:pt>
                <c:pt idx="1">
                  <c:v>153.19999999999999</c:v>
                </c:pt>
                <c:pt idx="2">
                  <c:v>155.80000000000001</c:v>
                </c:pt>
                <c:pt idx="3">
                  <c:v>154.9</c:v>
                </c:pt>
                <c:pt idx="4">
                  <c:v>155.30000000000001</c:v>
                </c:pt>
                <c:pt idx="5">
                  <c:v>157.6</c:v>
                </c:pt>
                <c:pt idx="6">
                  <c:v>157.69999999999999</c:v>
                </c:pt>
                <c:pt idx="7">
                  <c:v>158.6</c:v>
                </c:pt>
                <c:pt idx="8">
                  <c:v>159.80000000000001</c:v>
                </c:pt>
                <c:pt idx="9">
                  <c:v>160.6</c:v>
                </c:pt>
                <c:pt idx="10">
                  <c:v>161.19999999999999</c:v>
                </c:pt>
                <c:pt idx="11">
                  <c:v>162.1</c:v>
                </c:pt>
                <c:pt idx="12">
                  <c:v>163.30000000000001</c:v>
                </c:pt>
                <c:pt idx="13">
                  <c:v>164.4</c:v>
                </c:pt>
                <c:pt idx="14">
                  <c:v>165.1</c:v>
                </c:pt>
                <c:pt idx="15">
                  <c:v>165.8</c:v>
                </c:pt>
                <c:pt idx="16">
                  <c:v>166.3</c:v>
                </c:pt>
                <c:pt idx="17">
                  <c:v>166.9</c:v>
                </c:pt>
                <c:pt idx="18">
                  <c:v>167.6</c:v>
                </c:pt>
                <c:pt idx="19">
                  <c:v>168.2</c:v>
                </c:pt>
                <c:pt idx="20">
                  <c:v>168.5</c:v>
                </c:pt>
                <c:pt idx="21">
                  <c:v>168.9</c:v>
                </c:pt>
                <c:pt idx="22">
                  <c:v>169.5</c:v>
                </c:pt>
                <c:pt idx="23">
                  <c:v>170.3</c:v>
                </c:pt>
                <c:pt idx="24">
                  <c:v>170.3</c:v>
                </c:pt>
              </c:numCache>
            </c:numRef>
          </c:xVal>
          <c:yVal>
            <c:numRef>
              <c:f>'Eda and Analysis 5'!$W$33:$W$57</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0-049D-4C7B-AF85-720EF7AF2C5F}"/>
            </c:ext>
          </c:extLst>
        </c:ser>
        <c:dLbls>
          <c:showLegendKey val="0"/>
          <c:showVal val="0"/>
          <c:showCatName val="0"/>
          <c:showSerName val="0"/>
          <c:showPercent val="0"/>
          <c:showBubbleSize val="0"/>
        </c:dLbls>
        <c:axId val="1168375728"/>
        <c:axId val="1166221824"/>
      </c:scatterChart>
      <c:valAx>
        <c:axId val="1168375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Recreation and Amusement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21824"/>
        <c:crosses val="autoZero"/>
        <c:crossBetween val="midCat"/>
      </c:valAx>
      <c:valAx>
        <c:axId val="116622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Crude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3757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Rural+Urban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Rural+Urban MOM %inflation</a:t>
          </a:r>
        </a:p>
      </cx:txPr>
    </cx:title>
    <cx:plotArea>
      <cx:plotAreaRegion>
        <cx:series layoutId="waterfall" uniqueId="{929CA092-8EC4-455F-9D34-ADA91CA3E835}">
          <cx:tx>
            <cx:txData>
              <cx:f>_xlchart.v1.1</cx:f>
              <cx:v>Rural+Urban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Urban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Urban MOM %inflation</a:t>
          </a:r>
        </a:p>
      </cx:txPr>
    </cx:title>
    <cx:plotArea>
      <cx:plotAreaRegion>
        <cx:series layoutId="waterfall" uniqueId="{FDCB1E30-9BFB-4C74-9D31-34F83B9DB362}">
          <cx:tx>
            <cx:txData>
              <cx:f>_xlchart.v1.7</cx:f>
              <cx:v>Urban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Rural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Rural MOM %inflation</a:t>
          </a:r>
        </a:p>
      </cx:txPr>
    </cx:title>
    <cx:plotArea>
      <cx:plotAreaRegion>
        <cx:series layoutId="waterfall" uniqueId="{35CA194D-7CEF-49C3-AB30-763F86F1433F}">
          <cx:tx>
            <cx:txData>
              <cx:f>_xlchart.v1.4</cx:f>
              <cx:v>Rural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685800</xdr:colOff>
      <xdr:row>22</xdr:row>
      <xdr:rowOff>127000</xdr:rowOff>
    </xdr:from>
    <xdr:to>
      <xdr:col>14</xdr:col>
      <xdr:colOff>908050</xdr:colOff>
      <xdr:row>39</xdr:row>
      <xdr:rowOff>0</xdr:rowOff>
    </xdr:to>
    <xdr:graphicFrame macro="">
      <xdr:nvGraphicFramePr>
        <xdr:cNvPr id="3" name="Chart 2">
          <a:extLst>
            <a:ext uri="{FF2B5EF4-FFF2-40B4-BE49-F238E27FC236}">
              <a16:creationId xmlns:a16="http://schemas.microsoft.com/office/drawing/2014/main" id="{1D63368D-8E6A-3CD5-F5F0-2D21B7BF46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168274</xdr:colOff>
      <xdr:row>7</xdr:row>
      <xdr:rowOff>114300</xdr:rowOff>
    </xdr:from>
    <xdr:to>
      <xdr:col>38</xdr:col>
      <xdr:colOff>44450</xdr:colOff>
      <xdr:row>26</xdr:row>
      <xdr:rowOff>139700</xdr:rowOff>
    </xdr:to>
    <xdr:graphicFrame macro="">
      <xdr:nvGraphicFramePr>
        <xdr:cNvPr id="4" name="Chart 3">
          <a:extLst>
            <a:ext uri="{FF2B5EF4-FFF2-40B4-BE49-F238E27FC236}">
              <a16:creationId xmlns:a16="http://schemas.microsoft.com/office/drawing/2014/main" id="{5BC0E4B3-291B-5421-7CA3-C71CB7190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15</xdr:row>
      <xdr:rowOff>63500</xdr:rowOff>
    </xdr:from>
    <xdr:to>
      <xdr:col>10</xdr:col>
      <xdr:colOff>139700</xdr:colOff>
      <xdr:row>32</xdr:row>
      <xdr:rowOff>107950</xdr:rowOff>
    </xdr:to>
    <xdr:graphicFrame macro="">
      <xdr:nvGraphicFramePr>
        <xdr:cNvPr id="2" name="Chart 1">
          <a:extLst>
            <a:ext uri="{FF2B5EF4-FFF2-40B4-BE49-F238E27FC236}">
              <a16:creationId xmlns:a16="http://schemas.microsoft.com/office/drawing/2014/main" id="{8BE68D53-7D22-C66B-062C-8D8D8281E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74</xdr:row>
      <xdr:rowOff>120650</xdr:rowOff>
    </xdr:from>
    <xdr:to>
      <xdr:col>4</xdr:col>
      <xdr:colOff>215900</xdr:colOff>
      <xdr:row>89</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9631B80-8CF2-6371-87F2-30B1F8DD71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3931900"/>
              <a:ext cx="34861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139700</xdr:colOff>
      <xdr:row>74</xdr:row>
      <xdr:rowOff>127000</xdr:rowOff>
    </xdr:from>
    <xdr:to>
      <xdr:col>13</xdr:col>
      <xdr:colOff>1073150</xdr:colOff>
      <xdr:row>89</xdr:row>
      <xdr:rowOff>107950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9C2BD65-8258-9806-8E2F-B33DDBB861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78850" y="13938250"/>
              <a:ext cx="46037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431800</xdr:colOff>
      <xdr:row>74</xdr:row>
      <xdr:rowOff>127000</xdr:rowOff>
    </xdr:from>
    <xdr:to>
      <xdr:col>9</xdr:col>
      <xdr:colOff>800100</xdr:colOff>
      <xdr:row>89</xdr:row>
      <xdr:rowOff>107950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AC9636C-8556-CB89-C3E3-074FD6D3E5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702050" y="13938250"/>
              <a:ext cx="46482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199257</xdr:colOff>
      <xdr:row>41</xdr:row>
      <xdr:rowOff>66273</xdr:rowOff>
    </xdr:from>
    <xdr:to>
      <xdr:col>18</xdr:col>
      <xdr:colOff>554713</xdr:colOff>
      <xdr:row>61</xdr:row>
      <xdr:rowOff>80287</xdr:rowOff>
    </xdr:to>
    <xdr:graphicFrame macro="">
      <xdr:nvGraphicFramePr>
        <xdr:cNvPr id="3" name="Chart 2">
          <a:extLst>
            <a:ext uri="{FF2B5EF4-FFF2-40B4-BE49-F238E27FC236}">
              <a16:creationId xmlns:a16="http://schemas.microsoft.com/office/drawing/2014/main" id="{D9263B71-F2E7-9259-4369-F17F305FD3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238124</xdr:colOff>
      <xdr:row>167</xdr:row>
      <xdr:rowOff>38100</xdr:rowOff>
    </xdr:from>
    <xdr:to>
      <xdr:col>12</xdr:col>
      <xdr:colOff>1479549</xdr:colOff>
      <xdr:row>188</xdr:row>
      <xdr:rowOff>88900</xdr:rowOff>
    </xdr:to>
    <xdr:graphicFrame macro="">
      <xdr:nvGraphicFramePr>
        <xdr:cNvPr id="4" name="Chart 3">
          <a:extLst>
            <a:ext uri="{FF2B5EF4-FFF2-40B4-BE49-F238E27FC236}">
              <a16:creationId xmlns:a16="http://schemas.microsoft.com/office/drawing/2014/main" id="{803DDF31-54CD-AB07-5637-1D753EA01F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412752</xdr:colOff>
      <xdr:row>208</xdr:row>
      <xdr:rowOff>183444</xdr:rowOff>
    </xdr:from>
    <xdr:to>
      <xdr:col>14</xdr:col>
      <xdr:colOff>338666</xdr:colOff>
      <xdr:row>239</xdr:row>
      <xdr:rowOff>70556</xdr:rowOff>
    </xdr:to>
    <xdr:graphicFrame macro="">
      <xdr:nvGraphicFramePr>
        <xdr:cNvPr id="23" name="Chart 22">
          <a:extLst>
            <a:ext uri="{FF2B5EF4-FFF2-40B4-BE49-F238E27FC236}">
              <a16:creationId xmlns:a16="http://schemas.microsoft.com/office/drawing/2014/main" id="{588406F8-F623-DEBC-EEB9-AD6BE2392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229304</xdr:colOff>
      <xdr:row>257</xdr:row>
      <xdr:rowOff>14816</xdr:rowOff>
    </xdr:from>
    <xdr:to>
      <xdr:col>14</xdr:col>
      <xdr:colOff>28222</xdr:colOff>
      <xdr:row>278</xdr:row>
      <xdr:rowOff>155222</xdr:rowOff>
    </xdr:to>
    <xdr:graphicFrame macro="">
      <xdr:nvGraphicFramePr>
        <xdr:cNvPr id="24" name="Chart 23">
          <a:extLst>
            <a:ext uri="{FF2B5EF4-FFF2-40B4-BE49-F238E27FC236}">
              <a16:creationId xmlns:a16="http://schemas.microsoft.com/office/drawing/2014/main" id="{2C3CA14B-E835-4CBA-7505-F2453DB52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329</xdr:row>
      <xdr:rowOff>76299</xdr:rowOff>
    </xdr:from>
    <xdr:to>
      <xdr:col>11</xdr:col>
      <xdr:colOff>1672166</xdr:colOff>
      <xdr:row>360</xdr:row>
      <xdr:rowOff>116417</xdr:rowOff>
    </xdr:to>
    <xdr:graphicFrame macro="">
      <xdr:nvGraphicFramePr>
        <xdr:cNvPr id="26" name="Chart 25">
          <a:extLst>
            <a:ext uri="{FF2B5EF4-FFF2-40B4-BE49-F238E27FC236}">
              <a16:creationId xmlns:a16="http://schemas.microsoft.com/office/drawing/2014/main" id="{58E98E5D-7B5C-1790-FAC8-1DABFE512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444500</xdr:colOff>
      <xdr:row>363</xdr:row>
      <xdr:rowOff>74084</xdr:rowOff>
    </xdr:from>
    <xdr:to>
      <xdr:col>10</xdr:col>
      <xdr:colOff>1174750</xdr:colOff>
      <xdr:row>379</xdr:row>
      <xdr:rowOff>84667</xdr:rowOff>
    </xdr:to>
    <xdr:sp macro="" textlink="">
      <xdr:nvSpPr>
        <xdr:cNvPr id="27" name="TextBox 26">
          <a:extLst>
            <a:ext uri="{FF2B5EF4-FFF2-40B4-BE49-F238E27FC236}">
              <a16:creationId xmlns:a16="http://schemas.microsoft.com/office/drawing/2014/main" id="{8B216170-CE0E-2290-9C61-146C39C27405}"/>
            </a:ext>
          </a:extLst>
        </xdr:cNvPr>
        <xdr:cNvSpPr txBox="1"/>
      </xdr:nvSpPr>
      <xdr:spPr>
        <a:xfrm>
          <a:off x="2180167" y="59774667"/>
          <a:ext cx="9789583" cy="288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a:t>
          </a:r>
          <a:r>
            <a:rPr lang="en-IN" sz="1800" baseline="0"/>
            <a:t> </a:t>
          </a:r>
          <a:r>
            <a:rPr lang="en-IN" sz="1800"/>
            <a:t>Just</a:t>
          </a:r>
          <a:r>
            <a:rPr lang="en-IN" sz="1800" baseline="0"/>
            <a:t> after Covid 19 arrival in April,2020 there was a decline in Food,Clothing and Footware,Fuel and Light,Health,Transport and Communication and Education prices .</a:t>
          </a:r>
        </a:p>
        <a:p>
          <a:endParaRPr lang="en-IN" sz="1800" baseline="0"/>
        </a:p>
        <a:p>
          <a:r>
            <a:rPr lang="en-IN" sz="1800" baseline="0"/>
            <a:t>* In June,2020  -</a:t>
          </a:r>
        </a:p>
        <a:p>
          <a:pPr marL="0" marR="0" lvl="0" indent="0" defTabSz="914400" eaLnBrk="1" fontAlgn="auto" latinLnBrk="0" hangingPunct="1">
            <a:lnSpc>
              <a:spcPct val="100000"/>
            </a:lnSpc>
            <a:spcBef>
              <a:spcPts val="0"/>
            </a:spcBef>
            <a:spcAft>
              <a:spcPts val="0"/>
            </a:spcAft>
            <a:buClrTx/>
            <a:buSzTx/>
            <a:buFontTx/>
            <a:buNone/>
            <a:tabLst/>
            <a:defRPr/>
          </a:pPr>
          <a:r>
            <a:rPr lang="en-IN" sz="1800" baseline="0">
              <a:solidFill>
                <a:schemeClr val="dk1"/>
              </a:solidFill>
              <a:effectLst/>
              <a:latin typeface="+mn-lt"/>
              <a:ea typeface="+mn-ea"/>
              <a:cs typeface="+mn-cs"/>
            </a:rPr>
            <a:t>	-Food prices increased by </a:t>
          </a:r>
          <a:r>
            <a:rPr lang="en-IN" sz="1800" b="0" i="0">
              <a:solidFill>
                <a:schemeClr val="dk1"/>
              </a:solidFill>
              <a:effectLst/>
              <a:latin typeface="+mn-lt"/>
              <a:ea typeface="+mn-ea"/>
              <a:cs typeface="+mn-cs"/>
            </a:rPr>
            <a:t>8%</a:t>
          </a:r>
          <a:r>
            <a:rPr lang="en-IN" sz="18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800" b="0" i="0">
              <a:solidFill>
                <a:schemeClr val="dk1"/>
              </a:solidFill>
              <a:effectLst/>
              <a:latin typeface="+mn-lt"/>
              <a:ea typeface="+mn-ea"/>
              <a:cs typeface="+mn-cs"/>
            </a:rPr>
            <a:t>	-Clothing and Footware prices</a:t>
          </a:r>
          <a:r>
            <a:rPr lang="en-IN" sz="1800" b="0" i="0" baseline="0">
              <a:solidFill>
                <a:schemeClr val="dk1"/>
              </a:solidFill>
              <a:effectLst/>
              <a:latin typeface="+mn-lt"/>
              <a:ea typeface="+mn-ea"/>
              <a:cs typeface="+mn-cs"/>
            </a:rPr>
            <a:t> incresed by </a:t>
          </a:r>
          <a:r>
            <a:rPr lang="en-IN" sz="1800" b="0" i="0">
              <a:solidFill>
                <a:schemeClr val="dk1"/>
              </a:solidFill>
              <a:effectLst/>
              <a:latin typeface="+mn-lt"/>
              <a:ea typeface="+mn-ea"/>
              <a:cs typeface="+mn-cs"/>
            </a:rPr>
            <a:t>7%</a:t>
          </a:r>
        </a:p>
        <a:p>
          <a:pPr marL="0" marR="0" lvl="0" indent="0" defTabSz="914400" eaLnBrk="1" fontAlgn="auto" latinLnBrk="0" hangingPunct="1">
            <a:lnSpc>
              <a:spcPct val="100000"/>
            </a:lnSpc>
            <a:spcBef>
              <a:spcPts val="0"/>
            </a:spcBef>
            <a:spcAft>
              <a:spcPts val="0"/>
            </a:spcAft>
            <a:buClrTx/>
            <a:buSzTx/>
            <a:buFontTx/>
            <a:buNone/>
            <a:tabLst/>
            <a:defRPr/>
          </a:pPr>
          <a:r>
            <a:rPr lang="en-IN" sz="1800" b="0" i="0">
              <a:solidFill>
                <a:schemeClr val="dk1"/>
              </a:solidFill>
              <a:effectLst/>
              <a:latin typeface="+mn-lt"/>
              <a:ea typeface="+mn-ea"/>
              <a:cs typeface="+mn-cs"/>
            </a:rPr>
            <a:t>	-Energy</a:t>
          </a:r>
          <a:r>
            <a:rPr lang="en-IN" sz="1800" b="0" i="0" baseline="0">
              <a:solidFill>
                <a:schemeClr val="dk1"/>
              </a:solidFill>
              <a:effectLst/>
              <a:latin typeface="+mn-lt"/>
              <a:ea typeface="+mn-ea"/>
              <a:cs typeface="+mn-cs"/>
            </a:rPr>
            <a:t> prices increased by</a:t>
          </a:r>
          <a:r>
            <a:rPr lang="en-IN" sz="1800">
              <a:solidFill>
                <a:schemeClr val="dk1"/>
              </a:solidFill>
              <a:effectLst/>
              <a:latin typeface="+mn-lt"/>
              <a:ea typeface="+mn-ea"/>
              <a:cs typeface="+mn-cs"/>
            </a:rPr>
            <a:t> </a:t>
          </a:r>
          <a:r>
            <a:rPr lang="en-IN" sz="1800" b="0" i="0">
              <a:solidFill>
                <a:schemeClr val="dk1"/>
              </a:solidFill>
              <a:effectLst/>
              <a:latin typeface="+mn-lt"/>
              <a:ea typeface="+mn-ea"/>
              <a:cs typeface="+mn-cs"/>
            </a:rPr>
            <a:t>4%</a:t>
          </a:r>
        </a:p>
        <a:p>
          <a:pPr marL="0" marR="0" lvl="0" indent="0" defTabSz="914400" eaLnBrk="1" fontAlgn="auto" latinLnBrk="0" hangingPunct="1">
            <a:lnSpc>
              <a:spcPct val="100000"/>
            </a:lnSpc>
            <a:spcBef>
              <a:spcPts val="0"/>
            </a:spcBef>
            <a:spcAft>
              <a:spcPts val="0"/>
            </a:spcAft>
            <a:buClrTx/>
            <a:buSzTx/>
            <a:buFontTx/>
            <a:buNone/>
            <a:tabLst/>
            <a:defRPr/>
          </a:pPr>
          <a:r>
            <a:rPr lang="en-IN" sz="1800" b="0" i="0">
              <a:solidFill>
                <a:schemeClr val="dk1"/>
              </a:solidFill>
              <a:effectLst/>
              <a:latin typeface="+mn-lt"/>
              <a:ea typeface="+mn-ea"/>
              <a:cs typeface="+mn-cs"/>
            </a:rPr>
            <a:t>	-Health related prices increased by</a:t>
          </a:r>
          <a:r>
            <a:rPr lang="en-IN" sz="1800">
              <a:solidFill>
                <a:schemeClr val="dk1"/>
              </a:solidFill>
              <a:effectLst/>
              <a:latin typeface="+mn-lt"/>
              <a:ea typeface="+mn-ea"/>
              <a:cs typeface="+mn-cs"/>
            </a:rPr>
            <a:t> </a:t>
          </a:r>
          <a:r>
            <a:rPr lang="en-IN" sz="1800" b="0" i="0">
              <a:solidFill>
                <a:schemeClr val="dk1"/>
              </a:solidFill>
              <a:effectLst/>
              <a:latin typeface="+mn-lt"/>
              <a:ea typeface="+mn-ea"/>
              <a:cs typeface="+mn-cs"/>
            </a:rPr>
            <a:t>11%</a:t>
          </a:r>
          <a:r>
            <a:rPr lang="en-IN" sz="18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800" b="0" i="0">
              <a:solidFill>
                <a:schemeClr val="dk1"/>
              </a:solidFill>
              <a:effectLst/>
              <a:latin typeface="+mn-lt"/>
              <a:ea typeface="+mn-ea"/>
              <a:cs typeface="+mn-cs"/>
            </a:rPr>
            <a:t>	-Transport and Communication prices</a:t>
          </a:r>
          <a:r>
            <a:rPr lang="en-IN" sz="1800" b="0" i="0" baseline="0">
              <a:solidFill>
                <a:schemeClr val="dk1"/>
              </a:solidFill>
              <a:effectLst/>
              <a:latin typeface="+mn-lt"/>
              <a:ea typeface="+mn-ea"/>
              <a:cs typeface="+mn-cs"/>
            </a:rPr>
            <a:t> increased by </a:t>
          </a:r>
          <a:r>
            <a:rPr lang="en-IN" sz="1800" b="0" i="0">
              <a:solidFill>
                <a:schemeClr val="dk1"/>
              </a:solidFill>
              <a:effectLst/>
              <a:latin typeface="+mn-lt"/>
              <a:ea typeface="+mn-ea"/>
              <a:cs typeface="+mn-cs"/>
            </a:rPr>
            <a:t>6%</a:t>
          </a:r>
          <a:r>
            <a:rPr lang="en-IN" sz="18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800" b="0" i="0">
              <a:solidFill>
                <a:schemeClr val="dk1"/>
              </a:solidFill>
              <a:effectLst/>
              <a:latin typeface="+mn-lt"/>
              <a:ea typeface="+mn-ea"/>
              <a:cs typeface="+mn-cs"/>
            </a:rPr>
            <a:t>	-Education prices increased by 11%</a:t>
          </a:r>
          <a:r>
            <a:rPr lang="en-IN" sz="1800">
              <a:solidFill>
                <a:schemeClr val="dk1"/>
              </a:solidFill>
              <a:effectLst/>
              <a:latin typeface="+mn-lt"/>
              <a:ea typeface="+mn-ea"/>
              <a:cs typeface="+mn-cs"/>
            </a:rPr>
            <a:t> </a:t>
          </a:r>
          <a:endParaRPr lang="en-IN" sz="1800">
            <a:effectLst/>
          </a:endParaRPr>
        </a:p>
        <a:p>
          <a:endParaRPr lang="en-IN" sz="1800" baseline="0"/>
        </a:p>
        <a:p>
          <a:endParaRPr lang="en-IN" sz="1800" baseline="0"/>
        </a:p>
        <a:p>
          <a:endParaRPr lang="en-IN" sz="1800"/>
        </a:p>
      </xdr:txBody>
    </xdr:sp>
    <xdr:clientData/>
  </xdr:twoCellAnchor>
</xdr:wsDr>
</file>

<file path=xl/drawings/drawing6.xml><?xml version="1.0" encoding="utf-8"?>
<c:userShapes xmlns:c="http://schemas.openxmlformats.org/drawingml/2006/chart">
  <cdr:relSizeAnchor xmlns:cdr="http://schemas.openxmlformats.org/drawingml/2006/chartDrawing">
    <cdr:from>
      <cdr:x>0.55064</cdr:x>
      <cdr:y>0.01597</cdr:y>
    </cdr:from>
    <cdr:to>
      <cdr:x>0.55066</cdr:x>
      <cdr:y>0.91899</cdr:y>
    </cdr:to>
    <cdr:cxnSp macro="">
      <cdr:nvCxnSpPr>
        <cdr:cNvPr id="3" name="Straight Connector 2">
          <a:extLst xmlns:a="http://schemas.openxmlformats.org/drawingml/2006/main">
            <a:ext uri="{FF2B5EF4-FFF2-40B4-BE49-F238E27FC236}">
              <a16:creationId xmlns:a16="http://schemas.microsoft.com/office/drawing/2014/main" id="{04A396BB-3633-5B52-14C9-F76A89C9E119}"/>
            </a:ext>
          </a:extLst>
        </cdr:cNvPr>
        <cdr:cNvCxnSpPr/>
      </cdr:nvCxnSpPr>
      <cdr:spPr>
        <a:xfrm xmlns:a="http://schemas.openxmlformats.org/drawingml/2006/main" flipV="1">
          <a:off x="7768167" y="89691"/>
          <a:ext cx="247" cy="5072760"/>
        </a:xfrm>
        <a:prstGeom xmlns:a="http://schemas.openxmlformats.org/drawingml/2006/main" prst="line">
          <a:avLst/>
        </a:prstGeom>
        <a:ln xmlns:a="http://schemas.openxmlformats.org/drawingml/2006/main" w="190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0.45602</cdr:x>
      <cdr:y>0.3756</cdr:y>
    </cdr:from>
    <cdr:to>
      <cdr:x>0.54398</cdr:x>
      <cdr:y>0.6244</cdr:y>
    </cdr:to>
    <cdr:sp macro="" textlink="">
      <cdr:nvSpPr>
        <cdr:cNvPr id="7" name="TextBox 6">
          <a:extLst xmlns:a="http://schemas.openxmlformats.org/drawingml/2006/main">
            <a:ext uri="{FF2B5EF4-FFF2-40B4-BE49-F238E27FC236}">
              <a16:creationId xmlns:a16="http://schemas.microsoft.com/office/drawing/2014/main" id="{E4BCC949-ED13-2C49-D2D1-45E04C2FD6A3}"/>
            </a:ext>
          </a:extLst>
        </cdr:cNvPr>
        <cdr:cNvSpPr txBox="1"/>
      </cdr:nvSpPr>
      <cdr:spPr>
        <a:xfrm xmlns:a="http://schemas.openxmlformats.org/drawingml/2006/main">
          <a:off x="4740980" y="1380419"/>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0.60909</cdr:x>
      <cdr:y>0.01901</cdr:y>
    </cdr:from>
    <cdr:to>
      <cdr:x>0.82083</cdr:x>
      <cdr:y>0.16875</cdr:y>
    </cdr:to>
    <cdr:sp macro="" textlink="">
      <cdr:nvSpPr>
        <cdr:cNvPr id="8" name="TextBox 7">
          <a:extLst xmlns:a="http://schemas.openxmlformats.org/drawingml/2006/main">
            <a:ext uri="{FF2B5EF4-FFF2-40B4-BE49-F238E27FC236}">
              <a16:creationId xmlns:a16="http://schemas.microsoft.com/office/drawing/2014/main" id="{88D26C4D-6E52-F5A4-BB2E-4B275A9253CF}"/>
            </a:ext>
          </a:extLst>
        </cdr:cNvPr>
        <cdr:cNvSpPr txBox="1"/>
      </cdr:nvSpPr>
      <cdr:spPr>
        <a:xfrm xmlns:a="http://schemas.openxmlformats.org/drawingml/2006/main">
          <a:off x="6332362" y="69851"/>
          <a:ext cx="2201333" cy="55033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400"/>
            <a:t>Post</a:t>
          </a:r>
          <a:r>
            <a:rPr lang="en-IN" sz="1400" baseline="0"/>
            <a:t> Covid Period</a:t>
          </a:r>
          <a:endParaRPr lang="en-IN" sz="1400"/>
        </a:p>
      </cdr:txBody>
    </cdr:sp>
  </cdr:relSizeAnchor>
  <cdr:relSizeAnchor xmlns:cdr="http://schemas.openxmlformats.org/drawingml/2006/chartDrawing">
    <cdr:from>
      <cdr:x>0.25585</cdr:x>
      <cdr:y>0.01901</cdr:y>
    </cdr:from>
    <cdr:to>
      <cdr:x>0.42687</cdr:x>
      <cdr:y>0.16491</cdr:y>
    </cdr:to>
    <cdr:sp macro="" textlink="">
      <cdr:nvSpPr>
        <cdr:cNvPr id="10" name="TextBox 9">
          <a:extLst xmlns:a="http://schemas.openxmlformats.org/drawingml/2006/main">
            <a:ext uri="{FF2B5EF4-FFF2-40B4-BE49-F238E27FC236}">
              <a16:creationId xmlns:a16="http://schemas.microsoft.com/office/drawing/2014/main" id="{07BB6BDD-580B-AEF3-1D6A-6E05DFD2001C}"/>
            </a:ext>
          </a:extLst>
        </cdr:cNvPr>
        <cdr:cNvSpPr txBox="1"/>
      </cdr:nvSpPr>
      <cdr:spPr>
        <a:xfrm xmlns:a="http://schemas.openxmlformats.org/drawingml/2006/main">
          <a:off x="2659944" y="69851"/>
          <a:ext cx="1778000" cy="53622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400"/>
            <a:t>Pre Covid Period</a:t>
          </a:r>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88900</xdr:colOff>
      <xdr:row>57</xdr:row>
      <xdr:rowOff>152400</xdr:rowOff>
    </xdr:from>
    <xdr:to>
      <xdr:col>10</xdr:col>
      <xdr:colOff>247650</xdr:colOff>
      <xdr:row>67</xdr:row>
      <xdr:rowOff>25400</xdr:rowOff>
    </xdr:to>
    <xdr:sp macro="" textlink="">
      <xdr:nvSpPr>
        <xdr:cNvPr id="2" name="TextBox 1">
          <a:extLst>
            <a:ext uri="{FF2B5EF4-FFF2-40B4-BE49-F238E27FC236}">
              <a16:creationId xmlns:a16="http://schemas.microsoft.com/office/drawing/2014/main" id="{C1AD9A81-EA7A-993A-EF7C-02519C211FE5}"/>
            </a:ext>
          </a:extLst>
        </xdr:cNvPr>
        <xdr:cNvSpPr txBox="1"/>
      </xdr:nvSpPr>
      <xdr:spPr>
        <a:xfrm>
          <a:off x="88900" y="10280650"/>
          <a:ext cx="6572250" cy="17145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We</a:t>
          </a:r>
          <a:r>
            <a:rPr lang="en-IN" sz="1100" baseline="0"/>
            <a:t> see </a:t>
          </a:r>
        </a:p>
        <a:p>
          <a:r>
            <a:rPr lang="en-IN" sz="1100" baseline="0"/>
            <a:t>    - Oil and Fats have a correlation of 0.76</a:t>
          </a:r>
        </a:p>
        <a:p>
          <a:r>
            <a:rPr lang="en-IN" sz="1100" baseline="0"/>
            <a:t>    - Transport and Communication has a correlation of 0.77 </a:t>
          </a:r>
        </a:p>
        <a:p>
          <a:r>
            <a:rPr lang="en-IN" sz="1100" baseline="0"/>
            <a:t>    - also, </a:t>
          </a:r>
          <a:r>
            <a:rPr lang="en-IN" sz="1100" b="0" i="0" u="none" strike="noStrike">
              <a:solidFill>
                <a:schemeClr val="dk1"/>
              </a:solidFill>
              <a:effectLst/>
              <a:latin typeface="+mn-lt"/>
              <a:ea typeface="+mn-ea"/>
              <a:cs typeface="+mn-cs"/>
            </a:rPr>
            <a:t>Recreation and Amusement</a:t>
          </a:r>
          <a:r>
            <a:rPr lang="en-IN" b="0"/>
            <a:t> has a correlation of 0.71</a:t>
          </a:r>
        </a:p>
        <a:p>
          <a:endParaRPr lang="en-IN" sz="1100" b="0" baseline="0"/>
        </a:p>
        <a:p>
          <a:r>
            <a:rPr lang="en-IN" sz="1100" b="0" baseline="0"/>
            <a:t>So, we can conclude that </a:t>
          </a:r>
          <a:r>
            <a:rPr lang="en-IN" sz="1100" baseline="0">
              <a:solidFill>
                <a:schemeClr val="dk1"/>
              </a:solidFill>
              <a:effectLst/>
              <a:latin typeface="+mn-lt"/>
              <a:ea typeface="+mn-ea"/>
              <a:cs typeface="+mn-cs"/>
            </a:rPr>
            <a:t>Oil and Fats,Transport and Communication and </a:t>
          </a:r>
          <a:r>
            <a:rPr lang="en-IN" sz="1100" b="0" i="0">
              <a:solidFill>
                <a:schemeClr val="dk1"/>
              </a:solidFill>
              <a:effectLst/>
              <a:latin typeface="+mn-lt"/>
              <a:ea typeface="+mn-ea"/>
              <a:cs typeface="+mn-cs"/>
            </a:rPr>
            <a:t>Recreation and Amusement</a:t>
          </a:r>
          <a:r>
            <a:rPr lang="en-IN" sz="1100" b="0">
              <a:solidFill>
                <a:schemeClr val="dk1"/>
              </a:solidFill>
              <a:effectLst/>
              <a:latin typeface="+mn-lt"/>
              <a:ea typeface="+mn-ea"/>
              <a:cs typeface="+mn-cs"/>
            </a:rPr>
            <a:t> has a greater</a:t>
          </a:r>
          <a:r>
            <a:rPr lang="en-IN" sz="1100" b="0" baseline="0">
              <a:solidFill>
                <a:schemeClr val="dk1"/>
              </a:solidFill>
              <a:effectLst/>
              <a:latin typeface="+mn-lt"/>
              <a:ea typeface="+mn-ea"/>
              <a:cs typeface="+mn-cs"/>
            </a:rPr>
            <a:t> effect of Crude Oil price changes.</a:t>
          </a:r>
          <a:endParaRPr lang="en-IN" sz="1100" b="0" baseline="0"/>
        </a:p>
      </xdr:txBody>
    </xdr:sp>
    <xdr:clientData/>
  </xdr:twoCellAnchor>
  <xdr:twoCellAnchor>
    <xdr:from>
      <xdr:col>9</xdr:col>
      <xdr:colOff>114300</xdr:colOff>
      <xdr:row>33</xdr:row>
      <xdr:rowOff>0</xdr:rowOff>
    </xdr:from>
    <xdr:to>
      <xdr:col>13</xdr:col>
      <xdr:colOff>190500</xdr:colOff>
      <xdr:row>47</xdr:row>
      <xdr:rowOff>165100</xdr:rowOff>
    </xdr:to>
    <xdr:graphicFrame macro="">
      <xdr:nvGraphicFramePr>
        <xdr:cNvPr id="10" name="Chart 9">
          <a:extLst>
            <a:ext uri="{FF2B5EF4-FFF2-40B4-BE49-F238E27FC236}">
              <a16:creationId xmlns:a16="http://schemas.microsoft.com/office/drawing/2014/main" id="{0068A7E7-4BC4-C91B-DC2B-8B20574A6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374650</xdr:colOff>
      <xdr:row>33</xdr:row>
      <xdr:rowOff>19050</xdr:rowOff>
    </xdr:from>
    <xdr:to>
      <xdr:col>20</xdr:col>
      <xdr:colOff>127000</xdr:colOff>
      <xdr:row>48</xdr:row>
      <xdr:rowOff>0</xdr:rowOff>
    </xdr:to>
    <xdr:graphicFrame macro="">
      <xdr:nvGraphicFramePr>
        <xdr:cNvPr id="16" name="Chart 15">
          <a:extLst>
            <a:ext uri="{FF2B5EF4-FFF2-40B4-BE49-F238E27FC236}">
              <a16:creationId xmlns:a16="http://schemas.microsoft.com/office/drawing/2014/main" id="{F3089B0D-3E8F-7664-716D-30D670678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482600</xdr:colOff>
      <xdr:row>32</xdr:row>
      <xdr:rowOff>6350</xdr:rowOff>
    </xdr:from>
    <xdr:to>
      <xdr:col>26</xdr:col>
      <xdr:colOff>425450</xdr:colOff>
      <xdr:row>46</xdr:row>
      <xdr:rowOff>171450</xdr:rowOff>
    </xdr:to>
    <xdr:graphicFrame macro="">
      <xdr:nvGraphicFramePr>
        <xdr:cNvPr id="17" name="Chart 16">
          <a:extLst>
            <a:ext uri="{FF2B5EF4-FFF2-40B4-BE49-F238E27FC236}">
              <a16:creationId xmlns:a16="http://schemas.microsoft.com/office/drawing/2014/main" id="{CE3660B7-A6A3-E91D-1A89-016C7F7C7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Babu" refreshedDate="45504.073081365743" createdVersion="8" refreshedVersion="8" minRefreshableVersion="3" recordCount="26" xr:uid="{4F98F090-DC98-435F-8EE6-8783CFC66FBC}">
  <cacheSource type="worksheet">
    <worksheetSource ref="B13:G39" sheet="Eda and Analysis 2b"/>
  </cacheSource>
  <cacheFields count="6">
    <cacheField name="Sub_Category" numFmtId="0">
      <sharedItems/>
    </cacheField>
    <cacheField name="Rural+Urban-2019-March" numFmtId="0">
      <sharedItems containsSemiMixedTypes="0" containsString="0" containsNumber="1" minValue="109" maxValue="163.5"/>
    </cacheField>
    <cacheField name="Rural+Urban-2020-March" numFmtId="0">
      <sharedItems containsSemiMixedTypes="0" containsString="0" containsNumber="1" minValue="113.2" maxValue="171.2"/>
    </cacheField>
    <cacheField name="Rural+Urban-2021-March" numFmtId="0">
      <sharedItems containsSemiMixedTypes="0" containsString="0" containsNumber="1" minValue="112.6" maxValue="192.2"/>
    </cacheField>
    <cacheField name="Rural+Urban-2022-March" numFmtId="0">
      <sharedItems containsSemiMixedTypes="0" containsString="0" containsNumber="1" minValue="118.8" maxValue="210.7"/>
    </cacheField>
    <cacheField name="Broader_Category" numFmtId="0">
      <sharedItems count="11">
        <s v="Food"/>
        <s v="Pan, tobacco and intoxicants"/>
        <s v="Clothing and Footware"/>
        <s v="Housing and Housing goods"/>
        <s v="Energy"/>
        <s v="Health"/>
        <s v="Transport and communication"/>
        <s v="Recreation"/>
        <s v="Education"/>
        <s v="Personal care and effects"/>
        <s v="Miscellaneou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Babu" refreshedDate="45504.073082060182" createdVersion="8" refreshedVersion="8" minRefreshableVersion="3" recordCount="26" xr:uid="{3A56E165-C231-4573-8AD2-E53A902258E4}">
  <cacheSource type="worksheet">
    <worksheetSource ref="B10:F36" sheet="Eda and Analysis 1"/>
  </cacheSource>
  <cacheFields count="5">
    <cacheField name="Category" numFmtId="0">
      <sharedItems/>
    </cacheField>
    <cacheField name="Rural" numFmtId="2">
      <sharedItems containsSemiMixedTypes="0" containsString="0" containsNumber="1" minValue="121.9" maxValue="221"/>
    </cacheField>
    <cacheField name="Urban" numFmtId="2">
      <sharedItems containsSemiMixedTypes="0" containsString="0" containsNumber="1" minValue="124.2" maxValue="219.4"/>
    </cacheField>
    <cacheField name="Rural+Urban" numFmtId="2">
      <sharedItems containsSemiMixedTypes="0" containsString="0" containsNumber="1" minValue="122.7" maxValue="218"/>
    </cacheField>
    <cacheField name="Broader_Category" numFmtId="0">
      <sharedItems count="12">
        <s v="Food"/>
        <s v="Pan, tobacco and intoxicants"/>
        <s v="Clothing and Footware"/>
        <s v="Housing and Housing goods"/>
        <s v="Energy"/>
        <s v="Health"/>
        <s v="Transport and communication"/>
        <s v="Recreation"/>
        <s v="Education"/>
        <s v="Personal care and effects"/>
        <s v="Miscellaneous"/>
        <s v="Other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s v="Cereals and products"/>
    <n v="137.80000000000001"/>
    <n v="145.1"/>
    <n v="144.1"/>
    <n v="151.30000000000001"/>
    <x v="0"/>
  </r>
  <r>
    <s v="Meat and fish"/>
    <n v="153"/>
    <n v="167"/>
    <n v="192.2"/>
    <n v="210.7"/>
    <x v="0"/>
  </r>
  <r>
    <s v="Egg"/>
    <n v="140.30000000000001"/>
    <n v="148.1"/>
    <n v="163.80000000000001"/>
    <n v="167.8"/>
    <x v="0"/>
  </r>
  <r>
    <s v="Milk and products"/>
    <n v="142.30000000000001"/>
    <n v="151.5"/>
    <n v="154.9"/>
    <n v="162.19999999999999"/>
    <x v="0"/>
  </r>
  <r>
    <s v="Oils and fats"/>
    <n v="122"/>
    <n v="131.19999999999999"/>
    <n v="163.9"/>
    <n v="194.6"/>
    <x v="0"/>
  </r>
  <r>
    <s v="Fruits"/>
    <n v="137.6"/>
    <n v="142.5"/>
    <n v="153.69999999999999"/>
    <n v="157.6"/>
    <x v="0"/>
  </r>
  <r>
    <s v="Vegetables"/>
    <n v="132.6"/>
    <n v="157.30000000000001"/>
    <n v="149.5"/>
    <n v="166.9"/>
    <x v="0"/>
  </r>
  <r>
    <s v="Pulses and products"/>
    <n v="121.8"/>
    <n v="141.1"/>
    <n v="159.80000000000001"/>
    <n v="163.9"/>
    <x v="0"/>
  </r>
  <r>
    <s v="Sugar and Confectionery"/>
    <n v="109"/>
    <n v="113.2"/>
    <n v="112.6"/>
    <n v="118.8"/>
    <x v="0"/>
  </r>
  <r>
    <s v="Spices"/>
    <n v="139.5"/>
    <n v="153.19999999999999"/>
    <n v="163.5"/>
    <n v="177.4"/>
    <x v="0"/>
  </r>
  <r>
    <s v="Non-alcoholic beverages"/>
    <n v="133.69999999999999"/>
    <n v="136.69999999999999"/>
    <n v="156.5"/>
    <n v="165.3"/>
    <x v="0"/>
  </r>
  <r>
    <s v="Prepared meals, snacks, sweets etc."/>
    <n v="155.19999999999999"/>
    <n v="159.6"/>
    <n v="168.2"/>
    <n v="179.3"/>
    <x v="0"/>
  </r>
  <r>
    <s v="Food and beverages"/>
    <n v="138.1"/>
    <n v="148.9"/>
    <n v="156.69999999999999"/>
    <n v="168.4"/>
    <x v="0"/>
  </r>
  <r>
    <s v="Pan, tobacco and intoxicants"/>
    <n v="163.5"/>
    <n v="171.2"/>
    <n v="188.1"/>
    <n v="193.7"/>
    <x v="1"/>
  </r>
  <r>
    <s v="Clothing"/>
    <n v="147.9"/>
    <n v="151.19999999999999"/>
    <n v="157.80000000000001"/>
    <n v="172.1"/>
    <x v="2"/>
  </r>
  <r>
    <s v="Footwear"/>
    <n v="139.9"/>
    <n v="141.9"/>
    <n v="147.9"/>
    <n v="164.6"/>
    <x v="2"/>
  </r>
  <r>
    <s v="Clothing and footwear"/>
    <n v="146.69999999999999"/>
    <n v="149.80000000000001"/>
    <n v="156.4"/>
    <n v="171.1"/>
    <x v="2"/>
  </r>
  <r>
    <s v="Housing"/>
    <n v="149"/>
    <n v="154.5"/>
    <n v="159.9"/>
    <n v="165.3"/>
    <x v="3"/>
  </r>
  <r>
    <s v="Fuel and light"/>
    <n v="139.69999999999999"/>
    <n v="148.9"/>
    <n v="155.5"/>
    <n v="167.2"/>
    <x v="4"/>
  </r>
  <r>
    <s v="Household goods and services"/>
    <n v="143.80000000000001"/>
    <n v="146.4"/>
    <n v="151.19999999999999"/>
    <n v="162.80000000000001"/>
    <x v="3"/>
  </r>
  <r>
    <s v="Health"/>
    <n v="146.19999999999999"/>
    <n v="152.30000000000001"/>
    <n v="161.69999999999999"/>
    <n v="173"/>
    <x v="5"/>
  </r>
  <r>
    <s v="Transport and communication"/>
    <n v="124.6"/>
    <n v="129.9"/>
    <n v="146.19999999999999"/>
    <n v="157.9"/>
    <x v="6"/>
  </r>
  <r>
    <s v="Recreation and amusement"/>
    <n v="137.69999999999999"/>
    <n v="143.69999999999999"/>
    <n v="152.6"/>
    <n v="163.30000000000001"/>
    <x v="7"/>
  </r>
  <r>
    <s v="Education"/>
    <n v="150.30000000000001"/>
    <n v="156.1"/>
    <n v="160.19999999999999"/>
    <n v="166"/>
    <x v="8"/>
  </r>
  <r>
    <s v="Personal care and effects"/>
    <n v="133.4"/>
    <n v="145.19999999999999"/>
    <n v="153.80000000000001"/>
    <n v="167.2"/>
    <x v="9"/>
  </r>
  <r>
    <s v="Miscellaneous"/>
    <n v="137.69999999999999"/>
    <n v="143.80000000000001"/>
    <n v="153.80000000000001"/>
    <n v="164.6"/>
    <x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s v="Cereals and products"/>
    <n v="173.2"/>
    <n v="174.7"/>
    <n v="173.7"/>
    <x v="0"/>
  </r>
  <r>
    <s v="Meat and fish"/>
    <n v="211.5"/>
    <n v="219.4"/>
    <n v="214.3"/>
    <x v="0"/>
  </r>
  <r>
    <s v="Egg"/>
    <n v="171"/>
    <n v="176.7"/>
    <n v="173.2"/>
    <x v="0"/>
  </r>
  <r>
    <s v="Milk and products"/>
    <n v="179.6"/>
    <n v="179.4"/>
    <n v="179.5"/>
    <x v="0"/>
  </r>
  <r>
    <s v="Oils and fats"/>
    <n v="173.3"/>
    <n v="164.4"/>
    <n v="170"/>
    <x v="0"/>
  </r>
  <r>
    <s v="Fruits"/>
    <n v="169"/>
    <n v="175.8"/>
    <n v="172.2"/>
    <x v="0"/>
  </r>
  <r>
    <s v="Vegetables"/>
    <n v="148.69999999999999"/>
    <n v="185"/>
    <n v="161"/>
    <x v="0"/>
  </r>
  <r>
    <s v="Pulses and products"/>
    <n v="174.9"/>
    <n v="176.9"/>
    <n v="175.6"/>
    <x v="0"/>
  </r>
  <r>
    <s v="Sugar and Confectionery"/>
    <n v="121.9"/>
    <n v="124.2"/>
    <n v="122.7"/>
    <x v="0"/>
  </r>
  <r>
    <s v="Spices"/>
    <n v="221"/>
    <n v="211.9"/>
    <n v="218"/>
    <x v="0"/>
  </r>
  <r>
    <s v="Non-alcoholic beverages"/>
    <n v="178.7"/>
    <n v="165.9"/>
    <n v="173.4"/>
    <x v="0"/>
  </r>
  <r>
    <s v="Prepared meals, snacks, sweets etc."/>
    <n v="191.1"/>
    <n v="197.7"/>
    <n v="194.2"/>
    <x v="0"/>
  </r>
  <r>
    <s v="Food and beverages"/>
    <n v="176.8"/>
    <n v="183.1"/>
    <n v="179.1"/>
    <x v="0"/>
  </r>
  <r>
    <s v="Pan, tobacco and intoxicants"/>
    <n v="199.9"/>
    <n v="204.2"/>
    <n v="201"/>
    <x v="1"/>
  </r>
  <r>
    <s v="Clothing"/>
    <n v="191.2"/>
    <n v="181.3"/>
    <n v="187.3"/>
    <x v="2"/>
  </r>
  <r>
    <s v="Footwear"/>
    <n v="187.9"/>
    <n v="168.1"/>
    <n v="179.7"/>
    <x v="2"/>
  </r>
  <r>
    <s v="Clothing and footwear"/>
    <n v="190.8"/>
    <n v="179.3"/>
    <n v="186.2"/>
    <x v="2"/>
  </r>
  <r>
    <s v="Housing"/>
    <n v="139.2560976"/>
    <n v="175.6"/>
    <n v="175.6"/>
    <x v="3"/>
  </r>
  <r>
    <s v="Fuel and light"/>
    <n v="182.5"/>
    <n v="183.4"/>
    <n v="182.8"/>
    <x v="4"/>
  </r>
  <r>
    <s v="Household goods and services"/>
    <n v="179.8"/>
    <n v="170.1"/>
    <n v="175.2"/>
    <x v="3"/>
  </r>
  <r>
    <s v="Health"/>
    <n v="187.8"/>
    <n v="182.2"/>
    <n v="185.7"/>
    <x v="5"/>
  </r>
  <r>
    <s v="Transport and communication"/>
    <n v="169.7"/>
    <n v="160.4"/>
    <n v="164.8"/>
    <x v="6"/>
  </r>
  <r>
    <s v="Recreation and amusement"/>
    <n v="173.8"/>
    <n v="169.2"/>
    <n v="171.2"/>
    <x v="7"/>
  </r>
  <r>
    <s v="Education"/>
    <n v="180.3"/>
    <n v="174.8"/>
    <n v="177.1"/>
    <x v="8"/>
  </r>
  <r>
    <s v="Personal care and effects"/>
    <n v="184.9"/>
    <n v="185.6"/>
    <n v="185.2"/>
    <x v="9"/>
  </r>
  <r>
    <s v="Miscellaneous"/>
    <n v="179.5"/>
    <n v="171.6"/>
    <n v="175.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69ECFE-6CF1-45B7-852E-1580D8E92CC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roader_Category">
  <location ref="I10:O22" firstHeaderRow="0" firstDataRow="1" firstDataCol="1"/>
  <pivotFields count="5">
    <pivotField showAll="0"/>
    <pivotField dataField="1" showAll="0"/>
    <pivotField dataField="1" showAll="0"/>
    <pivotField dataField="1" showAll="0"/>
    <pivotField axis="axisRow" showAll="0">
      <items count="13">
        <item x="2"/>
        <item x="0"/>
        <item x="3"/>
        <item m="1" x="11"/>
        <item x="6"/>
        <item x="4"/>
        <item x="5"/>
        <item x="7"/>
        <item x="8"/>
        <item x="9"/>
        <item x="1"/>
        <item x="10"/>
        <item t="default"/>
      </items>
    </pivotField>
  </pivotFields>
  <rowFields count="1">
    <field x="4"/>
  </rowFields>
  <rowItems count="12">
    <i>
      <x/>
    </i>
    <i>
      <x v="1"/>
    </i>
    <i>
      <x v="2"/>
    </i>
    <i>
      <x v="4"/>
    </i>
    <i>
      <x v="5"/>
    </i>
    <i>
      <x v="6"/>
    </i>
    <i>
      <x v="7"/>
    </i>
    <i>
      <x v="8"/>
    </i>
    <i>
      <x v="9"/>
    </i>
    <i>
      <x v="10"/>
    </i>
    <i>
      <x v="11"/>
    </i>
    <i t="grand">
      <x/>
    </i>
  </rowItems>
  <colFields count="1">
    <field x="-2"/>
  </colFields>
  <colItems count="6">
    <i>
      <x/>
    </i>
    <i i="1">
      <x v="1"/>
    </i>
    <i i="2">
      <x v="2"/>
    </i>
    <i i="3">
      <x v="3"/>
    </i>
    <i i="4">
      <x v="4"/>
    </i>
    <i i="5">
      <x v="5"/>
    </i>
  </colItems>
  <dataFields count="6">
    <dataField name="Sum of Rural" fld="1" baseField="0" baseItem="0"/>
    <dataField name="Sum of Rural+Urban" fld="3" baseField="4" baseItem="0"/>
    <dataField name="Sum of Urban" fld="2" baseField="4" baseItem="0"/>
    <dataField name="Percent of Rural" fld="1" showDataAs="percentOfCol" baseField="4" baseItem="0" numFmtId="10"/>
    <dataField name="Percent of Urban" fld="2" showDataAs="percentOfCol" baseField="4" baseItem="0" numFmtId="10"/>
    <dataField name="Percent of Rural+Urban" fld="3" showDataAs="percentOfCol" baseField="4" baseItem="0" numFmtId="10"/>
  </dataFields>
  <formats count="10">
    <format dxfId="89">
      <pivotArea type="all" dataOnly="0" outline="0" fieldPosition="0"/>
    </format>
    <format dxfId="88">
      <pivotArea outline="0" collapsedLevelsAreSubtotals="1" fieldPosition="0"/>
    </format>
    <format dxfId="87">
      <pivotArea field="4" type="button" dataOnly="0" labelOnly="1" outline="0" axis="axisRow" fieldPosition="0"/>
    </format>
    <format dxfId="86">
      <pivotArea dataOnly="0" labelOnly="1" fieldPosition="0">
        <references count="1">
          <reference field="4" count="0"/>
        </references>
      </pivotArea>
    </format>
    <format dxfId="85">
      <pivotArea dataOnly="0" labelOnly="1" grandRow="1" outline="0" fieldPosition="0"/>
    </format>
    <format dxfId="84">
      <pivotArea dataOnly="0" labelOnly="1" outline="0" fieldPosition="0">
        <references count="1">
          <reference field="4294967294" count="6">
            <x v="0"/>
            <x v="1"/>
            <x v="2"/>
            <x v="3"/>
            <x v="4"/>
            <x v="5"/>
          </reference>
        </references>
      </pivotArea>
    </format>
    <format dxfId="83">
      <pivotArea collapsedLevelsAreSubtotals="1" fieldPosition="0">
        <references count="2">
          <reference field="4294967294" count="3" selected="0">
            <x v="0"/>
            <x v="1"/>
            <x v="2"/>
          </reference>
          <reference field="4" count="0"/>
        </references>
      </pivotArea>
    </format>
    <format dxfId="82">
      <pivotArea collapsedLevelsAreSubtotals="1" fieldPosition="0">
        <references count="2">
          <reference field="4294967294" count="3" selected="0">
            <x v="3"/>
            <x v="4"/>
            <x v="5"/>
          </reference>
          <reference field="4" count="0"/>
        </references>
      </pivotArea>
    </format>
    <format dxfId="81">
      <pivotArea field="4" grandRow="1" outline="0" collapsedLevelsAreSubtotals="1" axis="axisRow" fieldPosition="0">
        <references count="1">
          <reference field="4294967294" count="3" selected="0">
            <x v="0"/>
            <x v="1"/>
            <x v="2"/>
          </reference>
        </references>
      </pivotArea>
    </format>
    <format dxfId="80">
      <pivotArea dataOnly="0" labelOnly="1" fieldPosition="0">
        <references count="1">
          <reference field="4" count="0"/>
        </references>
      </pivotArea>
    </format>
  </formats>
  <conditionalFormats count="2">
    <conditionalFormat priority="4">
      <pivotAreas count="1">
        <pivotArea type="data" collapsedLevelsAreSubtotals="1" fieldPosition="0">
          <references count="2">
            <reference field="4294967294" count="3" selected="0">
              <x v="0"/>
              <x v="1"/>
              <x v="2"/>
            </reference>
            <reference field="4" count="10">
              <x v="0"/>
              <x v="1"/>
              <x v="2"/>
              <x v="3"/>
              <x v="4"/>
              <x v="5"/>
              <x v="6"/>
              <x v="7"/>
              <x v="8"/>
              <x v="9"/>
            </reference>
          </references>
        </pivotArea>
      </pivotAreas>
    </conditionalFormat>
    <conditionalFormat priority="2">
      <pivotAreas count="1">
        <pivotArea type="data" collapsedLevelsAreSubtotals="1" fieldPosition="0">
          <references count="2">
            <reference field="4294967294" count="3" selected="0">
              <x v="0"/>
              <x v="1"/>
              <x v="2"/>
            </reference>
            <reference field="4" count="11">
              <x v="0"/>
              <x v="1"/>
              <x v="2"/>
              <x v="4"/>
              <x v="5"/>
              <x v="6"/>
              <x v="7"/>
              <x v="8"/>
              <x v="9"/>
              <x v="10"/>
              <x v="11"/>
            </reference>
          </references>
        </pivotArea>
      </pivotAreas>
    </conditionalFormat>
  </conditional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55A74F-EBF3-4A73-8AEA-BB883678C44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roader_Category">
  <location ref="R10:U22" firstHeaderRow="0" firstDataRow="1" firstDataCol="1"/>
  <pivotFields count="5">
    <pivotField showAll="0"/>
    <pivotField dataField="1" showAll="0"/>
    <pivotField dataField="1" showAll="0"/>
    <pivotField dataField="1" showAll="0"/>
    <pivotField axis="axisRow" showAll="0">
      <items count="13">
        <item x="2"/>
        <item x="0"/>
        <item x="3"/>
        <item m="1" x="11"/>
        <item x="6"/>
        <item x="4"/>
        <item x="5"/>
        <item x="7"/>
        <item x="8"/>
        <item x="9"/>
        <item x="1"/>
        <item x="10"/>
        <item t="default"/>
      </items>
    </pivotField>
  </pivotFields>
  <rowFields count="1">
    <field x="4"/>
  </rowFields>
  <rowItems count="12">
    <i>
      <x/>
    </i>
    <i>
      <x v="1"/>
    </i>
    <i>
      <x v="2"/>
    </i>
    <i>
      <x v="4"/>
    </i>
    <i>
      <x v="5"/>
    </i>
    <i>
      <x v="6"/>
    </i>
    <i>
      <x v="7"/>
    </i>
    <i>
      <x v="8"/>
    </i>
    <i>
      <x v="9"/>
    </i>
    <i>
      <x v="10"/>
    </i>
    <i>
      <x v="11"/>
    </i>
    <i t="grand">
      <x/>
    </i>
  </rowItems>
  <colFields count="1">
    <field x="-2"/>
  </colFields>
  <colItems count="3">
    <i>
      <x/>
    </i>
    <i i="1">
      <x v="1"/>
    </i>
    <i i="2">
      <x v="2"/>
    </i>
  </colItems>
  <dataFields count="3">
    <dataField name="Sum of Rural" fld="1" baseField="0" baseItem="0"/>
    <dataField name="Sum of Rural+Urban" fld="3" baseField="4" baseItem="0"/>
    <dataField name="Sum of Urban" fld="2" baseField="4" baseItem="0"/>
  </dataFields>
  <formats count="9">
    <format dxfId="98">
      <pivotArea type="all" dataOnly="0" outline="0" fieldPosition="0"/>
    </format>
    <format dxfId="97">
      <pivotArea outline="0" collapsedLevelsAreSubtotals="1" fieldPosition="0"/>
    </format>
    <format dxfId="96">
      <pivotArea field="4" type="button" dataOnly="0" labelOnly="1" outline="0" axis="axisRow" fieldPosition="0"/>
    </format>
    <format dxfId="95">
      <pivotArea dataOnly="0" labelOnly="1" fieldPosition="0">
        <references count="1">
          <reference field="4" count="0"/>
        </references>
      </pivotArea>
    </format>
    <format dxfId="94">
      <pivotArea dataOnly="0" labelOnly="1" grandRow="1" outline="0" fieldPosition="0"/>
    </format>
    <format dxfId="93">
      <pivotArea dataOnly="0" labelOnly="1" outline="0" fieldPosition="0">
        <references count="1">
          <reference field="4294967294" count="3">
            <x v="0"/>
            <x v="1"/>
            <x v="2"/>
          </reference>
        </references>
      </pivotArea>
    </format>
    <format dxfId="92">
      <pivotArea collapsedLevelsAreSubtotals="1" fieldPosition="0">
        <references count="2">
          <reference field="4294967294" count="3" selected="0">
            <x v="0"/>
            <x v="1"/>
            <x v="2"/>
          </reference>
          <reference field="4" count="0"/>
        </references>
      </pivotArea>
    </format>
    <format dxfId="91">
      <pivotArea field="4" grandRow="1" outline="0" collapsedLevelsAreSubtotals="1" axis="axisRow" fieldPosition="0">
        <references count="1">
          <reference field="4294967294" count="3" selected="0">
            <x v="0"/>
            <x v="1"/>
            <x v="2"/>
          </reference>
        </references>
      </pivotArea>
    </format>
    <format dxfId="90">
      <pivotArea dataOnly="0" labelOnly="1" fieldPosition="0">
        <references count="1">
          <reference field="4" count="0"/>
        </references>
      </pivotArea>
    </format>
  </formats>
  <conditionalFormats count="2">
    <conditionalFormat priority="3">
      <pivotAreas count="1">
        <pivotArea type="data" collapsedLevelsAreSubtotals="1" fieldPosition="0">
          <references count="2">
            <reference field="4294967294" count="3" selected="0">
              <x v="0"/>
              <x v="1"/>
              <x v="2"/>
            </reference>
            <reference field="4" count="10">
              <x v="0"/>
              <x v="1"/>
              <x v="2"/>
              <x v="3"/>
              <x v="4"/>
              <x v="5"/>
              <x v="6"/>
              <x v="7"/>
              <x v="8"/>
              <x v="9"/>
            </reference>
          </references>
        </pivotArea>
      </pivotAreas>
    </conditionalFormat>
    <conditionalFormat priority="1">
      <pivotAreas count="1">
        <pivotArea type="data" collapsedLevelsAreSubtotals="1" fieldPosition="0">
          <references count="1">
            <reference field="4" count="11">
              <x v="0"/>
              <x v="1"/>
              <x v="2"/>
              <x v="4"/>
              <x v="5"/>
              <x v="6"/>
              <x v="7"/>
              <x v="8"/>
              <x v="9"/>
              <x v="10"/>
              <x v="11"/>
            </reference>
          </references>
        </pivotArea>
      </pivotAreas>
    </conditionalFormat>
  </conditional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D271FA-DD86-438C-9523-224E4CADEB6F}"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roader_Category">
  <location ref="R13:T25" firstHeaderRow="0" firstDataRow="1" firstDataCol="1"/>
  <pivotFields count="6">
    <pivotField showAll="0"/>
    <pivotField showAll="0"/>
    <pivotField dataField="1" showAll="0"/>
    <pivotField dataField="1" showAll="0"/>
    <pivotField showAll="0"/>
    <pivotField axis="axisRow" showAll="0">
      <items count="12">
        <item x="2"/>
        <item x="8"/>
        <item x="4"/>
        <item x="0"/>
        <item x="5"/>
        <item x="3"/>
        <item x="10"/>
        <item x="1"/>
        <item x="9"/>
        <item x="7"/>
        <item x="6"/>
        <item t="default"/>
      </items>
    </pivotField>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Sum of Rural+Urban-2020-March" fld="2" baseField="0" baseItem="0"/>
    <dataField name="Sum of Rural+Urban-2021-March"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4F97BC-C590-4D3E-9635-012D21C78316}"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roader_Category">
  <location ref="I13:K25" firstHeaderRow="0" firstDataRow="1" firstDataCol="1"/>
  <pivotFields count="6">
    <pivotField showAll="0"/>
    <pivotField showAll="0"/>
    <pivotField showAll="0"/>
    <pivotField dataField="1" showAll="0"/>
    <pivotField dataField="1" showAll="0"/>
    <pivotField axis="axisRow" showAll="0">
      <items count="12">
        <item x="2"/>
        <item x="8"/>
        <item x="4"/>
        <item x="0"/>
        <item x="5"/>
        <item x="3"/>
        <item x="10"/>
        <item x="1"/>
        <item x="9"/>
        <item x="7"/>
        <item x="6"/>
        <item t="default"/>
      </items>
    </pivotField>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Sum of Rural+Urban-2021-March" fld="3" baseField="0" baseItem="0"/>
    <dataField name="Sum of Rural+Urban-2022-March"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034CAC-4AF9-492A-8373-4E408184B10B}"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roader_Category">
  <location ref="AA13:AC25" firstHeaderRow="0" firstDataRow="1" firstDataCol="1"/>
  <pivotFields count="6">
    <pivotField showAll="0"/>
    <pivotField dataField="1" showAll="0"/>
    <pivotField dataField="1" showAll="0"/>
    <pivotField showAll="0"/>
    <pivotField showAll="0"/>
    <pivotField axis="axisRow" showAll="0">
      <items count="12">
        <item x="2"/>
        <item x="8"/>
        <item x="4"/>
        <item x="0"/>
        <item x="5"/>
        <item x="3"/>
        <item x="10"/>
        <item x="1"/>
        <item x="9"/>
        <item x="7"/>
        <item x="6"/>
        <item t="default"/>
      </items>
    </pivotField>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Sum of Rural+Urban-2019-March" fld="1" baseField="0" baseItem="0"/>
    <dataField name="Sum of Rural+Urban-2020-March"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D0800757-8AE9-4FA7-85E1-02B07B63B2B4}" autoFormatId="16" applyNumberFormats="0" applyBorderFormats="0" applyFontFormats="0" applyPatternFormats="0" applyAlignmentFormats="0" applyWidthHeightFormats="0">
  <queryTableRefresh nextId="6" unboundColumnsRight="1">
    <queryTableFields count="5">
      <queryTableField id="1" name="Sector" tableColumnId="1"/>
      <queryTableField id="2" name="Year" tableColumnId="2"/>
      <queryTableField id="3" name="Month" tableColumnId="3"/>
      <queryTableField id="4" name="General index"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34C28A5B-90E9-4456-9A75-0AEB02CFEE0F}" autoFormatId="16" applyNumberFormats="0" applyBorderFormats="0" applyFontFormats="0" applyPatternFormats="0" applyAlignmentFormats="0" applyWidthHeightFormats="0">
  <queryTableRefresh nextId="20" unboundColumnsRight="3">
    <queryTableFields count="19">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dataBound="0" tableColumnId="17"/>
      <queryTableField id="18" dataBound="0" tableColumnId="18"/>
      <queryTableField id="19"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0" xr16:uid="{D03303BA-FC12-43DC-A63F-5A1CFE7B66B2}" autoFormatId="16" applyNumberFormats="0" applyBorderFormats="0" applyFontFormats="0" applyPatternFormats="0" applyAlignmentFormats="0" applyWidthHeightFormats="0">
  <queryTableRefresh nextId="17">
    <queryTableFields count="16">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1" xr16:uid="{54DB5580-BF4D-439D-A2C9-39E8108BEE25}" autoFormatId="16" applyNumberFormats="0" applyBorderFormats="0" applyFontFormats="0" applyPatternFormats="0" applyAlignmentFormats="0" applyWidthHeightFormats="0">
  <queryTableRefresh nextId="20" unboundColumnsRight="3">
    <queryTableFields count="19">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dataBound="0" tableColumnId="17"/>
      <queryTableField id="18" dataBound="0" tableColumnId="18"/>
      <queryTableField id="19" dataBound="0" tableColumnId="1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5" xr16:uid="{A042CA77-DD63-4788-A267-2F01A9CE7FF5}" autoFormatId="16" applyNumberFormats="0" applyBorderFormats="0" applyFontFormats="0" applyPatternFormats="0" applyAlignmentFormats="0" applyWidthHeightFormats="0">
  <queryTableRefresh nextId="10">
    <queryTableFields count="8">
      <queryTableField id="2" name="Year" tableColumnId="2"/>
      <queryTableField id="3" name="Month" tableColumnId="3"/>
      <queryTableField id="4" name="Food" tableColumnId="4"/>
      <queryTableField id="5" name="Clothing and Footware" tableColumnId="5"/>
      <queryTableField id="6" name="Fuel and light" tableColumnId="6"/>
      <queryTableField id="7" name="Health" tableColumnId="7"/>
      <queryTableField id="8" name="Transport and communication" tableColumnId="8"/>
      <queryTableField id="9" name="Education" tableColumnId="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8" xr16:uid="{A5272104-7F14-4FA1-9462-CFF299B135D6}" autoFormatId="16" applyNumberFormats="0" applyBorderFormats="0" applyFontFormats="0" applyPatternFormats="0" applyAlignmentFormats="0" applyWidthHeightFormats="0">
  <queryTableRefresh nextId="9">
    <queryTableFields count="8">
      <queryTableField id="1" name="Year" tableColumnId="1"/>
      <queryTableField id="2" name="Month" tableColumnId="2"/>
      <queryTableField id="3" name="Food" tableColumnId="3"/>
      <queryTableField id="4" name="Clothing and Footware" tableColumnId="4"/>
      <queryTableField id="5" name="Energy" tableColumnId="5"/>
      <queryTableField id="6" name="Health" tableColumnId="6"/>
      <queryTableField id="7" name="Transport and communication" tableColumnId="7"/>
      <queryTableField id="8" name="Education"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BFA97E12-286C-4001-A2DE-9C332AAEE8E9}"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30" dataBound="0" tableColumnId="30"/>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52176DA-7D27-4304-8F23-541705E55323}" name="Table9" displayName="Table9" ref="A1:AE373" totalsRowShown="0" headerRowDxfId="133" headerRowBorderDxfId="132" tableBorderDxfId="131" totalsRowBorderDxfId="130">
  <autoFilter ref="A1:AE373" xr:uid="{D52176DA-7D27-4304-8F23-541705E55323}"/>
  <tableColumns count="31">
    <tableColumn id="1" xr3:uid="{DC73F495-61AB-4DA4-9AAB-7454FB9A7CC0}" name="Sector" dataDxfId="129"/>
    <tableColumn id="2" xr3:uid="{28E346B7-8025-4426-B6F4-D59E979532B2}" name="Year" dataDxfId="128"/>
    <tableColumn id="3" xr3:uid="{7329035F-427D-4252-B7E9-2CFF95F27A7A}" name="Month" dataDxfId="127"/>
    <tableColumn id="4" xr3:uid="{A3CF776A-9A49-4D23-A7B7-16FDCEAF69FE}" name="Sector-Month-Year" dataDxfId="126">
      <calculatedColumnFormula>CONCATENATE(A2,"-",B2,"-",C2)</calculatedColumnFormula>
    </tableColumn>
    <tableColumn id="5" xr3:uid="{9DFD5F7C-A583-4905-8A2E-AE58385017ED}" name="Cereals and products" dataDxfId="125"/>
    <tableColumn id="6" xr3:uid="{A8966C92-02AF-4437-A8AE-44974DF27E3E}" name="Meat and fish" dataDxfId="124"/>
    <tableColumn id="7" xr3:uid="{08BD64F7-BE5C-4C70-BF79-99C6E6BF8EA1}" name="Egg" dataDxfId="123"/>
    <tableColumn id="8" xr3:uid="{6B96D0F6-7597-4073-8A89-460493906CD1}" name="Milk and products" dataDxfId="122"/>
    <tableColumn id="9" xr3:uid="{A097F237-7B16-46EB-A9B4-6A63A01A13E9}" name="Oils and fats" dataDxfId="121"/>
    <tableColumn id="10" xr3:uid="{46E26F6E-D00F-4AAE-901A-7E207CE90B3C}" name="Fruits" dataDxfId="120"/>
    <tableColumn id="11" xr3:uid="{EC7A5752-D7B8-45DC-B86D-3E823AC95FBB}" name="Vegetables" dataDxfId="119"/>
    <tableColumn id="12" xr3:uid="{8261995F-9FCB-43AD-A3E1-CC8091F30950}" name="Pulses and products" dataDxfId="118"/>
    <tableColumn id="13" xr3:uid="{B7E86420-316D-4A80-B488-815A4B3F2A0E}" name="Sugar and Confectionery" dataDxfId="117"/>
    <tableColumn id="14" xr3:uid="{5E9C0BFB-F527-4DA5-9A92-68F29C16FE86}" name="Spices" dataDxfId="116"/>
    <tableColumn id="15" xr3:uid="{C8DD9EF9-1EFD-4954-9095-D64815E3F669}" name="Non-alcoholic beverages" dataDxfId="115"/>
    <tableColumn id="16" xr3:uid="{A0AC267A-8EE8-43FD-83D1-A56A987FE986}" name="Prepared meals, snacks, sweets etc." dataDxfId="114"/>
    <tableColumn id="17" xr3:uid="{41B6F8ED-A579-469C-82DD-35E25EF862D3}" name="Food and beverages" dataDxfId="113"/>
    <tableColumn id="18" xr3:uid="{C4C86467-81F1-4AC1-94C0-D4608AB6B643}" name="Pan, tobacco and intoxicants" dataDxfId="112"/>
    <tableColumn id="19" xr3:uid="{3CCB368A-CD57-4B8B-BC11-FC8407135B1D}" name="Clothing" dataDxfId="111"/>
    <tableColumn id="20" xr3:uid="{45281238-0CD8-4D7C-A463-137B0E91C4E5}" name="Footwear" dataDxfId="110"/>
    <tableColumn id="21" xr3:uid="{EFAAC108-7CF3-4EE8-B1BE-1A9CBAB0B883}" name="Clothing and footwear" dataDxfId="109"/>
    <tableColumn id="22" xr3:uid="{5B75BB9E-402D-432C-A46D-36071F9D6248}" name="Housing" dataDxfId="108"/>
    <tableColumn id="23" xr3:uid="{CAEE8466-F146-49E0-91CC-3C3B6AF0800D}" name="Fuel and light" dataDxfId="107"/>
    <tableColumn id="24" xr3:uid="{3C5B7C6F-6702-4BA1-A844-9343EFB9E02C}" name="Household goods and services" dataDxfId="106"/>
    <tableColumn id="25" xr3:uid="{69C22E74-97CC-48E7-A99B-20D7B18962EA}" name="Health" dataDxfId="105"/>
    <tableColumn id="26" xr3:uid="{1CE14D96-6160-441B-8ABA-8D91E74811F3}" name="Transport and communication" dataDxfId="104"/>
    <tableColumn id="27" xr3:uid="{71A6AF90-2BF1-456F-86F4-0B5279B5B5A3}" name="Recreation and amusement" dataDxfId="103"/>
    <tableColumn id="28" xr3:uid="{6B36503A-F385-4864-A162-19796AF2AD0D}" name="Education" dataDxfId="102"/>
    <tableColumn id="29" xr3:uid="{0E8791E3-94F4-458F-814F-E7E4F8CA6356}" name="Personal care and effects" dataDxfId="101"/>
    <tableColumn id="30" xr3:uid="{055653EE-59A8-4430-807A-38ED3A238796}" name="Miscellaneous" dataDxfId="100"/>
    <tableColumn id="31" xr3:uid="{81608418-F0B7-42CD-BEDB-B49A7F71CAC8}" name="General index" dataDxfId="9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05D364-5103-46DA-BC22-ADF4AD60BF63}" name="Table9_1" displayName="Table9_1" ref="A3:E11" tableType="queryTable" totalsRowShown="0">
  <autoFilter ref="A3:E11" xr:uid="{3205D364-5103-46DA-BC22-ADF4AD60BF63}"/>
  <tableColumns count="5">
    <tableColumn id="1" xr3:uid="{AAE1DF20-75C8-4EBC-986F-C9EFC256A621}" uniqueName="1" name="Sector" queryTableFieldId="1" dataDxfId="79"/>
    <tableColumn id="2" xr3:uid="{DC6E13C9-EA6E-4A13-BCA1-D4E888544296}" uniqueName="2" name="Year" queryTableFieldId="2"/>
    <tableColumn id="3" xr3:uid="{ACDC8847-CCD1-4BD7-977B-016EA2AB590E}" uniqueName="3" name="Month" queryTableFieldId="3" dataDxfId="78"/>
    <tableColumn id="4" xr3:uid="{58ED31DA-135B-46AF-9D29-742AF0960BC8}" uniqueName="4" name="General index" queryTableFieldId="4"/>
    <tableColumn id="5" xr3:uid="{57D11510-352B-421F-8B6A-A8E8E990ECA5}" uniqueName="5" name="CPI inflation %" queryTableFieldId="5" dataDxfId="77" dataCellStyle="Percent">
      <calculatedColumnFormula>(Table9_1[[#This Row],[General index]]-$D3)/$D3</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08CBF8-F504-41B9-B2F0-6FD618294A7E}" name="Table9__4" displayName="Table9__4" ref="A6:S19" tableType="queryTable" totalsRowShown="0">
  <autoFilter ref="A6:S19" xr:uid="{6708CBF8-F504-41B9-B2F0-6FD618294A7E}"/>
  <tableColumns count="19">
    <tableColumn id="1" xr3:uid="{B1CED2D7-6C47-4681-B1F9-2A32254E5EDD}" uniqueName="1" name="Sector" queryTableFieldId="1" dataDxfId="76"/>
    <tableColumn id="2" xr3:uid="{3AB7AE64-8C52-4F11-8C1C-C9C10695EECE}" uniqueName="2" name="Year" queryTableFieldId="2"/>
    <tableColumn id="3" xr3:uid="{9A7F6E45-A942-4098-AE86-10377C4E802E}" uniqueName="3" name="Month" queryTableFieldId="3" dataDxfId="75"/>
    <tableColumn id="4" xr3:uid="{D302A966-9768-41BA-9C86-EABDA2F7B512}" uniqueName="4" name="Cereals and products" queryTableFieldId="4"/>
    <tableColumn id="5" xr3:uid="{0B78C0C6-00CA-4B3C-943B-E7A7FEF59F28}" uniqueName="5" name="Meat and fish" queryTableFieldId="5"/>
    <tableColumn id="6" xr3:uid="{9D4AA5DF-A5CE-407F-B4F1-77D66A3212DF}" uniqueName="6" name="Egg" queryTableFieldId="6"/>
    <tableColumn id="7" xr3:uid="{E2B44DA9-4DDE-406D-BC0A-50B1CCD4E3AE}" uniqueName="7" name="Milk and products" queryTableFieldId="7"/>
    <tableColumn id="8" xr3:uid="{B5D97DC9-2541-41C5-94EC-965E3C1F1725}" uniqueName="8" name="Oils and fats" queryTableFieldId="8"/>
    <tableColumn id="9" xr3:uid="{38722868-6554-484A-A666-3B8CEAE04A80}" uniqueName="9" name="Fruits" queryTableFieldId="9"/>
    <tableColumn id="10" xr3:uid="{E3B602BE-71B6-40C5-BA1C-B5208FCDEFF3}" uniqueName="10" name="Vegetables" queryTableFieldId="10"/>
    <tableColumn id="11" xr3:uid="{7591675B-0000-4281-9411-ADF155D335C1}" uniqueName="11" name="Pulses and products" queryTableFieldId="11"/>
    <tableColumn id="12" xr3:uid="{9BF6C8BF-3F35-4102-B158-B05A96C2C0D1}" uniqueName="12" name="Sugar and Confectionery" queryTableFieldId="12"/>
    <tableColumn id="13" xr3:uid="{03EF96D2-698F-4CEC-A376-392BB0013F83}" uniqueName="13" name="Spices" queryTableFieldId="13"/>
    <tableColumn id="14" xr3:uid="{A03B8EAD-8F74-4C87-B925-F01D1374BF16}" uniqueName="14" name="Non-alcoholic beverages" queryTableFieldId="14"/>
    <tableColumn id="15" xr3:uid="{84BF0926-9AC4-491D-8D6E-67371F5E7556}" uniqueName="15" name="Prepared meals, snacks, sweets etc." queryTableFieldId="15"/>
    <tableColumn id="16" xr3:uid="{9A6C2995-B44A-44C2-8F61-847DFF995432}" uniqueName="16" name="Food and beverages" queryTableFieldId="16"/>
    <tableColumn id="17" xr3:uid="{97876210-C302-470D-A75C-93D83B3294A1}" uniqueName="17" name="Average of food bucket" queryTableFieldId="17" dataDxfId="74">
      <calculatedColumnFormula>AVERAGE(Table9__4[[#This Row],[Cereals and products]:[Food and beverages]])</calculatedColumnFormula>
    </tableColumn>
    <tableColumn id="18" xr3:uid="{B477E76A-6C34-4C18-B00B-EA4EE355371C}" uniqueName="18" name="Sum of Food bucket" queryTableFieldId="18" dataDxfId="73">
      <calculatedColumnFormula>SUM(Table9__4[[#This Row],[Cereals and products]:[Food and beverages]])</calculatedColumnFormula>
    </tableColumn>
    <tableColumn id="19" xr3:uid="{1ECEE9C2-BA6C-4948-9E73-4ACD0B2A443D}" uniqueName="19" name="% inflation" queryTableFieldId="19" dataDxfId="72"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9EA770-B7EC-4459-951B-16152FC8BC2C}" name="Table9__5" displayName="Table9__5" ref="A25:P38" tableType="queryTable" totalsRowShown="0" headerRowDxfId="71">
  <autoFilter ref="A25:P38" xr:uid="{069EA770-B7EC-4459-951B-16152FC8BC2C}"/>
  <tableColumns count="16">
    <tableColumn id="1" xr3:uid="{E932A8A7-FC17-4597-B944-D23D116A9DD6}" uniqueName="1" name="Sector" queryTableFieldId="1" dataDxfId="70"/>
    <tableColumn id="2" xr3:uid="{2BD53FB6-6137-42DE-9ADC-F2374A5C8657}" uniqueName="2" name="Year" queryTableFieldId="2" dataDxfId="69"/>
    <tableColumn id="3" xr3:uid="{F5DFC4C0-6D01-442D-977C-3743376CF7F5}" uniqueName="3" name="Month" queryTableFieldId="3" dataDxfId="68"/>
    <tableColumn id="4" xr3:uid="{47E7A115-3AFB-4CC7-9BC3-7C32704B8C70}" uniqueName="4" name="Cereals and products" queryTableFieldId="4" dataDxfId="67"/>
    <tableColumn id="5" xr3:uid="{7410678A-4DAF-4ADB-A9C2-9B2E4F18B881}" uniqueName="5" name="Meat and fish" queryTableFieldId="5" dataDxfId="66"/>
    <tableColumn id="6" xr3:uid="{9330189B-E279-4F41-96EE-3BA3EE2DC47D}" uniqueName="6" name="Egg" queryTableFieldId="6" dataDxfId="65"/>
    <tableColumn id="7" xr3:uid="{7AD0BDD6-078A-4947-A35E-F5EEA99CB27E}" uniqueName="7" name="Milk and products" queryTableFieldId="7" dataDxfId="64"/>
    <tableColumn id="8" xr3:uid="{AB3FEC69-DCC5-4950-97FE-A101AA1DA29E}" uniqueName="8" name="Oils and fats" queryTableFieldId="8" dataDxfId="63"/>
    <tableColumn id="9" xr3:uid="{74BA5CEE-E5D5-43FB-92B2-B458C233C85F}" uniqueName="9" name="Fruits" queryTableFieldId="9" dataDxfId="62"/>
    <tableColumn id="10" xr3:uid="{06933D0C-60DC-4477-AE5B-43E95404259C}" uniqueName="10" name="Vegetables" queryTableFieldId="10" dataDxfId="61"/>
    <tableColumn id="11" xr3:uid="{D3613CC3-79C5-4390-B8C6-3633E941487E}" uniqueName="11" name="Pulses and products" queryTableFieldId="11" dataDxfId="60"/>
    <tableColumn id="12" xr3:uid="{9A18A3A4-3F33-4EBD-B09B-A17771877178}" uniqueName="12" name="Sugar and Confectionery" queryTableFieldId="12" dataDxfId="59"/>
    <tableColumn id="13" xr3:uid="{545D1556-334F-4A88-849E-FF5E5A27480A}" uniqueName="13" name="Spices" queryTableFieldId="13" dataDxfId="58"/>
    <tableColumn id="14" xr3:uid="{4E0FA3EA-0454-429E-A18D-C99BF5D8A1D3}" uniqueName="14" name="Non-alcoholic beverages" queryTableFieldId="14" dataDxfId="57"/>
    <tableColumn id="15" xr3:uid="{215D48FF-F81F-4C5C-B048-1EBB700F62F3}" uniqueName="15" name="Prepared meals, snacks, sweets etc." queryTableFieldId="15" dataDxfId="56"/>
    <tableColumn id="16" xr3:uid="{8D51347D-2187-4145-AEC8-54933A3DB859}" uniqueName="16" name="Food and beverages" queryTableFieldId="16" dataDxfId="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532381-70FA-460D-8366-52E8E544E342}" name="Table9__6" displayName="Table9__6" ref="A44:S57" tableType="queryTable" totalsRowShown="0">
  <autoFilter ref="A44:S57" xr:uid="{B9532381-70FA-460D-8366-52E8E544E342}"/>
  <tableColumns count="19">
    <tableColumn id="1" xr3:uid="{472CCB75-6D24-47FA-A755-9A28FB06499A}" uniqueName="1" name="Sector" queryTableFieldId="1" dataDxfId="54"/>
    <tableColumn id="2" xr3:uid="{3849B7ED-B018-4999-BE4F-339C5033769F}" uniqueName="2" name="Year" queryTableFieldId="2"/>
    <tableColumn id="3" xr3:uid="{753E6784-36F4-42B3-83FD-C655380C830C}" uniqueName="3" name="Month" queryTableFieldId="3" dataDxfId="53"/>
    <tableColumn id="4" xr3:uid="{42D9DD0A-DD90-4F7F-9F12-770FE306895F}" uniqueName="4" name="Cereals and products" queryTableFieldId="4"/>
    <tableColumn id="5" xr3:uid="{AFB297AF-16B2-4AB4-9D63-83DE3AA2627A}" uniqueName="5" name="Meat and fish" queryTableFieldId="5"/>
    <tableColumn id="6" xr3:uid="{EF765639-1B23-4A4A-B153-D20E3AC35845}" uniqueName="6" name="Egg" queryTableFieldId="6"/>
    <tableColumn id="7" xr3:uid="{57C830D3-099A-4EAE-846F-554A2B850580}" uniqueName="7" name="Milk and products" queryTableFieldId="7"/>
    <tableColumn id="8" xr3:uid="{D7745DF3-DA4D-4F92-9C3A-9293F2BFF72A}" uniqueName="8" name="Oils and fats" queryTableFieldId="8"/>
    <tableColumn id="9" xr3:uid="{7A0D37D3-D963-45D8-88A5-3797C84F7E04}" uniqueName="9" name="Fruits" queryTableFieldId="9"/>
    <tableColumn id="10" xr3:uid="{BF0F5AB7-2CB8-4A67-A4FC-D53A294A8CE4}" uniqueName="10" name="Vegetables" queryTableFieldId="10"/>
    <tableColumn id="11" xr3:uid="{F3D7A6CF-D764-467D-AF31-5C0758603450}" uniqueName="11" name="Pulses and products" queryTableFieldId="11"/>
    <tableColumn id="12" xr3:uid="{17223C1F-1353-47DC-9711-208F2F77C47D}" uniqueName="12" name="Sugar and Confectionery" queryTableFieldId="12"/>
    <tableColumn id="13" xr3:uid="{7A8BE919-A6F5-4392-8D6B-8AF63B2D3EB6}" uniqueName="13" name="Spices" queryTableFieldId="13"/>
    <tableColumn id="14" xr3:uid="{DB63743D-9628-4BF3-AECC-F0C73EDCED3A}" uniqueName="14" name="Non-alcoholic beverages" queryTableFieldId="14"/>
    <tableColumn id="15" xr3:uid="{3A6FA3FD-89C8-49F3-953F-5EAB2E7D24F6}" uniqueName="15" name="Prepared meals, snacks, sweets etc." queryTableFieldId="15"/>
    <tableColumn id="16" xr3:uid="{D955DFD6-74D9-4CD9-B3FF-57BE2C57F957}" uniqueName="16" name="Food and beverages" queryTableFieldId="16"/>
    <tableColumn id="17" xr3:uid="{4DFD46AE-3E87-42A6-B136-CDD1F6DC2357}" uniqueName="17" name="Average of food bucket" queryTableFieldId="17" dataDxfId="52">
      <calculatedColumnFormula>AVERAGE(Table9__6[[#This Row],[Cereals and products]:[Food and beverages]])</calculatedColumnFormula>
    </tableColumn>
    <tableColumn id="18" xr3:uid="{45E738E3-22BA-4B54-88E1-82619ECDE032}" uniqueName="18" name="Sum of Food bucket" queryTableFieldId="18" dataDxfId="51">
      <calculatedColumnFormula>SUM(Table9__6[[#This Row],[Cereals and products]:[Food and beverages]])</calculatedColumnFormula>
    </tableColumn>
    <tableColumn id="19" xr3:uid="{004D581E-98F5-41FC-9CB5-CAC8BDBA616B}" uniqueName="19" name="% inflation" queryTableFieldId="19" dataDxfId="50"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E2451B6-5EA3-46E9-B17E-78E15C7DA84D}" name="Table9__10" displayName="Table9__10" ref="A15:J159" totalsRowShown="0">
  <autoFilter ref="A15:J159" xr:uid="{2E2451B6-5EA3-46E9-B17E-78E15C7DA84D}"/>
  <tableColumns count="10">
    <tableColumn id="1" xr3:uid="{973C33FF-BF4D-4AD2-B05C-AA40EA339529}" name="Sector" dataDxfId="49"/>
    <tableColumn id="2" xr3:uid="{319A4619-56CA-4763-A306-2E074A146800}" name="Year"/>
    <tableColumn id="3" xr3:uid="{0D4A6D9B-F2B2-44F0-A6ED-DBA568537858}" name="Month" dataDxfId="48"/>
    <tableColumn id="4" xr3:uid="{7E0AEBDC-69C7-4467-AB6C-9584769F8A2F}" name="Sector-Month-Year" dataDxfId="47"/>
    <tableColumn id="5" xr3:uid="{36DA78B6-684B-432D-B0EC-EE82201175FB}" name="Food"/>
    <tableColumn id="6" xr3:uid="{BD5AD758-7F2E-428E-A1D7-AD964866EC30}" name="Clothing and Footware"/>
    <tableColumn id="7" xr3:uid="{B17E154B-D56C-4B5A-8718-C9C4CCD708AF}" name="Fuel and light"/>
    <tableColumn id="8" xr3:uid="{A7839BF4-D416-48A1-B958-2A4AE6258163}" name="Health"/>
    <tableColumn id="9" xr3:uid="{751217F8-F8D9-4F96-ABCA-A7E63957308F}" name="Transport and communication"/>
    <tableColumn id="10" xr3:uid="{11DE9D4E-328B-4F99-AAAF-AFEB2827A971}" name="Educatio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0300DDF-04D5-4D2F-B7CC-99E5BA89A8BA}" name="Table9__10_1" displayName="Table9__10_1" ref="A163:H176" tableType="queryTable" totalsRowShown="0" headerRowDxfId="46" dataDxfId="44" headerRowBorderDxfId="45" tableBorderDxfId="43" totalsRowBorderDxfId="42">
  <autoFilter ref="A163:H176" xr:uid="{C0300DDF-04D5-4D2F-B7CC-99E5BA89A8BA}"/>
  <tableColumns count="8">
    <tableColumn id="2" xr3:uid="{B0BDDB7D-1DAC-4EFF-8663-2BC1E64F6663}" uniqueName="2" name="Year" queryTableFieldId="2" dataDxfId="41"/>
    <tableColumn id="3" xr3:uid="{819AD862-70AA-4804-8900-1091F0B144B5}" uniqueName="3" name="Month" queryTableFieldId="3" dataDxfId="40"/>
    <tableColumn id="4" xr3:uid="{47989E36-F9F8-49A6-A7FB-95DD2586E80A}" uniqueName="4" name="Food" queryTableFieldId="4" dataDxfId="39"/>
    <tableColumn id="5" xr3:uid="{20173997-E2F7-4FB9-AE19-8F5DBEED1EF4}" uniqueName="5" name="Clothing and Footware" queryTableFieldId="5" dataDxfId="38"/>
    <tableColumn id="6" xr3:uid="{61D55A9C-C413-4EE8-9CCF-F7F205312862}" uniqueName="6" name="Fuel and light" queryTableFieldId="6" dataDxfId="37"/>
    <tableColumn id="7" xr3:uid="{C4DC6A05-F1FD-4232-B3B6-19C64FF3551A}" uniqueName="7" name="Health" queryTableFieldId="7" dataDxfId="36"/>
    <tableColumn id="8" xr3:uid="{D62D517B-4FC4-488E-99FD-A1F903C3B033}" uniqueName="8" name="Transport and communication" queryTableFieldId="8" dataDxfId="35"/>
    <tableColumn id="9" xr3:uid="{AE8F1854-9CC9-47DF-9A57-5649024D4E95}" uniqueName="9" name="Education" queryTableFieldId="9" dataDxfId="3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94DEF8A-65DB-4DDD-863B-22E5295351F5}" name="Table9__10__4" displayName="Table9__10__4" ref="A197:H222" tableType="queryTable" totalsRowShown="0">
  <autoFilter ref="A197:H222" xr:uid="{394DEF8A-65DB-4DDD-863B-22E5295351F5}"/>
  <tableColumns count="8">
    <tableColumn id="1" xr3:uid="{AB2A44FA-2B7D-4A13-BE4E-CA8F414CD42E}" uniqueName="1" name="Year" queryTableFieldId="1"/>
    <tableColumn id="2" xr3:uid="{11A014FA-2408-408C-9925-B9F27C1766D2}" uniqueName="2" name="Month" queryTableFieldId="2" dataDxfId="33"/>
    <tableColumn id="3" xr3:uid="{E2697197-FB3B-49FE-8A51-6414717B48B8}" uniqueName="3" name="Food" queryTableFieldId="3"/>
    <tableColumn id="4" xr3:uid="{AEFE792E-B74C-4346-AEE9-B877221B0D2A}" uniqueName="4" name="Clothing and Footware" queryTableFieldId="4"/>
    <tableColumn id="5" xr3:uid="{2613DEC6-F03D-44E8-95E8-525998A3D24A}" uniqueName="5" name="Energy" queryTableFieldId="5"/>
    <tableColumn id="6" xr3:uid="{36A5575C-4E99-4DAE-88FF-5E76AA6A11CF}" uniqueName="6" name="Health" queryTableFieldId="6"/>
    <tableColumn id="7" xr3:uid="{59A1300D-2B36-4516-B3DA-5759596F3AA6}" uniqueName="7" name="Transport and communication" queryTableFieldId="7"/>
    <tableColumn id="8" xr3:uid="{4063EB10-02FE-42F6-AEE6-A5521A5C21F0}" uniqueName="8" name="Education" queryTableField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1723338-5B42-4279-9510-D0D15DD17A4C}" name="Table9__10__5" displayName="Table9__10__5" ref="A254:H267" totalsRowShown="0">
  <autoFilter ref="A254:H267" xr:uid="{61723338-5B42-4279-9510-D0D15DD17A4C}"/>
  <tableColumns count="8">
    <tableColumn id="1" xr3:uid="{63A31EDF-212A-48C3-93B1-D337199B2155}" name="Year"/>
    <tableColumn id="2" xr3:uid="{7683513E-824E-4F5F-BE4F-B445A92BA7DF}" name="Month" dataDxfId="32"/>
    <tableColumn id="3" xr3:uid="{53D307C6-2EE3-4BA5-8D6A-68DCE445B22A}" name="Food"/>
    <tableColumn id="4" xr3:uid="{8BF48803-DA72-4E9B-AAEC-B5893065DD2E}" name="Clothing and Footware"/>
    <tableColumn id="5" xr3:uid="{F0A68D1E-2B25-436A-A85C-AE96334ECD02}" name="Fuel and light"/>
    <tableColumn id="6" xr3:uid="{AC85E20C-40C6-4D5D-B0BA-839CE5046C67}" name="Health"/>
    <tableColumn id="7" xr3:uid="{2D113D04-402F-41FE-9DAF-AF8922A34345}" name="Transport and communication"/>
    <tableColumn id="8" xr3:uid="{4195E9D4-CAF8-47E0-8BF4-39D031BD44C8}" name="Educatio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406C36F-EB9B-4507-811D-8A37C19E272D}" name="Table9__10_2" displayName="Table9__10_2" ref="A3:AD28" tableType="queryTable" totalsRowShown="0" headerRowDxfId="31">
  <autoFilter ref="A3:AD28" xr:uid="{A406C36F-EB9B-4507-811D-8A37C19E272D}"/>
  <tableColumns count="30">
    <tableColumn id="1" xr3:uid="{DDB20743-7925-4590-A41C-F8017231C6A4}" uniqueName="1" name="Sector" queryTableFieldId="1" dataDxfId="30"/>
    <tableColumn id="2" xr3:uid="{9A04E434-2FC4-4822-BF49-84778996014C}" uniqueName="2" name="Year" queryTableFieldId="2" dataDxfId="29"/>
    <tableColumn id="3" xr3:uid="{9C6EDEE2-74A4-4DDB-BD11-D16C1AD9E0AE}" uniqueName="3" name="Month" queryTableFieldId="3" dataDxfId="28"/>
    <tableColumn id="4" xr3:uid="{1E0CD460-E2B5-48FA-8A13-153F813155A1}" uniqueName="4" name="Cereals and products" queryTableFieldId="4" dataDxfId="27"/>
    <tableColumn id="5" xr3:uid="{C237CBB3-B052-4B95-B413-5A1CA07617E0}" uniqueName="5" name="Meat and fish" queryTableFieldId="5" dataDxfId="26"/>
    <tableColumn id="30" xr3:uid="{86609612-513E-4A74-81FD-57989C848B24}" uniqueName="30" name="Crude Oil Prices" queryTableFieldId="30" dataDxfId="25" dataCellStyle="Normal 2 2 3 5"/>
    <tableColumn id="6" xr3:uid="{FB13AEFE-B952-44F3-BC87-5B6989373536}" uniqueName="6" name="Egg" queryTableFieldId="6" dataDxfId="24"/>
    <tableColumn id="7" xr3:uid="{BC5A2170-8BD1-4040-BADA-D6620293CB58}" uniqueName="7" name="Milk and products" queryTableFieldId="7" dataDxfId="23"/>
    <tableColumn id="8" xr3:uid="{8B404DCE-F191-42F3-A23F-25A504EEFBE7}" uniqueName="8" name="Oils and fats" queryTableFieldId="8" dataDxfId="22"/>
    <tableColumn id="9" xr3:uid="{72A69441-D061-4650-AD34-71E90122076C}" uniqueName="9" name="Fruits" queryTableFieldId="9" dataDxfId="21"/>
    <tableColumn id="10" xr3:uid="{59C2DF51-12CD-497C-A404-B76E452777C8}" uniqueName="10" name="Vegetables" queryTableFieldId="10" dataDxfId="20"/>
    <tableColumn id="11" xr3:uid="{1D95F136-E7F3-43CD-A15F-CF79742C0263}" uniqueName="11" name="Pulses and products" queryTableFieldId="11" dataDxfId="19"/>
    <tableColumn id="12" xr3:uid="{D302583F-3C06-4D4E-A035-615C3D75D03E}" uniqueName="12" name="Sugar and Confectionery" queryTableFieldId="12" dataDxfId="18"/>
    <tableColumn id="13" xr3:uid="{45961E25-ADD1-4D5F-90F8-B1429F1A03F1}" uniqueName="13" name="Spices" queryTableFieldId="13" dataDxfId="17"/>
    <tableColumn id="14" xr3:uid="{323B149E-4D7F-45B8-B698-130BA075EDA7}" uniqueName="14" name="Non-alcoholic beverages" queryTableFieldId="14" dataDxfId="16"/>
    <tableColumn id="15" xr3:uid="{45A7C192-C3B2-4008-9487-12D955D2FD2A}" uniqueName="15" name="Prepared meals, snacks, sweets etc." queryTableFieldId="15" dataDxfId="15"/>
    <tableColumn id="16" xr3:uid="{83A15375-DCD7-4C72-B61C-C6A4300A2EE8}" uniqueName="16" name="Food and beverages" queryTableFieldId="16" dataDxfId="14"/>
    <tableColumn id="17" xr3:uid="{E8C34E53-F8D9-401F-B899-8994C7558C86}" uniqueName="17" name="Pan, tobacco and intoxicants" queryTableFieldId="17" dataDxfId="13"/>
    <tableColumn id="18" xr3:uid="{3BFA3770-8B79-4777-8B7B-0E8CCE6C40E0}" uniqueName="18" name="Clothing" queryTableFieldId="18" dataDxfId="12"/>
    <tableColumn id="19" xr3:uid="{4303DE32-BF81-41AA-8B81-EEFDFA6AA498}" uniqueName="19" name="Footwear" queryTableFieldId="19" dataDxfId="11"/>
    <tableColumn id="20" xr3:uid="{57E83618-8EC7-4C0F-BDF0-BBF4394C80F1}" uniqueName="20" name="Clothing and footwear" queryTableFieldId="20" dataDxfId="10"/>
    <tableColumn id="21" xr3:uid="{F02132DB-A058-401A-839C-1A348EB6920B}" uniqueName="21" name="Housing" queryTableFieldId="21" dataDxfId="9"/>
    <tableColumn id="22" xr3:uid="{B30C9ECB-50BF-451B-BD70-D3ED6578F735}" uniqueName="22" name="Fuel and light" queryTableFieldId="22" dataDxfId="8"/>
    <tableColumn id="23" xr3:uid="{5969842F-0B9A-48C4-A17B-1C464055AF10}" uniqueName="23" name="Household goods and services" queryTableFieldId="23" dataDxfId="7"/>
    <tableColumn id="24" xr3:uid="{2635F381-7CEB-465B-AA7E-90D192F6AF9A}" uniqueName="24" name="Health" queryTableFieldId="24" dataDxfId="6"/>
    <tableColumn id="25" xr3:uid="{7023683C-1BD8-436E-A545-79D7DE25355D}" uniqueName="25" name="Transport and communication" queryTableFieldId="25" dataDxfId="5"/>
    <tableColumn id="26" xr3:uid="{F08E4CB4-93D9-4A3E-AD6D-D4FDCAE7F86C}" uniqueName="26" name="Recreation and amusement" queryTableFieldId="26" dataDxfId="4"/>
    <tableColumn id="27" xr3:uid="{C8074327-A082-4584-8A3F-BE6E310AE0A7}" uniqueName="27" name="Education" queryTableFieldId="27" dataDxfId="3"/>
    <tableColumn id="28" xr3:uid="{49F0D991-044A-40F4-9C7A-608F3B228705}" uniqueName="28" name="Personal care and effects" queryTableFieldId="28" dataDxfId="2"/>
    <tableColumn id="29" xr3:uid="{1E7BBF5D-D6D9-4481-82C2-8F2D3CA28F1E}" uniqueName="29" name="Miscellaneous" queryTableFieldId="2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3.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5E64-7C80-4EF2-8FD7-A2B37172ECB0}">
  <dimension ref="A1:AD373"/>
  <sheetViews>
    <sheetView workbookViewId="0">
      <selection activeCell="D5" sqref="D5"/>
    </sheetView>
  </sheetViews>
  <sheetFormatPr defaultRowHeight="14.5" x14ac:dyDescent="0.35"/>
  <cols>
    <col min="1" max="1" width="11.36328125" bestFit="1" customWidth="1"/>
    <col min="2" max="2" width="4.81640625" bestFit="1" customWidth="1"/>
    <col min="3" max="3" width="10" bestFit="1" customWidth="1"/>
    <col min="4" max="4" width="18.54296875" bestFit="1" customWidth="1"/>
    <col min="5" max="5" width="12.26953125" bestFit="1" customWidth="1"/>
    <col min="6" max="6" width="5.81640625" bestFit="1" customWidth="1"/>
    <col min="7" max="7" width="15.90625" bestFit="1" customWidth="1"/>
    <col min="8" max="8" width="11.08984375" bestFit="1" customWidth="1"/>
    <col min="9" max="9" width="5.81640625" bestFit="1" customWidth="1"/>
    <col min="10" max="10" width="9.81640625" bestFit="1" customWidth="1"/>
    <col min="11" max="11" width="17.6328125" bestFit="1" customWidth="1"/>
    <col min="12" max="12" width="21.453125" bestFit="1" customWidth="1"/>
    <col min="13" max="13" width="5.90625" bestFit="1" customWidth="1"/>
    <col min="14" max="14" width="21.36328125" bestFit="1" customWidth="1"/>
    <col min="15" max="15" width="30.7265625" bestFit="1" customWidth="1"/>
    <col min="16" max="16" width="17.7265625" bestFit="1" customWidth="1"/>
    <col min="17" max="17" width="24.7265625" bestFit="1" customWidth="1"/>
    <col min="18" max="18" width="7.6328125" bestFit="1" customWidth="1"/>
    <col min="20" max="20" width="19.54296875" bestFit="1" customWidth="1"/>
    <col min="21" max="21" width="7.54296875" bestFit="1" customWidth="1"/>
    <col min="22" max="22" width="11.90625" bestFit="1" customWidth="1"/>
    <col min="23" max="23" width="26.26953125" bestFit="1" customWidth="1"/>
    <col min="24" max="24" width="6.26953125" bestFit="1" customWidth="1"/>
    <col min="25" max="25" width="26.36328125" bestFit="1" customWidth="1"/>
    <col min="26" max="26" width="24" bestFit="1" customWidth="1"/>
    <col min="27" max="27" width="9.08984375" bestFit="1" customWidth="1"/>
    <col min="28" max="28" width="21.90625" bestFit="1" customWidth="1"/>
    <col min="29" max="29" width="12.6328125" bestFit="1" customWidth="1"/>
    <col min="30" max="30" width="12.36328125" bestFit="1" customWidth="1"/>
  </cols>
  <sheetData>
    <row r="1" spans="1:30"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35">
      <c r="A2" s="4" t="s">
        <v>30</v>
      </c>
      <c r="B2" s="4">
        <v>2013</v>
      </c>
      <c r="C2" s="4" t="s">
        <v>31</v>
      </c>
      <c r="D2" s="4">
        <v>107.5</v>
      </c>
      <c r="E2" s="4">
        <v>106.3</v>
      </c>
      <c r="F2" s="4">
        <v>108.1</v>
      </c>
      <c r="G2" s="4">
        <v>104.9</v>
      </c>
      <c r="H2" s="4">
        <v>106.1</v>
      </c>
      <c r="I2" s="4">
        <v>103.9</v>
      </c>
      <c r="J2" s="4">
        <v>101.9</v>
      </c>
      <c r="K2" s="4">
        <v>106.1</v>
      </c>
      <c r="L2" s="4">
        <v>106.8</v>
      </c>
      <c r="M2" s="4">
        <v>103.1</v>
      </c>
      <c r="N2" s="4">
        <v>104.8</v>
      </c>
      <c r="O2" s="4">
        <v>106.7</v>
      </c>
      <c r="P2" s="4">
        <v>105.5</v>
      </c>
      <c r="Q2" s="4">
        <v>105.1</v>
      </c>
      <c r="R2" s="4">
        <v>106.5</v>
      </c>
      <c r="S2" s="4">
        <v>105.8</v>
      </c>
      <c r="T2" s="4">
        <v>106.4</v>
      </c>
      <c r="U2" s="4" t="s">
        <v>32</v>
      </c>
      <c r="V2" s="4">
        <v>105.5</v>
      </c>
      <c r="W2" s="4">
        <v>104.8</v>
      </c>
      <c r="X2" s="4">
        <v>104</v>
      </c>
      <c r="Y2" s="4">
        <v>103.3</v>
      </c>
      <c r="Z2" s="4">
        <v>103.4</v>
      </c>
      <c r="AA2" s="4">
        <v>103.8</v>
      </c>
      <c r="AB2" s="4">
        <v>104.7</v>
      </c>
      <c r="AC2" s="4">
        <v>104</v>
      </c>
      <c r="AD2" s="4">
        <v>105.1</v>
      </c>
    </row>
    <row r="3" spans="1:30" x14ac:dyDescent="0.35">
      <c r="A3" s="4" t="s">
        <v>33</v>
      </c>
      <c r="B3" s="4">
        <v>2013</v>
      </c>
      <c r="C3" s="4" t="s">
        <v>31</v>
      </c>
      <c r="D3" s="4">
        <v>110.5</v>
      </c>
      <c r="E3" s="4">
        <v>109.1</v>
      </c>
      <c r="F3" s="4">
        <v>113</v>
      </c>
      <c r="G3" s="4">
        <v>103.6</v>
      </c>
      <c r="H3" s="4">
        <v>103.4</v>
      </c>
      <c r="I3" s="4">
        <v>102.3</v>
      </c>
      <c r="J3" s="4">
        <v>102.9</v>
      </c>
      <c r="K3" s="4">
        <v>105.8</v>
      </c>
      <c r="L3" s="4">
        <v>105.1</v>
      </c>
      <c r="M3" s="4">
        <v>101.8</v>
      </c>
      <c r="N3" s="4">
        <v>105.1</v>
      </c>
      <c r="O3" s="4">
        <v>107.9</v>
      </c>
      <c r="P3" s="4">
        <v>105.9</v>
      </c>
      <c r="Q3" s="4">
        <v>105.2</v>
      </c>
      <c r="R3" s="4">
        <v>105.9</v>
      </c>
      <c r="S3" s="4">
        <v>105</v>
      </c>
      <c r="T3" s="4">
        <v>105.8</v>
      </c>
      <c r="U3" s="4">
        <v>100.3</v>
      </c>
      <c r="V3" s="4">
        <v>105.4</v>
      </c>
      <c r="W3" s="4">
        <v>104.8</v>
      </c>
      <c r="X3" s="4">
        <v>104.1</v>
      </c>
      <c r="Y3" s="4">
        <v>103.2</v>
      </c>
      <c r="Z3" s="4">
        <v>102.9</v>
      </c>
      <c r="AA3" s="4">
        <v>103.5</v>
      </c>
      <c r="AB3" s="4">
        <v>104.3</v>
      </c>
      <c r="AC3" s="4">
        <v>103.7</v>
      </c>
      <c r="AD3" s="4">
        <v>104</v>
      </c>
    </row>
    <row r="4" spans="1:30" x14ac:dyDescent="0.35">
      <c r="A4" s="4" t="s">
        <v>34</v>
      </c>
      <c r="B4" s="4">
        <v>2013</v>
      </c>
      <c r="C4" s="4" t="s">
        <v>31</v>
      </c>
      <c r="D4" s="4">
        <v>108.4</v>
      </c>
      <c r="E4" s="4">
        <v>107.3</v>
      </c>
      <c r="F4" s="4">
        <v>110</v>
      </c>
      <c r="G4" s="4">
        <v>104.4</v>
      </c>
      <c r="H4" s="4">
        <v>105.1</v>
      </c>
      <c r="I4" s="4">
        <v>103.2</v>
      </c>
      <c r="J4" s="4">
        <v>102.2</v>
      </c>
      <c r="K4" s="4">
        <v>106</v>
      </c>
      <c r="L4" s="4">
        <v>106.2</v>
      </c>
      <c r="M4" s="4">
        <v>102.7</v>
      </c>
      <c r="N4" s="4">
        <v>104.9</v>
      </c>
      <c r="O4" s="4">
        <v>107.3</v>
      </c>
      <c r="P4" s="4">
        <v>105.6</v>
      </c>
      <c r="Q4" s="4">
        <v>105.1</v>
      </c>
      <c r="R4" s="4">
        <v>106.3</v>
      </c>
      <c r="S4" s="4">
        <v>105.5</v>
      </c>
      <c r="T4" s="4">
        <v>106.2</v>
      </c>
      <c r="U4" s="4">
        <v>100.3</v>
      </c>
      <c r="V4" s="4">
        <v>105.5</v>
      </c>
      <c r="W4" s="4">
        <v>104.8</v>
      </c>
      <c r="X4" s="4">
        <v>104</v>
      </c>
      <c r="Y4" s="4">
        <v>103.2</v>
      </c>
      <c r="Z4" s="4">
        <v>103.1</v>
      </c>
      <c r="AA4" s="4">
        <v>103.6</v>
      </c>
      <c r="AB4" s="4">
        <v>104.5</v>
      </c>
      <c r="AC4" s="4">
        <v>103.9</v>
      </c>
      <c r="AD4" s="4">
        <v>104.6</v>
      </c>
    </row>
    <row r="5" spans="1:30" x14ac:dyDescent="0.35">
      <c r="A5" s="4" t="s">
        <v>30</v>
      </c>
      <c r="B5" s="4">
        <v>2013</v>
      </c>
      <c r="C5" s="4" t="s">
        <v>35</v>
      </c>
      <c r="D5" s="4">
        <v>109.2</v>
      </c>
      <c r="E5" s="4">
        <v>108.7</v>
      </c>
      <c r="F5" s="4">
        <v>110.2</v>
      </c>
      <c r="G5" s="4">
        <v>105.4</v>
      </c>
      <c r="H5" s="4">
        <v>106.7</v>
      </c>
      <c r="I5" s="4">
        <v>104</v>
      </c>
      <c r="J5" s="4">
        <v>102.4</v>
      </c>
      <c r="K5" s="4">
        <v>105.9</v>
      </c>
      <c r="L5" s="4">
        <v>105.7</v>
      </c>
      <c r="M5" s="4">
        <v>103.1</v>
      </c>
      <c r="N5" s="4">
        <v>105.1</v>
      </c>
      <c r="O5" s="4">
        <v>107.7</v>
      </c>
      <c r="P5" s="4">
        <v>106.3</v>
      </c>
      <c r="Q5" s="4">
        <v>105.6</v>
      </c>
      <c r="R5" s="4">
        <v>107.1</v>
      </c>
      <c r="S5" s="4">
        <v>106.3</v>
      </c>
      <c r="T5" s="4">
        <v>107</v>
      </c>
      <c r="U5" s="4" t="s">
        <v>32</v>
      </c>
      <c r="V5" s="4">
        <v>106.2</v>
      </c>
      <c r="W5" s="4">
        <v>105.2</v>
      </c>
      <c r="X5" s="4">
        <v>104.4</v>
      </c>
      <c r="Y5" s="4">
        <v>103.9</v>
      </c>
      <c r="Z5" s="4">
        <v>104</v>
      </c>
      <c r="AA5" s="4">
        <v>104.1</v>
      </c>
      <c r="AB5" s="4">
        <v>104.6</v>
      </c>
      <c r="AC5" s="4">
        <v>104.4</v>
      </c>
      <c r="AD5" s="4">
        <v>105.8</v>
      </c>
    </row>
    <row r="6" spans="1:30" x14ac:dyDescent="0.35">
      <c r="A6" s="4" t="s">
        <v>33</v>
      </c>
      <c r="B6" s="4">
        <v>2013</v>
      </c>
      <c r="C6" s="4" t="s">
        <v>35</v>
      </c>
      <c r="D6" s="4">
        <v>112.9</v>
      </c>
      <c r="E6" s="4">
        <v>112.9</v>
      </c>
      <c r="F6" s="4">
        <v>116.9</v>
      </c>
      <c r="G6" s="4">
        <v>104</v>
      </c>
      <c r="H6" s="4">
        <v>103.5</v>
      </c>
      <c r="I6" s="4">
        <v>103.1</v>
      </c>
      <c r="J6" s="4">
        <v>104.9</v>
      </c>
      <c r="K6" s="4">
        <v>104.1</v>
      </c>
      <c r="L6" s="4">
        <v>103.8</v>
      </c>
      <c r="M6" s="4">
        <v>102.3</v>
      </c>
      <c r="N6" s="4">
        <v>106</v>
      </c>
      <c r="O6" s="4">
        <v>109</v>
      </c>
      <c r="P6" s="4">
        <v>107.2</v>
      </c>
      <c r="Q6" s="4">
        <v>106</v>
      </c>
      <c r="R6" s="4">
        <v>106.6</v>
      </c>
      <c r="S6" s="4">
        <v>105.5</v>
      </c>
      <c r="T6" s="4">
        <v>106.4</v>
      </c>
      <c r="U6" s="4">
        <v>100.4</v>
      </c>
      <c r="V6" s="4">
        <v>105.7</v>
      </c>
      <c r="W6" s="4">
        <v>105.2</v>
      </c>
      <c r="X6" s="4">
        <v>104.7</v>
      </c>
      <c r="Y6" s="4">
        <v>104.4</v>
      </c>
      <c r="Z6" s="4">
        <v>103.3</v>
      </c>
      <c r="AA6" s="4">
        <v>103.7</v>
      </c>
      <c r="AB6" s="4">
        <v>104.3</v>
      </c>
      <c r="AC6" s="4">
        <v>104.3</v>
      </c>
      <c r="AD6" s="4">
        <v>104.7</v>
      </c>
    </row>
    <row r="7" spans="1:30" x14ac:dyDescent="0.35">
      <c r="A7" s="4" t="s">
        <v>34</v>
      </c>
      <c r="B7" s="4">
        <v>2013</v>
      </c>
      <c r="C7" s="4" t="s">
        <v>35</v>
      </c>
      <c r="D7" s="4">
        <v>110.4</v>
      </c>
      <c r="E7" s="4">
        <v>110.2</v>
      </c>
      <c r="F7" s="4">
        <v>112.8</v>
      </c>
      <c r="G7" s="4">
        <v>104.9</v>
      </c>
      <c r="H7" s="4">
        <v>105.5</v>
      </c>
      <c r="I7" s="4">
        <v>103.6</v>
      </c>
      <c r="J7" s="4">
        <v>103.2</v>
      </c>
      <c r="K7" s="4">
        <v>105.3</v>
      </c>
      <c r="L7" s="4">
        <v>105.1</v>
      </c>
      <c r="M7" s="4">
        <v>102.8</v>
      </c>
      <c r="N7" s="4">
        <v>105.5</v>
      </c>
      <c r="O7" s="4">
        <v>108.3</v>
      </c>
      <c r="P7" s="4">
        <v>106.6</v>
      </c>
      <c r="Q7" s="4">
        <v>105.7</v>
      </c>
      <c r="R7" s="4">
        <v>106.9</v>
      </c>
      <c r="S7" s="4">
        <v>106</v>
      </c>
      <c r="T7" s="4">
        <v>106.8</v>
      </c>
      <c r="U7" s="4">
        <v>100.4</v>
      </c>
      <c r="V7" s="4">
        <v>106</v>
      </c>
      <c r="W7" s="4">
        <v>105.2</v>
      </c>
      <c r="X7" s="4">
        <v>104.5</v>
      </c>
      <c r="Y7" s="4">
        <v>104.2</v>
      </c>
      <c r="Z7" s="4">
        <v>103.6</v>
      </c>
      <c r="AA7" s="4">
        <v>103.9</v>
      </c>
      <c r="AB7" s="4">
        <v>104.5</v>
      </c>
      <c r="AC7" s="4">
        <v>104.4</v>
      </c>
      <c r="AD7" s="4">
        <v>105.3</v>
      </c>
    </row>
    <row r="8" spans="1:30" x14ac:dyDescent="0.35">
      <c r="A8" s="4" t="s">
        <v>30</v>
      </c>
      <c r="B8" s="4">
        <v>2013</v>
      </c>
      <c r="C8" s="4" t="s">
        <v>36</v>
      </c>
      <c r="D8" s="4">
        <v>110.2</v>
      </c>
      <c r="E8" s="4">
        <v>108.8</v>
      </c>
      <c r="F8" s="4">
        <v>109.9</v>
      </c>
      <c r="G8" s="4">
        <v>105.6</v>
      </c>
      <c r="H8" s="4">
        <v>106.2</v>
      </c>
      <c r="I8" s="4">
        <v>105.7</v>
      </c>
      <c r="J8" s="4">
        <v>101.4</v>
      </c>
      <c r="K8" s="4">
        <v>105.7</v>
      </c>
      <c r="L8" s="4">
        <v>105</v>
      </c>
      <c r="M8" s="4">
        <v>103.3</v>
      </c>
      <c r="N8" s="4">
        <v>105.6</v>
      </c>
      <c r="O8" s="4">
        <v>108.2</v>
      </c>
      <c r="P8" s="4">
        <v>106.6</v>
      </c>
      <c r="Q8" s="4">
        <v>106.5</v>
      </c>
      <c r="R8" s="4">
        <v>107.6</v>
      </c>
      <c r="S8" s="4">
        <v>106.8</v>
      </c>
      <c r="T8" s="4">
        <v>107.5</v>
      </c>
      <c r="U8" s="4" t="s">
        <v>32</v>
      </c>
      <c r="V8" s="4">
        <v>106.1</v>
      </c>
      <c r="W8" s="4">
        <v>105.6</v>
      </c>
      <c r="X8" s="4">
        <v>104.7</v>
      </c>
      <c r="Y8" s="4">
        <v>104.6</v>
      </c>
      <c r="Z8" s="4">
        <v>104</v>
      </c>
      <c r="AA8" s="4">
        <v>104.3</v>
      </c>
      <c r="AB8" s="4">
        <v>104.3</v>
      </c>
      <c r="AC8" s="4">
        <v>104.6</v>
      </c>
      <c r="AD8" s="4">
        <v>106</v>
      </c>
    </row>
    <row r="9" spans="1:30" x14ac:dyDescent="0.35">
      <c r="A9" s="4" t="s">
        <v>33</v>
      </c>
      <c r="B9" s="4">
        <v>2013</v>
      </c>
      <c r="C9" s="4" t="s">
        <v>36</v>
      </c>
      <c r="D9" s="4">
        <v>113.9</v>
      </c>
      <c r="E9" s="4">
        <v>111.4</v>
      </c>
      <c r="F9" s="4">
        <v>113.2</v>
      </c>
      <c r="G9" s="4">
        <v>104.3</v>
      </c>
      <c r="H9" s="4">
        <v>102.7</v>
      </c>
      <c r="I9" s="4">
        <v>104.9</v>
      </c>
      <c r="J9" s="4">
        <v>103.8</v>
      </c>
      <c r="K9" s="4">
        <v>103.5</v>
      </c>
      <c r="L9" s="4">
        <v>102.6</v>
      </c>
      <c r="M9" s="4">
        <v>102.4</v>
      </c>
      <c r="N9" s="4">
        <v>107</v>
      </c>
      <c r="O9" s="4">
        <v>109.8</v>
      </c>
      <c r="P9" s="4">
        <v>107.3</v>
      </c>
      <c r="Q9" s="4">
        <v>106.8</v>
      </c>
      <c r="R9" s="4">
        <v>107.2</v>
      </c>
      <c r="S9" s="4">
        <v>106</v>
      </c>
      <c r="T9" s="4">
        <v>107</v>
      </c>
      <c r="U9" s="4">
        <v>100.4</v>
      </c>
      <c r="V9" s="4">
        <v>106</v>
      </c>
      <c r="W9" s="4">
        <v>105.7</v>
      </c>
      <c r="X9" s="4">
        <v>105.2</v>
      </c>
      <c r="Y9" s="4">
        <v>105.5</v>
      </c>
      <c r="Z9" s="4">
        <v>103.5</v>
      </c>
      <c r="AA9" s="4">
        <v>103.8</v>
      </c>
      <c r="AB9" s="4">
        <v>104.2</v>
      </c>
      <c r="AC9" s="4">
        <v>104.9</v>
      </c>
      <c r="AD9" s="4">
        <v>105</v>
      </c>
    </row>
    <row r="10" spans="1:30" x14ac:dyDescent="0.35">
      <c r="A10" s="4" t="s">
        <v>34</v>
      </c>
      <c r="B10" s="4">
        <v>2013</v>
      </c>
      <c r="C10" s="4" t="s">
        <v>36</v>
      </c>
      <c r="D10" s="4">
        <v>111.4</v>
      </c>
      <c r="E10" s="4">
        <v>109.7</v>
      </c>
      <c r="F10" s="4">
        <v>111.2</v>
      </c>
      <c r="G10" s="4">
        <v>105.1</v>
      </c>
      <c r="H10" s="4">
        <v>104.9</v>
      </c>
      <c r="I10" s="4">
        <v>105.3</v>
      </c>
      <c r="J10" s="4">
        <v>102.2</v>
      </c>
      <c r="K10" s="4">
        <v>105</v>
      </c>
      <c r="L10" s="4">
        <v>104.2</v>
      </c>
      <c r="M10" s="4">
        <v>103</v>
      </c>
      <c r="N10" s="4">
        <v>106.2</v>
      </c>
      <c r="O10" s="4">
        <v>108.9</v>
      </c>
      <c r="P10" s="4">
        <v>106.9</v>
      </c>
      <c r="Q10" s="4">
        <v>106.6</v>
      </c>
      <c r="R10" s="4">
        <v>107.4</v>
      </c>
      <c r="S10" s="4">
        <v>106.5</v>
      </c>
      <c r="T10" s="4">
        <v>107.3</v>
      </c>
      <c r="U10" s="4">
        <v>100.4</v>
      </c>
      <c r="V10" s="4">
        <v>106.1</v>
      </c>
      <c r="W10" s="4">
        <v>105.6</v>
      </c>
      <c r="X10" s="4">
        <v>104.9</v>
      </c>
      <c r="Y10" s="4">
        <v>105.1</v>
      </c>
      <c r="Z10" s="4">
        <v>103.7</v>
      </c>
      <c r="AA10" s="4">
        <v>104</v>
      </c>
      <c r="AB10" s="4">
        <v>104.3</v>
      </c>
      <c r="AC10" s="4">
        <v>104.7</v>
      </c>
      <c r="AD10" s="4">
        <v>105.5</v>
      </c>
    </row>
    <row r="11" spans="1:30" x14ac:dyDescent="0.35">
      <c r="A11" s="4" t="s">
        <v>30</v>
      </c>
      <c r="B11" s="4">
        <v>2013</v>
      </c>
      <c r="C11" s="4" t="s">
        <v>37</v>
      </c>
      <c r="D11" s="4">
        <v>110.2</v>
      </c>
      <c r="E11" s="4">
        <v>109.5</v>
      </c>
      <c r="F11" s="4">
        <v>106.9</v>
      </c>
      <c r="G11" s="4">
        <v>106.3</v>
      </c>
      <c r="H11" s="4">
        <v>105.7</v>
      </c>
      <c r="I11" s="4">
        <v>108.3</v>
      </c>
      <c r="J11" s="4">
        <v>103.4</v>
      </c>
      <c r="K11" s="4">
        <v>105.7</v>
      </c>
      <c r="L11" s="4">
        <v>104.2</v>
      </c>
      <c r="M11" s="4">
        <v>103.2</v>
      </c>
      <c r="N11" s="4">
        <v>106.5</v>
      </c>
      <c r="O11" s="4">
        <v>108.8</v>
      </c>
      <c r="P11" s="4">
        <v>107.1</v>
      </c>
      <c r="Q11" s="4">
        <v>107.1</v>
      </c>
      <c r="R11" s="4">
        <v>108.1</v>
      </c>
      <c r="S11" s="4">
        <v>107.4</v>
      </c>
      <c r="T11" s="4">
        <v>108</v>
      </c>
      <c r="U11" s="4" t="s">
        <v>32</v>
      </c>
      <c r="V11" s="4">
        <v>106.5</v>
      </c>
      <c r="W11" s="4">
        <v>106.1</v>
      </c>
      <c r="X11" s="4">
        <v>105.1</v>
      </c>
      <c r="Y11" s="4">
        <v>104.4</v>
      </c>
      <c r="Z11" s="4">
        <v>104.5</v>
      </c>
      <c r="AA11" s="4">
        <v>104.8</v>
      </c>
      <c r="AB11" s="4">
        <v>102.7</v>
      </c>
      <c r="AC11" s="4">
        <v>104.6</v>
      </c>
      <c r="AD11" s="4">
        <v>106.4</v>
      </c>
    </row>
    <row r="12" spans="1:30" x14ac:dyDescent="0.35">
      <c r="A12" s="4" t="s">
        <v>33</v>
      </c>
      <c r="B12" s="4">
        <v>2013</v>
      </c>
      <c r="C12" s="4" t="s">
        <v>37</v>
      </c>
      <c r="D12" s="4">
        <v>114.6</v>
      </c>
      <c r="E12" s="4">
        <v>113.4</v>
      </c>
      <c r="F12" s="4">
        <v>106</v>
      </c>
      <c r="G12" s="4">
        <v>104.7</v>
      </c>
      <c r="H12" s="4">
        <v>102.1</v>
      </c>
      <c r="I12" s="4">
        <v>109.5</v>
      </c>
      <c r="J12" s="4">
        <v>109.7</v>
      </c>
      <c r="K12" s="4">
        <v>104.6</v>
      </c>
      <c r="L12" s="4">
        <v>102</v>
      </c>
      <c r="M12" s="4">
        <v>103.5</v>
      </c>
      <c r="N12" s="4">
        <v>108.2</v>
      </c>
      <c r="O12" s="4">
        <v>110.6</v>
      </c>
      <c r="P12" s="4">
        <v>108.8</v>
      </c>
      <c r="Q12" s="4">
        <v>108.5</v>
      </c>
      <c r="R12" s="4">
        <v>107.9</v>
      </c>
      <c r="S12" s="4">
        <v>106.4</v>
      </c>
      <c r="T12" s="4">
        <v>107.7</v>
      </c>
      <c r="U12" s="4">
        <v>100.5</v>
      </c>
      <c r="V12" s="4">
        <v>106.4</v>
      </c>
      <c r="W12" s="4">
        <v>106.5</v>
      </c>
      <c r="X12" s="4">
        <v>105.7</v>
      </c>
      <c r="Y12" s="4">
        <v>105</v>
      </c>
      <c r="Z12" s="4">
        <v>104</v>
      </c>
      <c r="AA12" s="4">
        <v>105.2</v>
      </c>
      <c r="AB12" s="4">
        <v>103.2</v>
      </c>
      <c r="AC12" s="4">
        <v>105.1</v>
      </c>
      <c r="AD12" s="4">
        <v>105.7</v>
      </c>
    </row>
    <row r="13" spans="1:30" x14ac:dyDescent="0.35">
      <c r="A13" s="4" t="s">
        <v>34</v>
      </c>
      <c r="B13" s="4">
        <v>2013</v>
      </c>
      <c r="C13" s="4" t="s">
        <v>37</v>
      </c>
      <c r="D13" s="4">
        <v>111.6</v>
      </c>
      <c r="E13" s="4">
        <v>110.9</v>
      </c>
      <c r="F13" s="4">
        <v>106.6</v>
      </c>
      <c r="G13" s="4">
        <v>105.7</v>
      </c>
      <c r="H13" s="4">
        <v>104.4</v>
      </c>
      <c r="I13" s="4">
        <v>108.9</v>
      </c>
      <c r="J13" s="4">
        <v>105.5</v>
      </c>
      <c r="K13" s="4">
        <v>105.3</v>
      </c>
      <c r="L13" s="4">
        <v>103.5</v>
      </c>
      <c r="M13" s="4">
        <v>103.3</v>
      </c>
      <c r="N13" s="4">
        <v>107.2</v>
      </c>
      <c r="O13" s="4">
        <v>109.6</v>
      </c>
      <c r="P13" s="4">
        <v>107.7</v>
      </c>
      <c r="Q13" s="4">
        <v>107.5</v>
      </c>
      <c r="R13" s="4">
        <v>108</v>
      </c>
      <c r="S13" s="4">
        <v>107</v>
      </c>
      <c r="T13" s="4">
        <v>107.9</v>
      </c>
      <c r="U13" s="4">
        <v>100.5</v>
      </c>
      <c r="V13" s="4">
        <v>106.5</v>
      </c>
      <c r="W13" s="4">
        <v>106.3</v>
      </c>
      <c r="X13" s="4">
        <v>105.3</v>
      </c>
      <c r="Y13" s="4">
        <v>104.7</v>
      </c>
      <c r="Z13" s="4">
        <v>104.2</v>
      </c>
      <c r="AA13" s="4">
        <v>105</v>
      </c>
      <c r="AB13" s="4">
        <v>102.9</v>
      </c>
      <c r="AC13" s="4">
        <v>104.8</v>
      </c>
      <c r="AD13" s="4">
        <v>106.1</v>
      </c>
    </row>
    <row r="14" spans="1:30" x14ac:dyDescent="0.35">
      <c r="A14" s="4" t="s">
        <v>30</v>
      </c>
      <c r="B14" s="4">
        <v>2013</v>
      </c>
      <c r="C14" s="4" t="s">
        <v>38</v>
      </c>
      <c r="D14" s="4">
        <v>110.9</v>
      </c>
      <c r="E14" s="4">
        <v>109.8</v>
      </c>
      <c r="F14" s="4">
        <v>105.9</v>
      </c>
      <c r="G14" s="4">
        <v>107.5</v>
      </c>
      <c r="H14" s="4">
        <v>105.3</v>
      </c>
      <c r="I14" s="4">
        <v>108.1</v>
      </c>
      <c r="J14" s="4">
        <v>107.3</v>
      </c>
      <c r="K14" s="4">
        <v>106.1</v>
      </c>
      <c r="L14" s="4">
        <v>103.7</v>
      </c>
      <c r="M14" s="4">
        <v>104</v>
      </c>
      <c r="N14" s="4">
        <v>107.4</v>
      </c>
      <c r="O14" s="4">
        <v>109.9</v>
      </c>
      <c r="P14" s="4">
        <v>108.1</v>
      </c>
      <c r="Q14" s="4">
        <v>108.1</v>
      </c>
      <c r="R14" s="4">
        <v>108.8</v>
      </c>
      <c r="S14" s="4">
        <v>107.9</v>
      </c>
      <c r="T14" s="4">
        <v>108.6</v>
      </c>
      <c r="U14" s="4" t="s">
        <v>32</v>
      </c>
      <c r="V14" s="4">
        <v>107.5</v>
      </c>
      <c r="W14" s="4">
        <v>106.8</v>
      </c>
      <c r="X14" s="4">
        <v>105.7</v>
      </c>
      <c r="Y14" s="4">
        <v>104.1</v>
      </c>
      <c r="Z14" s="4">
        <v>105</v>
      </c>
      <c r="AA14" s="4">
        <v>105.5</v>
      </c>
      <c r="AB14" s="4">
        <v>102.1</v>
      </c>
      <c r="AC14" s="4">
        <v>104.8</v>
      </c>
      <c r="AD14" s="4">
        <v>107.2</v>
      </c>
    </row>
    <row r="15" spans="1:30" x14ac:dyDescent="0.35">
      <c r="A15" s="4" t="s">
        <v>33</v>
      </c>
      <c r="B15" s="4">
        <v>2013</v>
      </c>
      <c r="C15" s="4" t="s">
        <v>38</v>
      </c>
      <c r="D15" s="4">
        <v>115.4</v>
      </c>
      <c r="E15" s="4">
        <v>114.2</v>
      </c>
      <c r="F15" s="4">
        <v>102.7</v>
      </c>
      <c r="G15" s="4">
        <v>105.5</v>
      </c>
      <c r="H15" s="4">
        <v>101.5</v>
      </c>
      <c r="I15" s="4">
        <v>110.6</v>
      </c>
      <c r="J15" s="4">
        <v>123.7</v>
      </c>
      <c r="K15" s="4">
        <v>105.2</v>
      </c>
      <c r="L15" s="4">
        <v>101.9</v>
      </c>
      <c r="M15" s="4">
        <v>105</v>
      </c>
      <c r="N15" s="4">
        <v>109.1</v>
      </c>
      <c r="O15" s="4">
        <v>111.3</v>
      </c>
      <c r="P15" s="4">
        <v>111.1</v>
      </c>
      <c r="Q15" s="4">
        <v>109.8</v>
      </c>
      <c r="R15" s="4">
        <v>108.5</v>
      </c>
      <c r="S15" s="4">
        <v>106.7</v>
      </c>
      <c r="T15" s="4">
        <v>108.3</v>
      </c>
      <c r="U15" s="4">
        <v>100.5</v>
      </c>
      <c r="V15" s="4">
        <v>107.2</v>
      </c>
      <c r="W15" s="4">
        <v>107.1</v>
      </c>
      <c r="X15" s="4">
        <v>106.2</v>
      </c>
      <c r="Y15" s="4">
        <v>103.9</v>
      </c>
      <c r="Z15" s="4">
        <v>104.6</v>
      </c>
      <c r="AA15" s="4">
        <v>105.7</v>
      </c>
      <c r="AB15" s="4">
        <v>102.6</v>
      </c>
      <c r="AC15" s="4">
        <v>104.9</v>
      </c>
      <c r="AD15" s="4">
        <v>106.6</v>
      </c>
    </row>
    <row r="16" spans="1:30" x14ac:dyDescent="0.35">
      <c r="A16" s="4" t="s">
        <v>34</v>
      </c>
      <c r="B16" s="4">
        <v>2013</v>
      </c>
      <c r="C16" s="4" t="s">
        <v>38</v>
      </c>
      <c r="D16" s="4">
        <v>112.3</v>
      </c>
      <c r="E16" s="4">
        <v>111.3</v>
      </c>
      <c r="F16" s="4">
        <v>104.7</v>
      </c>
      <c r="G16" s="4">
        <v>106.8</v>
      </c>
      <c r="H16" s="4">
        <v>103.9</v>
      </c>
      <c r="I16" s="4">
        <v>109.3</v>
      </c>
      <c r="J16" s="4">
        <v>112.9</v>
      </c>
      <c r="K16" s="4">
        <v>105.8</v>
      </c>
      <c r="L16" s="4">
        <v>103.1</v>
      </c>
      <c r="M16" s="4">
        <v>104.3</v>
      </c>
      <c r="N16" s="4">
        <v>108.1</v>
      </c>
      <c r="O16" s="4">
        <v>110.5</v>
      </c>
      <c r="P16" s="4">
        <v>109.2</v>
      </c>
      <c r="Q16" s="4">
        <v>108.6</v>
      </c>
      <c r="R16" s="4">
        <v>108.7</v>
      </c>
      <c r="S16" s="4">
        <v>107.4</v>
      </c>
      <c r="T16" s="4">
        <v>108.5</v>
      </c>
      <c r="U16" s="4">
        <v>100.5</v>
      </c>
      <c r="V16" s="4">
        <v>107.4</v>
      </c>
      <c r="W16" s="4">
        <v>106.9</v>
      </c>
      <c r="X16" s="4">
        <v>105.9</v>
      </c>
      <c r="Y16" s="4">
        <v>104</v>
      </c>
      <c r="Z16" s="4">
        <v>104.8</v>
      </c>
      <c r="AA16" s="4">
        <v>105.6</v>
      </c>
      <c r="AB16" s="4">
        <v>102.3</v>
      </c>
      <c r="AC16" s="4">
        <v>104.8</v>
      </c>
      <c r="AD16" s="4">
        <v>106.9</v>
      </c>
    </row>
    <row r="17" spans="1:30" x14ac:dyDescent="0.35">
      <c r="A17" s="4" t="s">
        <v>30</v>
      </c>
      <c r="B17" s="4">
        <v>2013</v>
      </c>
      <c r="C17" s="4" t="s">
        <v>39</v>
      </c>
      <c r="D17" s="4">
        <v>112.3</v>
      </c>
      <c r="E17" s="4">
        <v>112.1</v>
      </c>
      <c r="F17" s="4">
        <v>108.1</v>
      </c>
      <c r="G17" s="4">
        <v>108.3</v>
      </c>
      <c r="H17" s="4">
        <v>105.9</v>
      </c>
      <c r="I17" s="4">
        <v>109.2</v>
      </c>
      <c r="J17" s="4">
        <v>118</v>
      </c>
      <c r="K17" s="4">
        <v>106.8</v>
      </c>
      <c r="L17" s="4">
        <v>104.1</v>
      </c>
      <c r="M17" s="4">
        <v>105.4</v>
      </c>
      <c r="N17" s="4">
        <v>108.2</v>
      </c>
      <c r="O17" s="4">
        <v>111</v>
      </c>
      <c r="P17" s="4">
        <v>110.6</v>
      </c>
      <c r="Q17" s="4">
        <v>109</v>
      </c>
      <c r="R17" s="4">
        <v>109.7</v>
      </c>
      <c r="S17" s="4">
        <v>108.8</v>
      </c>
      <c r="T17" s="4">
        <v>109.5</v>
      </c>
      <c r="U17" s="4" t="s">
        <v>32</v>
      </c>
      <c r="V17" s="4">
        <v>108.5</v>
      </c>
      <c r="W17" s="4">
        <v>107.5</v>
      </c>
      <c r="X17" s="4">
        <v>106.3</v>
      </c>
      <c r="Y17" s="4">
        <v>105</v>
      </c>
      <c r="Z17" s="4">
        <v>105.6</v>
      </c>
      <c r="AA17" s="4">
        <v>106.5</v>
      </c>
      <c r="AB17" s="4">
        <v>102.5</v>
      </c>
      <c r="AC17" s="4">
        <v>105.5</v>
      </c>
      <c r="AD17" s="4">
        <v>108.9</v>
      </c>
    </row>
    <row r="18" spans="1:30" x14ac:dyDescent="0.35">
      <c r="A18" s="4" t="s">
        <v>33</v>
      </c>
      <c r="B18" s="4">
        <v>2013</v>
      </c>
      <c r="C18" s="4" t="s">
        <v>39</v>
      </c>
      <c r="D18" s="4">
        <v>117</v>
      </c>
      <c r="E18" s="4">
        <v>120.1</v>
      </c>
      <c r="F18" s="4">
        <v>112.5</v>
      </c>
      <c r="G18" s="4">
        <v>107.3</v>
      </c>
      <c r="H18" s="4">
        <v>101.3</v>
      </c>
      <c r="I18" s="4">
        <v>112.4</v>
      </c>
      <c r="J18" s="4">
        <v>143.6</v>
      </c>
      <c r="K18" s="4">
        <v>105.4</v>
      </c>
      <c r="L18" s="4">
        <v>101.4</v>
      </c>
      <c r="M18" s="4">
        <v>106.4</v>
      </c>
      <c r="N18" s="4">
        <v>110</v>
      </c>
      <c r="O18" s="4">
        <v>112.2</v>
      </c>
      <c r="P18" s="4">
        <v>115</v>
      </c>
      <c r="Q18" s="4">
        <v>110.9</v>
      </c>
      <c r="R18" s="4">
        <v>109.2</v>
      </c>
      <c r="S18" s="4">
        <v>107.2</v>
      </c>
      <c r="T18" s="4">
        <v>108.9</v>
      </c>
      <c r="U18" s="4">
        <v>106.6</v>
      </c>
      <c r="V18" s="4">
        <v>108</v>
      </c>
      <c r="W18" s="4">
        <v>107.7</v>
      </c>
      <c r="X18" s="4">
        <v>106.5</v>
      </c>
      <c r="Y18" s="4">
        <v>105.2</v>
      </c>
      <c r="Z18" s="4">
        <v>105.2</v>
      </c>
      <c r="AA18" s="4">
        <v>108.1</v>
      </c>
      <c r="AB18" s="4">
        <v>103.3</v>
      </c>
      <c r="AC18" s="4">
        <v>106.1</v>
      </c>
      <c r="AD18" s="4">
        <v>109.7</v>
      </c>
    </row>
    <row r="19" spans="1:30" x14ac:dyDescent="0.35">
      <c r="A19" s="4" t="s">
        <v>34</v>
      </c>
      <c r="B19" s="4">
        <v>2013</v>
      </c>
      <c r="C19" s="4" t="s">
        <v>39</v>
      </c>
      <c r="D19" s="4">
        <v>113.8</v>
      </c>
      <c r="E19" s="4">
        <v>114.9</v>
      </c>
      <c r="F19" s="4">
        <v>109.8</v>
      </c>
      <c r="G19" s="4">
        <v>107.9</v>
      </c>
      <c r="H19" s="4">
        <v>104.2</v>
      </c>
      <c r="I19" s="4">
        <v>110.7</v>
      </c>
      <c r="J19" s="4">
        <v>126.7</v>
      </c>
      <c r="K19" s="4">
        <v>106.3</v>
      </c>
      <c r="L19" s="4">
        <v>103.2</v>
      </c>
      <c r="M19" s="4">
        <v>105.7</v>
      </c>
      <c r="N19" s="4">
        <v>109</v>
      </c>
      <c r="O19" s="4">
        <v>111.6</v>
      </c>
      <c r="P19" s="4">
        <v>112.2</v>
      </c>
      <c r="Q19" s="4">
        <v>109.5</v>
      </c>
      <c r="R19" s="4">
        <v>109.5</v>
      </c>
      <c r="S19" s="4">
        <v>108.1</v>
      </c>
      <c r="T19" s="4">
        <v>109.3</v>
      </c>
      <c r="U19" s="4">
        <v>106.6</v>
      </c>
      <c r="V19" s="4">
        <v>108.3</v>
      </c>
      <c r="W19" s="4">
        <v>107.6</v>
      </c>
      <c r="X19" s="4">
        <v>106.4</v>
      </c>
      <c r="Y19" s="4">
        <v>105.1</v>
      </c>
      <c r="Z19" s="4">
        <v>105.4</v>
      </c>
      <c r="AA19" s="4">
        <v>107.4</v>
      </c>
      <c r="AB19" s="4">
        <v>102.8</v>
      </c>
      <c r="AC19" s="4">
        <v>105.8</v>
      </c>
      <c r="AD19" s="4">
        <v>109.3</v>
      </c>
    </row>
    <row r="20" spans="1:30" x14ac:dyDescent="0.35">
      <c r="A20" s="4" t="s">
        <v>30</v>
      </c>
      <c r="B20" s="4">
        <v>2013</v>
      </c>
      <c r="C20" s="4" t="s">
        <v>40</v>
      </c>
      <c r="D20" s="4">
        <v>113.4</v>
      </c>
      <c r="E20" s="4">
        <v>114.9</v>
      </c>
      <c r="F20" s="4">
        <v>110.5</v>
      </c>
      <c r="G20" s="4">
        <v>109.3</v>
      </c>
      <c r="H20" s="4">
        <v>106.2</v>
      </c>
      <c r="I20" s="4">
        <v>110.3</v>
      </c>
      <c r="J20" s="4">
        <v>129.19999999999999</v>
      </c>
      <c r="K20" s="4">
        <v>107.1</v>
      </c>
      <c r="L20" s="4">
        <v>104.3</v>
      </c>
      <c r="M20" s="4">
        <v>106.4</v>
      </c>
      <c r="N20" s="4">
        <v>109.1</v>
      </c>
      <c r="O20" s="4">
        <v>112.1</v>
      </c>
      <c r="P20" s="4">
        <v>113.1</v>
      </c>
      <c r="Q20" s="4">
        <v>109.8</v>
      </c>
      <c r="R20" s="4">
        <v>110.5</v>
      </c>
      <c r="S20" s="4">
        <v>109.5</v>
      </c>
      <c r="T20" s="4">
        <v>110.3</v>
      </c>
      <c r="U20" s="4" t="s">
        <v>32</v>
      </c>
      <c r="V20" s="4">
        <v>109.5</v>
      </c>
      <c r="W20" s="4">
        <v>108.3</v>
      </c>
      <c r="X20" s="4">
        <v>106.9</v>
      </c>
      <c r="Y20" s="4">
        <v>106.8</v>
      </c>
      <c r="Z20" s="4">
        <v>106.4</v>
      </c>
      <c r="AA20" s="4">
        <v>107.8</v>
      </c>
      <c r="AB20" s="4">
        <v>102.5</v>
      </c>
      <c r="AC20" s="4">
        <v>106.5</v>
      </c>
      <c r="AD20" s="4">
        <v>110.7</v>
      </c>
    </row>
    <row r="21" spans="1:30" x14ac:dyDescent="0.35">
      <c r="A21" s="4" t="s">
        <v>33</v>
      </c>
      <c r="B21" s="4">
        <v>2013</v>
      </c>
      <c r="C21" s="4" t="s">
        <v>40</v>
      </c>
      <c r="D21" s="4">
        <v>117.8</v>
      </c>
      <c r="E21" s="4">
        <v>119.2</v>
      </c>
      <c r="F21" s="4">
        <v>114</v>
      </c>
      <c r="G21" s="4">
        <v>108.3</v>
      </c>
      <c r="H21" s="4">
        <v>101.1</v>
      </c>
      <c r="I21" s="4">
        <v>113.2</v>
      </c>
      <c r="J21" s="4">
        <v>160.9</v>
      </c>
      <c r="K21" s="4">
        <v>105.1</v>
      </c>
      <c r="L21" s="4">
        <v>101.3</v>
      </c>
      <c r="M21" s="4">
        <v>107.5</v>
      </c>
      <c r="N21" s="4">
        <v>110.4</v>
      </c>
      <c r="O21" s="4">
        <v>113.1</v>
      </c>
      <c r="P21" s="4">
        <v>117.5</v>
      </c>
      <c r="Q21" s="4">
        <v>111.7</v>
      </c>
      <c r="R21" s="4">
        <v>109.8</v>
      </c>
      <c r="S21" s="4">
        <v>107.8</v>
      </c>
      <c r="T21" s="4">
        <v>109.5</v>
      </c>
      <c r="U21" s="4">
        <v>107.7</v>
      </c>
      <c r="V21" s="4">
        <v>108.6</v>
      </c>
      <c r="W21" s="4">
        <v>108.1</v>
      </c>
      <c r="X21" s="4">
        <v>107.1</v>
      </c>
      <c r="Y21" s="4">
        <v>107.3</v>
      </c>
      <c r="Z21" s="4">
        <v>105.9</v>
      </c>
      <c r="AA21" s="4">
        <v>110.1</v>
      </c>
      <c r="AB21" s="4">
        <v>103.2</v>
      </c>
      <c r="AC21" s="4">
        <v>107.3</v>
      </c>
      <c r="AD21" s="4">
        <v>111.4</v>
      </c>
    </row>
    <row r="22" spans="1:30" x14ac:dyDescent="0.35">
      <c r="A22" s="4" t="s">
        <v>34</v>
      </c>
      <c r="B22" s="4">
        <v>2013</v>
      </c>
      <c r="C22" s="4" t="s">
        <v>40</v>
      </c>
      <c r="D22" s="4">
        <v>114.8</v>
      </c>
      <c r="E22" s="4">
        <v>116.4</v>
      </c>
      <c r="F22" s="4">
        <v>111.9</v>
      </c>
      <c r="G22" s="4">
        <v>108.9</v>
      </c>
      <c r="H22" s="4">
        <v>104.3</v>
      </c>
      <c r="I22" s="4">
        <v>111.7</v>
      </c>
      <c r="J22" s="4">
        <v>140</v>
      </c>
      <c r="K22" s="4">
        <v>106.4</v>
      </c>
      <c r="L22" s="4">
        <v>103.3</v>
      </c>
      <c r="M22" s="4">
        <v>106.8</v>
      </c>
      <c r="N22" s="4">
        <v>109.6</v>
      </c>
      <c r="O22" s="4">
        <v>112.6</v>
      </c>
      <c r="P22" s="4">
        <v>114.7</v>
      </c>
      <c r="Q22" s="4">
        <v>110.3</v>
      </c>
      <c r="R22" s="4">
        <v>110.2</v>
      </c>
      <c r="S22" s="4">
        <v>108.8</v>
      </c>
      <c r="T22" s="4">
        <v>110</v>
      </c>
      <c r="U22" s="4">
        <v>107.7</v>
      </c>
      <c r="V22" s="4">
        <v>109.2</v>
      </c>
      <c r="W22" s="4">
        <v>108.2</v>
      </c>
      <c r="X22" s="4">
        <v>107</v>
      </c>
      <c r="Y22" s="4">
        <v>107.1</v>
      </c>
      <c r="Z22" s="4">
        <v>106.1</v>
      </c>
      <c r="AA22" s="4">
        <v>109.1</v>
      </c>
      <c r="AB22" s="4">
        <v>102.8</v>
      </c>
      <c r="AC22" s="4">
        <v>106.9</v>
      </c>
      <c r="AD22" s="4">
        <v>111</v>
      </c>
    </row>
    <row r="23" spans="1:30" x14ac:dyDescent="0.35">
      <c r="A23" s="4" t="s">
        <v>30</v>
      </c>
      <c r="B23" s="4">
        <v>2013</v>
      </c>
      <c r="C23" s="4" t="s">
        <v>41</v>
      </c>
      <c r="D23" s="4">
        <v>114.3</v>
      </c>
      <c r="E23" s="4">
        <v>115.4</v>
      </c>
      <c r="F23" s="4">
        <v>111.1</v>
      </c>
      <c r="G23" s="4">
        <v>110</v>
      </c>
      <c r="H23" s="4">
        <v>106.4</v>
      </c>
      <c r="I23" s="4">
        <v>110.8</v>
      </c>
      <c r="J23" s="4">
        <v>138.9</v>
      </c>
      <c r="K23" s="4">
        <v>107.4</v>
      </c>
      <c r="L23" s="4">
        <v>104.1</v>
      </c>
      <c r="M23" s="4">
        <v>106.9</v>
      </c>
      <c r="N23" s="4">
        <v>109.7</v>
      </c>
      <c r="O23" s="4">
        <v>112.6</v>
      </c>
      <c r="P23" s="4">
        <v>114.9</v>
      </c>
      <c r="Q23" s="4">
        <v>110.7</v>
      </c>
      <c r="R23" s="4">
        <v>111.3</v>
      </c>
      <c r="S23" s="4">
        <v>110.2</v>
      </c>
      <c r="T23" s="4">
        <v>111.1</v>
      </c>
      <c r="U23" s="4" t="s">
        <v>32</v>
      </c>
      <c r="V23" s="4">
        <v>109.9</v>
      </c>
      <c r="W23" s="4">
        <v>108.7</v>
      </c>
      <c r="X23" s="4">
        <v>107.5</v>
      </c>
      <c r="Y23" s="4">
        <v>107.8</v>
      </c>
      <c r="Z23" s="4">
        <v>106.8</v>
      </c>
      <c r="AA23" s="4">
        <v>108.7</v>
      </c>
      <c r="AB23" s="4">
        <v>105</v>
      </c>
      <c r="AC23" s="4">
        <v>107.5</v>
      </c>
      <c r="AD23" s="4">
        <v>112.1</v>
      </c>
    </row>
    <row r="24" spans="1:30" x14ac:dyDescent="0.35">
      <c r="A24" s="4" t="s">
        <v>33</v>
      </c>
      <c r="B24" s="4">
        <v>2013</v>
      </c>
      <c r="C24" s="4" t="s">
        <v>41</v>
      </c>
      <c r="D24" s="4">
        <v>118.3</v>
      </c>
      <c r="E24" s="4">
        <v>120.4</v>
      </c>
      <c r="F24" s="4">
        <v>112.7</v>
      </c>
      <c r="G24" s="4">
        <v>108.9</v>
      </c>
      <c r="H24" s="4">
        <v>101.1</v>
      </c>
      <c r="I24" s="4">
        <v>108.7</v>
      </c>
      <c r="J24" s="4">
        <v>177</v>
      </c>
      <c r="K24" s="4">
        <v>104.7</v>
      </c>
      <c r="L24" s="4">
        <v>101</v>
      </c>
      <c r="M24" s="4">
        <v>108.5</v>
      </c>
      <c r="N24" s="4">
        <v>110.9</v>
      </c>
      <c r="O24" s="4">
        <v>114.3</v>
      </c>
      <c r="P24" s="4">
        <v>119.6</v>
      </c>
      <c r="Q24" s="4">
        <v>112.4</v>
      </c>
      <c r="R24" s="4">
        <v>110.6</v>
      </c>
      <c r="S24" s="4">
        <v>108.3</v>
      </c>
      <c r="T24" s="4">
        <v>110.2</v>
      </c>
      <c r="U24" s="4">
        <v>108.9</v>
      </c>
      <c r="V24" s="4">
        <v>109.3</v>
      </c>
      <c r="W24" s="4">
        <v>108.7</v>
      </c>
      <c r="X24" s="4">
        <v>107.6</v>
      </c>
      <c r="Y24" s="4">
        <v>108.1</v>
      </c>
      <c r="Z24" s="4">
        <v>106.5</v>
      </c>
      <c r="AA24" s="4">
        <v>110.8</v>
      </c>
      <c r="AB24" s="4">
        <v>106</v>
      </c>
      <c r="AC24" s="4">
        <v>108.3</v>
      </c>
      <c r="AD24" s="4">
        <v>112.7</v>
      </c>
    </row>
    <row r="25" spans="1:30" x14ac:dyDescent="0.35">
      <c r="A25" s="4" t="s">
        <v>34</v>
      </c>
      <c r="B25" s="4">
        <v>2013</v>
      </c>
      <c r="C25" s="4" t="s">
        <v>41</v>
      </c>
      <c r="D25" s="4">
        <v>115.6</v>
      </c>
      <c r="E25" s="4">
        <v>117.2</v>
      </c>
      <c r="F25" s="4">
        <v>111.7</v>
      </c>
      <c r="G25" s="4">
        <v>109.6</v>
      </c>
      <c r="H25" s="4">
        <v>104.5</v>
      </c>
      <c r="I25" s="4">
        <v>109.8</v>
      </c>
      <c r="J25" s="4">
        <v>151.80000000000001</v>
      </c>
      <c r="K25" s="4">
        <v>106.5</v>
      </c>
      <c r="L25" s="4">
        <v>103.1</v>
      </c>
      <c r="M25" s="4">
        <v>107.4</v>
      </c>
      <c r="N25" s="4">
        <v>110.2</v>
      </c>
      <c r="O25" s="4">
        <v>113.4</v>
      </c>
      <c r="P25" s="4">
        <v>116.6</v>
      </c>
      <c r="Q25" s="4">
        <v>111.2</v>
      </c>
      <c r="R25" s="4">
        <v>111</v>
      </c>
      <c r="S25" s="4">
        <v>109.4</v>
      </c>
      <c r="T25" s="4">
        <v>110.7</v>
      </c>
      <c r="U25" s="4">
        <v>108.9</v>
      </c>
      <c r="V25" s="4">
        <v>109.7</v>
      </c>
      <c r="W25" s="4">
        <v>108.7</v>
      </c>
      <c r="X25" s="4">
        <v>107.5</v>
      </c>
      <c r="Y25" s="4">
        <v>108</v>
      </c>
      <c r="Z25" s="4">
        <v>106.6</v>
      </c>
      <c r="AA25" s="4">
        <v>109.9</v>
      </c>
      <c r="AB25" s="4">
        <v>105.4</v>
      </c>
      <c r="AC25" s="4">
        <v>107.9</v>
      </c>
      <c r="AD25" s="4">
        <v>112.4</v>
      </c>
    </row>
    <row r="26" spans="1:30" x14ac:dyDescent="0.35">
      <c r="A26" s="4" t="s">
        <v>30</v>
      </c>
      <c r="B26" s="4">
        <v>2013</v>
      </c>
      <c r="C26" s="4" t="s">
        <v>42</v>
      </c>
      <c r="D26" s="4">
        <v>115.4</v>
      </c>
      <c r="E26" s="4">
        <v>115.7</v>
      </c>
      <c r="F26" s="4">
        <v>111.7</v>
      </c>
      <c r="G26" s="4">
        <v>111</v>
      </c>
      <c r="H26" s="4">
        <v>107.4</v>
      </c>
      <c r="I26" s="4">
        <v>110.9</v>
      </c>
      <c r="J26" s="4">
        <v>154</v>
      </c>
      <c r="K26" s="4">
        <v>108.1</v>
      </c>
      <c r="L26" s="4">
        <v>104.2</v>
      </c>
      <c r="M26" s="4">
        <v>107.9</v>
      </c>
      <c r="N26" s="4">
        <v>110.4</v>
      </c>
      <c r="O26" s="4">
        <v>114</v>
      </c>
      <c r="P26" s="4">
        <v>117.8</v>
      </c>
      <c r="Q26" s="4">
        <v>111.7</v>
      </c>
      <c r="R26" s="4">
        <v>112.7</v>
      </c>
      <c r="S26" s="4">
        <v>111.4</v>
      </c>
      <c r="T26" s="4">
        <v>112.5</v>
      </c>
      <c r="U26" s="4" t="s">
        <v>32</v>
      </c>
      <c r="V26" s="4">
        <v>111.1</v>
      </c>
      <c r="W26" s="4">
        <v>109.6</v>
      </c>
      <c r="X26" s="4">
        <v>108.3</v>
      </c>
      <c r="Y26" s="4">
        <v>109.3</v>
      </c>
      <c r="Z26" s="4">
        <v>107.7</v>
      </c>
      <c r="AA26" s="4">
        <v>109.8</v>
      </c>
      <c r="AB26" s="4">
        <v>106.7</v>
      </c>
      <c r="AC26" s="4">
        <v>108.7</v>
      </c>
      <c r="AD26" s="4">
        <v>114.2</v>
      </c>
    </row>
    <row r="27" spans="1:30" x14ac:dyDescent="0.35">
      <c r="A27" s="4" t="s">
        <v>33</v>
      </c>
      <c r="B27" s="4">
        <v>2013</v>
      </c>
      <c r="C27" s="4" t="s">
        <v>42</v>
      </c>
      <c r="D27" s="4">
        <v>118.6</v>
      </c>
      <c r="E27" s="4">
        <v>119.1</v>
      </c>
      <c r="F27" s="4">
        <v>113.2</v>
      </c>
      <c r="G27" s="4">
        <v>109.6</v>
      </c>
      <c r="H27" s="4">
        <v>101.7</v>
      </c>
      <c r="I27" s="4">
        <v>103.2</v>
      </c>
      <c r="J27" s="4">
        <v>174.3</v>
      </c>
      <c r="K27" s="4">
        <v>105.1</v>
      </c>
      <c r="L27" s="4">
        <v>100.8</v>
      </c>
      <c r="M27" s="4">
        <v>109.1</v>
      </c>
      <c r="N27" s="4">
        <v>111.1</v>
      </c>
      <c r="O27" s="4">
        <v>115.4</v>
      </c>
      <c r="P27" s="4">
        <v>119.2</v>
      </c>
      <c r="Q27" s="4">
        <v>112.9</v>
      </c>
      <c r="R27" s="4">
        <v>111.4</v>
      </c>
      <c r="S27" s="4">
        <v>109</v>
      </c>
      <c r="T27" s="4">
        <v>111.1</v>
      </c>
      <c r="U27" s="4">
        <v>109.7</v>
      </c>
      <c r="V27" s="4">
        <v>109.5</v>
      </c>
      <c r="W27" s="4">
        <v>109.6</v>
      </c>
      <c r="X27" s="4">
        <v>107.9</v>
      </c>
      <c r="Y27" s="4">
        <v>110.4</v>
      </c>
      <c r="Z27" s="4">
        <v>107.4</v>
      </c>
      <c r="AA27" s="4">
        <v>111.2</v>
      </c>
      <c r="AB27" s="4">
        <v>106.9</v>
      </c>
      <c r="AC27" s="4">
        <v>109.4</v>
      </c>
      <c r="AD27" s="4">
        <v>113.2</v>
      </c>
    </row>
    <row r="28" spans="1:30" x14ac:dyDescent="0.35">
      <c r="A28" s="4" t="s">
        <v>34</v>
      </c>
      <c r="B28" s="4">
        <v>2013</v>
      </c>
      <c r="C28" s="4" t="s">
        <v>42</v>
      </c>
      <c r="D28" s="4">
        <v>116.4</v>
      </c>
      <c r="E28" s="4">
        <v>116.9</v>
      </c>
      <c r="F28" s="4">
        <v>112.3</v>
      </c>
      <c r="G28" s="4">
        <v>110.5</v>
      </c>
      <c r="H28" s="4">
        <v>105.3</v>
      </c>
      <c r="I28" s="4">
        <v>107.3</v>
      </c>
      <c r="J28" s="4">
        <v>160.9</v>
      </c>
      <c r="K28" s="4">
        <v>107.1</v>
      </c>
      <c r="L28" s="4">
        <v>103.1</v>
      </c>
      <c r="M28" s="4">
        <v>108.3</v>
      </c>
      <c r="N28" s="4">
        <v>110.7</v>
      </c>
      <c r="O28" s="4">
        <v>114.6</v>
      </c>
      <c r="P28" s="4">
        <v>118.3</v>
      </c>
      <c r="Q28" s="4">
        <v>112</v>
      </c>
      <c r="R28" s="4">
        <v>112.2</v>
      </c>
      <c r="S28" s="4">
        <v>110.4</v>
      </c>
      <c r="T28" s="4">
        <v>111.9</v>
      </c>
      <c r="U28" s="4">
        <v>109.7</v>
      </c>
      <c r="V28" s="4">
        <v>110.5</v>
      </c>
      <c r="W28" s="4">
        <v>109.6</v>
      </c>
      <c r="X28" s="4">
        <v>108.1</v>
      </c>
      <c r="Y28" s="4">
        <v>109.9</v>
      </c>
      <c r="Z28" s="4">
        <v>107.5</v>
      </c>
      <c r="AA28" s="4">
        <v>110.6</v>
      </c>
      <c r="AB28" s="4">
        <v>106.8</v>
      </c>
      <c r="AC28" s="4">
        <v>109</v>
      </c>
      <c r="AD28" s="4">
        <v>113.7</v>
      </c>
    </row>
    <row r="29" spans="1:30" x14ac:dyDescent="0.35">
      <c r="A29" s="4" t="s">
        <v>30</v>
      </c>
      <c r="B29" s="4">
        <v>2013</v>
      </c>
      <c r="C29" s="4" t="s">
        <v>43</v>
      </c>
      <c r="D29" s="4">
        <v>116.3</v>
      </c>
      <c r="E29" s="4">
        <v>115.4</v>
      </c>
      <c r="F29" s="4">
        <v>112.6</v>
      </c>
      <c r="G29" s="4">
        <v>111.7</v>
      </c>
      <c r="H29" s="4">
        <v>107.7</v>
      </c>
      <c r="I29" s="4">
        <v>113.2</v>
      </c>
      <c r="J29" s="4">
        <v>164.9</v>
      </c>
      <c r="K29" s="4">
        <v>108.3</v>
      </c>
      <c r="L29" s="4">
        <v>103.9</v>
      </c>
      <c r="M29" s="4">
        <v>108.2</v>
      </c>
      <c r="N29" s="4">
        <v>111.1</v>
      </c>
      <c r="O29" s="4">
        <v>114.9</v>
      </c>
      <c r="P29" s="4">
        <v>119.8</v>
      </c>
      <c r="Q29" s="4">
        <v>112.2</v>
      </c>
      <c r="R29" s="4">
        <v>113.6</v>
      </c>
      <c r="S29" s="4">
        <v>112.3</v>
      </c>
      <c r="T29" s="4">
        <v>113.4</v>
      </c>
      <c r="U29" s="4" t="s">
        <v>32</v>
      </c>
      <c r="V29" s="4">
        <v>111.6</v>
      </c>
      <c r="W29" s="4">
        <v>110.4</v>
      </c>
      <c r="X29" s="4">
        <v>108.9</v>
      </c>
      <c r="Y29" s="4">
        <v>109.3</v>
      </c>
      <c r="Z29" s="4">
        <v>108.3</v>
      </c>
      <c r="AA29" s="4">
        <v>110.2</v>
      </c>
      <c r="AB29" s="4">
        <v>107.5</v>
      </c>
      <c r="AC29" s="4">
        <v>109.1</v>
      </c>
      <c r="AD29" s="4">
        <v>115.5</v>
      </c>
    </row>
    <row r="30" spans="1:30" x14ac:dyDescent="0.35">
      <c r="A30" s="4" t="s">
        <v>33</v>
      </c>
      <c r="B30" s="4">
        <v>2013</v>
      </c>
      <c r="C30" s="4" t="s">
        <v>43</v>
      </c>
      <c r="D30" s="4">
        <v>118.9</v>
      </c>
      <c r="E30" s="4">
        <v>118.1</v>
      </c>
      <c r="F30" s="4">
        <v>114.5</v>
      </c>
      <c r="G30" s="4">
        <v>110.4</v>
      </c>
      <c r="H30" s="4">
        <v>102.3</v>
      </c>
      <c r="I30" s="4">
        <v>106.2</v>
      </c>
      <c r="J30" s="4">
        <v>183.5</v>
      </c>
      <c r="K30" s="4">
        <v>105.3</v>
      </c>
      <c r="L30" s="4">
        <v>100.2</v>
      </c>
      <c r="M30" s="4">
        <v>109.6</v>
      </c>
      <c r="N30" s="4">
        <v>111.4</v>
      </c>
      <c r="O30" s="4">
        <v>116</v>
      </c>
      <c r="P30" s="4">
        <v>120.8</v>
      </c>
      <c r="Q30" s="4">
        <v>113.5</v>
      </c>
      <c r="R30" s="4">
        <v>112.5</v>
      </c>
      <c r="S30" s="4">
        <v>109.7</v>
      </c>
      <c r="T30" s="4">
        <v>112</v>
      </c>
      <c r="U30" s="4">
        <v>110.5</v>
      </c>
      <c r="V30" s="4">
        <v>109.7</v>
      </c>
      <c r="W30" s="4">
        <v>110.2</v>
      </c>
      <c r="X30" s="4">
        <v>108.2</v>
      </c>
      <c r="Y30" s="4">
        <v>109.7</v>
      </c>
      <c r="Z30" s="4">
        <v>108</v>
      </c>
      <c r="AA30" s="4">
        <v>111.3</v>
      </c>
      <c r="AB30" s="4">
        <v>107.3</v>
      </c>
      <c r="AC30" s="4">
        <v>109.4</v>
      </c>
      <c r="AD30" s="4">
        <v>114</v>
      </c>
    </row>
    <row r="31" spans="1:30" x14ac:dyDescent="0.35">
      <c r="A31" s="4" t="s">
        <v>34</v>
      </c>
      <c r="B31" s="4">
        <v>2013</v>
      </c>
      <c r="C31" s="4" t="s">
        <v>43</v>
      </c>
      <c r="D31" s="4">
        <v>117.1</v>
      </c>
      <c r="E31" s="4">
        <v>116.3</v>
      </c>
      <c r="F31" s="4">
        <v>113.3</v>
      </c>
      <c r="G31" s="4">
        <v>111.2</v>
      </c>
      <c r="H31" s="4">
        <v>105.7</v>
      </c>
      <c r="I31" s="4">
        <v>109.9</v>
      </c>
      <c r="J31" s="4">
        <v>171.2</v>
      </c>
      <c r="K31" s="4">
        <v>107.3</v>
      </c>
      <c r="L31" s="4">
        <v>102.7</v>
      </c>
      <c r="M31" s="4">
        <v>108.7</v>
      </c>
      <c r="N31" s="4">
        <v>111.2</v>
      </c>
      <c r="O31" s="4">
        <v>115.4</v>
      </c>
      <c r="P31" s="4">
        <v>120.2</v>
      </c>
      <c r="Q31" s="4">
        <v>112.5</v>
      </c>
      <c r="R31" s="4">
        <v>113.2</v>
      </c>
      <c r="S31" s="4">
        <v>111.2</v>
      </c>
      <c r="T31" s="4">
        <v>112.8</v>
      </c>
      <c r="U31" s="4">
        <v>110.5</v>
      </c>
      <c r="V31" s="4">
        <v>110.9</v>
      </c>
      <c r="W31" s="4">
        <v>110.3</v>
      </c>
      <c r="X31" s="4">
        <v>108.6</v>
      </c>
      <c r="Y31" s="4">
        <v>109.5</v>
      </c>
      <c r="Z31" s="4">
        <v>108.1</v>
      </c>
      <c r="AA31" s="4">
        <v>110.8</v>
      </c>
      <c r="AB31" s="4">
        <v>107.4</v>
      </c>
      <c r="AC31" s="4">
        <v>109.2</v>
      </c>
      <c r="AD31" s="4">
        <v>114.8</v>
      </c>
    </row>
    <row r="32" spans="1:30" x14ac:dyDescent="0.35">
      <c r="A32" s="4" t="s">
        <v>30</v>
      </c>
      <c r="B32" s="4">
        <v>2013</v>
      </c>
      <c r="C32" s="4" t="s">
        <v>44</v>
      </c>
      <c r="D32" s="4">
        <v>117.3</v>
      </c>
      <c r="E32" s="4">
        <v>114.9</v>
      </c>
      <c r="F32" s="4">
        <v>116.2</v>
      </c>
      <c r="G32" s="4">
        <v>112.8</v>
      </c>
      <c r="H32" s="4">
        <v>108.9</v>
      </c>
      <c r="I32" s="4">
        <v>116.6</v>
      </c>
      <c r="J32" s="4">
        <v>178.1</v>
      </c>
      <c r="K32" s="4">
        <v>109.1</v>
      </c>
      <c r="L32" s="4">
        <v>103.6</v>
      </c>
      <c r="M32" s="4">
        <v>109</v>
      </c>
      <c r="N32" s="4">
        <v>111.8</v>
      </c>
      <c r="O32" s="4">
        <v>116</v>
      </c>
      <c r="P32" s="4">
        <v>122.5</v>
      </c>
      <c r="Q32" s="4">
        <v>112.8</v>
      </c>
      <c r="R32" s="4">
        <v>114.6</v>
      </c>
      <c r="S32" s="4">
        <v>113.1</v>
      </c>
      <c r="T32" s="4">
        <v>114.4</v>
      </c>
      <c r="U32" s="4" t="s">
        <v>32</v>
      </c>
      <c r="V32" s="4">
        <v>112.6</v>
      </c>
      <c r="W32" s="4">
        <v>111.3</v>
      </c>
      <c r="X32" s="4">
        <v>109.7</v>
      </c>
      <c r="Y32" s="4">
        <v>109.6</v>
      </c>
      <c r="Z32" s="4">
        <v>108.7</v>
      </c>
      <c r="AA32" s="4">
        <v>111</v>
      </c>
      <c r="AB32" s="4">
        <v>108.2</v>
      </c>
      <c r="AC32" s="4">
        <v>109.8</v>
      </c>
      <c r="AD32" s="4">
        <v>117.4</v>
      </c>
    </row>
    <row r="33" spans="1:30" x14ac:dyDescent="0.35">
      <c r="A33" s="4" t="s">
        <v>33</v>
      </c>
      <c r="B33" s="4">
        <v>2013</v>
      </c>
      <c r="C33" s="4" t="s">
        <v>45</v>
      </c>
      <c r="D33" s="4">
        <v>119.8</v>
      </c>
      <c r="E33" s="4">
        <v>116.3</v>
      </c>
      <c r="F33" s="4">
        <v>122.6</v>
      </c>
      <c r="G33" s="4">
        <v>112</v>
      </c>
      <c r="H33" s="4">
        <v>103.2</v>
      </c>
      <c r="I33" s="4">
        <v>110</v>
      </c>
      <c r="J33" s="4">
        <v>192.8</v>
      </c>
      <c r="K33" s="4">
        <v>106.3</v>
      </c>
      <c r="L33" s="4">
        <v>99.5</v>
      </c>
      <c r="M33" s="4">
        <v>110.3</v>
      </c>
      <c r="N33" s="4">
        <v>111.8</v>
      </c>
      <c r="O33" s="4">
        <v>117.1</v>
      </c>
      <c r="P33" s="4">
        <v>122.9</v>
      </c>
      <c r="Q33" s="4">
        <v>114.1</v>
      </c>
      <c r="R33" s="4">
        <v>113.5</v>
      </c>
      <c r="S33" s="4">
        <v>110.3</v>
      </c>
      <c r="T33" s="4">
        <v>113</v>
      </c>
      <c r="U33" s="4">
        <v>111.1</v>
      </c>
      <c r="V33" s="4">
        <v>110</v>
      </c>
      <c r="W33" s="4">
        <v>110.9</v>
      </c>
      <c r="X33" s="4">
        <v>108.6</v>
      </c>
      <c r="Y33" s="4">
        <v>109.5</v>
      </c>
      <c r="Z33" s="4">
        <v>108.5</v>
      </c>
      <c r="AA33" s="4">
        <v>111.3</v>
      </c>
      <c r="AB33" s="4">
        <v>107.9</v>
      </c>
      <c r="AC33" s="4">
        <v>109.6</v>
      </c>
      <c r="AD33" s="4">
        <v>115</v>
      </c>
    </row>
    <row r="34" spans="1:30" x14ac:dyDescent="0.35">
      <c r="A34" s="4" t="s">
        <v>34</v>
      </c>
      <c r="B34" s="4">
        <v>2013</v>
      </c>
      <c r="C34" s="4" t="s">
        <v>45</v>
      </c>
      <c r="D34" s="4">
        <v>118.1</v>
      </c>
      <c r="E34" s="4">
        <v>115.4</v>
      </c>
      <c r="F34" s="4">
        <v>118.7</v>
      </c>
      <c r="G34" s="4">
        <v>112.5</v>
      </c>
      <c r="H34" s="4">
        <v>106.8</v>
      </c>
      <c r="I34" s="4">
        <v>113.5</v>
      </c>
      <c r="J34" s="4">
        <v>183.1</v>
      </c>
      <c r="K34" s="4">
        <v>108.2</v>
      </c>
      <c r="L34" s="4">
        <v>102.2</v>
      </c>
      <c r="M34" s="4">
        <v>109.4</v>
      </c>
      <c r="N34" s="4">
        <v>111.8</v>
      </c>
      <c r="O34" s="4">
        <v>116.5</v>
      </c>
      <c r="P34" s="4">
        <v>122.6</v>
      </c>
      <c r="Q34" s="4">
        <v>113.1</v>
      </c>
      <c r="R34" s="4">
        <v>114.2</v>
      </c>
      <c r="S34" s="4">
        <v>111.9</v>
      </c>
      <c r="T34" s="4">
        <v>113.8</v>
      </c>
      <c r="U34" s="4">
        <v>111.1</v>
      </c>
      <c r="V34" s="4">
        <v>111.6</v>
      </c>
      <c r="W34" s="4">
        <v>111.1</v>
      </c>
      <c r="X34" s="4">
        <v>109.3</v>
      </c>
      <c r="Y34" s="4">
        <v>109.5</v>
      </c>
      <c r="Z34" s="4">
        <v>108.6</v>
      </c>
      <c r="AA34" s="4">
        <v>111.2</v>
      </c>
      <c r="AB34" s="4">
        <v>108.1</v>
      </c>
      <c r="AC34" s="4">
        <v>109.7</v>
      </c>
      <c r="AD34" s="4">
        <v>116.3</v>
      </c>
    </row>
    <row r="35" spans="1:30" x14ac:dyDescent="0.35">
      <c r="A35" s="4" t="s">
        <v>30</v>
      </c>
      <c r="B35" s="4">
        <v>2013</v>
      </c>
      <c r="C35" s="4" t="s">
        <v>46</v>
      </c>
      <c r="D35" s="4">
        <v>118.4</v>
      </c>
      <c r="E35" s="4">
        <v>115.9</v>
      </c>
      <c r="F35" s="4">
        <v>120.4</v>
      </c>
      <c r="G35" s="4">
        <v>113.8</v>
      </c>
      <c r="H35" s="4">
        <v>109.5</v>
      </c>
      <c r="I35" s="4">
        <v>115.5</v>
      </c>
      <c r="J35" s="4">
        <v>145.69999999999999</v>
      </c>
      <c r="K35" s="4">
        <v>109.5</v>
      </c>
      <c r="L35" s="4">
        <v>102.9</v>
      </c>
      <c r="M35" s="4">
        <v>109.8</v>
      </c>
      <c r="N35" s="4">
        <v>112.1</v>
      </c>
      <c r="O35" s="4">
        <v>116.8</v>
      </c>
      <c r="P35" s="4">
        <v>118.7</v>
      </c>
      <c r="Q35" s="4">
        <v>113.6</v>
      </c>
      <c r="R35" s="4">
        <v>115.8</v>
      </c>
      <c r="S35" s="4">
        <v>114</v>
      </c>
      <c r="T35" s="4">
        <v>115.5</v>
      </c>
      <c r="U35" s="4" t="s">
        <v>32</v>
      </c>
      <c r="V35" s="4">
        <v>112.8</v>
      </c>
      <c r="W35" s="4">
        <v>112.1</v>
      </c>
      <c r="X35" s="4">
        <v>110.1</v>
      </c>
      <c r="Y35" s="4">
        <v>109.9</v>
      </c>
      <c r="Z35" s="4">
        <v>109.2</v>
      </c>
      <c r="AA35" s="4">
        <v>111.6</v>
      </c>
      <c r="AB35" s="4">
        <v>108.1</v>
      </c>
      <c r="AC35" s="4">
        <v>110.1</v>
      </c>
      <c r="AD35" s="4">
        <v>115.5</v>
      </c>
    </row>
    <row r="36" spans="1:30" x14ac:dyDescent="0.35">
      <c r="A36" s="4" t="s">
        <v>33</v>
      </c>
      <c r="B36" s="4">
        <v>2013</v>
      </c>
      <c r="C36" s="4" t="s">
        <v>46</v>
      </c>
      <c r="D36" s="4">
        <v>120.5</v>
      </c>
      <c r="E36" s="4">
        <v>118.1</v>
      </c>
      <c r="F36" s="4">
        <v>128.5</v>
      </c>
      <c r="G36" s="4">
        <v>112.8</v>
      </c>
      <c r="H36" s="4">
        <v>103.4</v>
      </c>
      <c r="I36" s="4">
        <v>110.7</v>
      </c>
      <c r="J36" s="4">
        <v>144.80000000000001</v>
      </c>
      <c r="K36" s="4">
        <v>107.1</v>
      </c>
      <c r="L36" s="4">
        <v>98.6</v>
      </c>
      <c r="M36" s="4">
        <v>111.9</v>
      </c>
      <c r="N36" s="4">
        <v>112.1</v>
      </c>
      <c r="O36" s="4">
        <v>118.1</v>
      </c>
      <c r="P36" s="4">
        <v>117.8</v>
      </c>
      <c r="Q36" s="4">
        <v>115</v>
      </c>
      <c r="R36" s="4">
        <v>114.2</v>
      </c>
      <c r="S36" s="4">
        <v>110.9</v>
      </c>
      <c r="T36" s="4">
        <v>113.7</v>
      </c>
      <c r="U36" s="4">
        <v>110.7</v>
      </c>
      <c r="V36" s="4">
        <v>110.4</v>
      </c>
      <c r="W36" s="4">
        <v>111.3</v>
      </c>
      <c r="X36" s="4">
        <v>109</v>
      </c>
      <c r="Y36" s="4">
        <v>109.7</v>
      </c>
      <c r="Z36" s="4">
        <v>108.9</v>
      </c>
      <c r="AA36" s="4">
        <v>111.4</v>
      </c>
      <c r="AB36" s="4">
        <v>107.7</v>
      </c>
      <c r="AC36" s="4">
        <v>109.8</v>
      </c>
      <c r="AD36" s="4">
        <v>113.3</v>
      </c>
    </row>
    <row r="37" spans="1:30" x14ac:dyDescent="0.35">
      <c r="A37" s="4" t="s">
        <v>34</v>
      </c>
      <c r="B37" s="4">
        <v>2013</v>
      </c>
      <c r="C37" s="4" t="s">
        <v>46</v>
      </c>
      <c r="D37" s="4">
        <v>119.1</v>
      </c>
      <c r="E37" s="4">
        <v>116.7</v>
      </c>
      <c r="F37" s="4">
        <v>123.5</v>
      </c>
      <c r="G37" s="4">
        <v>113.4</v>
      </c>
      <c r="H37" s="4">
        <v>107.3</v>
      </c>
      <c r="I37" s="4">
        <v>113.3</v>
      </c>
      <c r="J37" s="4">
        <v>145.4</v>
      </c>
      <c r="K37" s="4">
        <v>108.7</v>
      </c>
      <c r="L37" s="4">
        <v>101.5</v>
      </c>
      <c r="M37" s="4">
        <v>110.5</v>
      </c>
      <c r="N37" s="4">
        <v>112.1</v>
      </c>
      <c r="O37" s="4">
        <v>117.4</v>
      </c>
      <c r="P37" s="4">
        <v>118.4</v>
      </c>
      <c r="Q37" s="4">
        <v>114</v>
      </c>
      <c r="R37" s="4">
        <v>115.2</v>
      </c>
      <c r="S37" s="4">
        <v>112.7</v>
      </c>
      <c r="T37" s="4">
        <v>114.8</v>
      </c>
      <c r="U37" s="4">
        <v>110.7</v>
      </c>
      <c r="V37" s="4">
        <v>111.9</v>
      </c>
      <c r="W37" s="4">
        <v>111.7</v>
      </c>
      <c r="X37" s="4">
        <v>109.7</v>
      </c>
      <c r="Y37" s="4">
        <v>109.8</v>
      </c>
      <c r="Z37" s="4">
        <v>109</v>
      </c>
      <c r="AA37" s="4">
        <v>111.5</v>
      </c>
      <c r="AB37" s="4">
        <v>107.9</v>
      </c>
      <c r="AC37" s="4">
        <v>110</v>
      </c>
      <c r="AD37" s="4">
        <v>114.5</v>
      </c>
    </row>
    <row r="38" spans="1:30" x14ac:dyDescent="0.35">
      <c r="A38" s="4" t="s">
        <v>30</v>
      </c>
      <c r="B38" s="4">
        <v>2014</v>
      </c>
      <c r="C38" s="4" t="s">
        <v>31</v>
      </c>
      <c r="D38" s="4">
        <v>118.9</v>
      </c>
      <c r="E38" s="4">
        <v>117.1</v>
      </c>
      <c r="F38" s="4">
        <v>120.5</v>
      </c>
      <c r="G38" s="4">
        <v>114.4</v>
      </c>
      <c r="H38" s="4">
        <v>109</v>
      </c>
      <c r="I38" s="4">
        <v>115.5</v>
      </c>
      <c r="J38" s="4">
        <v>123.9</v>
      </c>
      <c r="K38" s="4">
        <v>109.6</v>
      </c>
      <c r="L38" s="4">
        <v>101.8</v>
      </c>
      <c r="M38" s="4">
        <v>110.2</v>
      </c>
      <c r="N38" s="4">
        <v>112.4</v>
      </c>
      <c r="O38" s="4">
        <v>117.3</v>
      </c>
      <c r="P38" s="4">
        <v>116</v>
      </c>
      <c r="Q38" s="4">
        <v>114</v>
      </c>
      <c r="R38" s="4">
        <v>116.5</v>
      </c>
      <c r="S38" s="4">
        <v>114.5</v>
      </c>
      <c r="T38" s="4">
        <v>116.2</v>
      </c>
      <c r="U38" s="4" t="s">
        <v>32</v>
      </c>
      <c r="V38" s="4">
        <v>113</v>
      </c>
      <c r="W38" s="4">
        <v>112.6</v>
      </c>
      <c r="X38" s="4">
        <v>110.6</v>
      </c>
      <c r="Y38" s="4">
        <v>110.5</v>
      </c>
      <c r="Z38" s="4">
        <v>109.6</v>
      </c>
      <c r="AA38" s="4">
        <v>111.8</v>
      </c>
      <c r="AB38" s="4">
        <v>108.3</v>
      </c>
      <c r="AC38" s="4">
        <v>110.6</v>
      </c>
      <c r="AD38" s="4">
        <v>114.2</v>
      </c>
    </row>
    <row r="39" spans="1:30" x14ac:dyDescent="0.35">
      <c r="A39" s="4" t="s">
        <v>33</v>
      </c>
      <c r="B39" s="4">
        <v>2014</v>
      </c>
      <c r="C39" s="4" t="s">
        <v>31</v>
      </c>
      <c r="D39" s="4">
        <v>121.2</v>
      </c>
      <c r="E39" s="4">
        <v>122</v>
      </c>
      <c r="F39" s="4">
        <v>129.9</v>
      </c>
      <c r="G39" s="4">
        <v>113.6</v>
      </c>
      <c r="H39" s="4">
        <v>102.9</v>
      </c>
      <c r="I39" s="4">
        <v>112.1</v>
      </c>
      <c r="J39" s="4">
        <v>118.9</v>
      </c>
      <c r="K39" s="4">
        <v>107.5</v>
      </c>
      <c r="L39" s="4">
        <v>96.9</v>
      </c>
      <c r="M39" s="4">
        <v>112.7</v>
      </c>
      <c r="N39" s="4">
        <v>112.1</v>
      </c>
      <c r="O39" s="4">
        <v>119</v>
      </c>
      <c r="P39" s="4">
        <v>115.5</v>
      </c>
      <c r="Q39" s="4">
        <v>115.7</v>
      </c>
      <c r="R39" s="4">
        <v>114.8</v>
      </c>
      <c r="S39" s="4">
        <v>111.3</v>
      </c>
      <c r="T39" s="4">
        <v>114.3</v>
      </c>
      <c r="U39" s="4">
        <v>111.6</v>
      </c>
      <c r="V39" s="4">
        <v>111</v>
      </c>
      <c r="W39" s="4">
        <v>111.9</v>
      </c>
      <c r="X39" s="4">
        <v>109.7</v>
      </c>
      <c r="Y39" s="4">
        <v>110.8</v>
      </c>
      <c r="Z39" s="4">
        <v>109.8</v>
      </c>
      <c r="AA39" s="4">
        <v>111.5</v>
      </c>
      <c r="AB39" s="4">
        <v>108</v>
      </c>
      <c r="AC39" s="4">
        <v>110.5</v>
      </c>
      <c r="AD39" s="4">
        <v>112.9</v>
      </c>
    </row>
    <row r="40" spans="1:30" x14ac:dyDescent="0.35">
      <c r="A40" s="4" t="s">
        <v>34</v>
      </c>
      <c r="B40" s="4">
        <v>2014</v>
      </c>
      <c r="C40" s="4" t="s">
        <v>31</v>
      </c>
      <c r="D40" s="4">
        <v>119.6</v>
      </c>
      <c r="E40" s="4">
        <v>118.8</v>
      </c>
      <c r="F40" s="4">
        <v>124.1</v>
      </c>
      <c r="G40" s="4">
        <v>114.1</v>
      </c>
      <c r="H40" s="4">
        <v>106.8</v>
      </c>
      <c r="I40" s="4">
        <v>113.9</v>
      </c>
      <c r="J40" s="4">
        <v>122.2</v>
      </c>
      <c r="K40" s="4">
        <v>108.9</v>
      </c>
      <c r="L40" s="4">
        <v>100.2</v>
      </c>
      <c r="M40" s="4">
        <v>111</v>
      </c>
      <c r="N40" s="4">
        <v>112.3</v>
      </c>
      <c r="O40" s="4">
        <v>118.1</v>
      </c>
      <c r="P40" s="4">
        <v>115.8</v>
      </c>
      <c r="Q40" s="4">
        <v>114.5</v>
      </c>
      <c r="R40" s="4">
        <v>115.8</v>
      </c>
      <c r="S40" s="4">
        <v>113.2</v>
      </c>
      <c r="T40" s="4">
        <v>115.4</v>
      </c>
      <c r="U40" s="4">
        <v>111.6</v>
      </c>
      <c r="V40" s="4">
        <v>112.2</v>
      </c>
      <c r="W40" s="4">
        <v>112.3</v>
      </c>
      <c r="X40" s="4">
        <v>110.3</v>
      </c>
      <c r="Y40" s="4">
        <v>110.7</v>
      </c>
      <c r="Z40" s="4">
        <v>109.7</v>
      </c>
      <c r="AA40" s="4">
        <v>111.6</v>
      </c>
      <c r="AB40" s="4">
        <v>108.2</v>
      </c>
      <c r="AC40" s="4">
        <v>110.6</v>
      </c>
      <c r="AD40" s="4">
        <v>113.6</v>
      </c>
    </row>
    <row r="41" spans="1:30" x14ac:dyDescent="0.35">
      <c r="A41" s="4" t="s">
        <v>30</v>
      </c>
      <c r="B41" s="4">
        <v>2014</v>
      </c>
      <c r="C41" s="4" t="s">
        <v>35</v>
      </c>
      <c r="D41" s="4">
        <v>119.4</v>
      </c>
      <c r="E41" s="4">
        <v>117.7</v>
      </c>
      <c r="F41" s="4">
        <v>121.2</v>
      </c>
      <c r="G41" s="4">
        <v>115</v>
      </c>
      <c r="H41" s="4">
        <v>109</v>
      </c>
      <c r="I41" s="4">
        <v>116.6</v>
      </c>
      <c r="J41" s="4">
        <v>116</v>
      </c>
      <c r="K41" s="4">
        <v>109.8</v>
      </c>
      <c r="L41" s="4">
        <v>101.1</v>
      </c>
      <c r="M41" s="4">
        <v>110.4</v>
      </c>
      <c r="N41" s="4">
        <v>112.9</v>
      </c>
      <c r="O41" s="4">
        <v>117.8</v>
      </c>
      <c r="P41" s="4">
        <v>115.3</v>
      </c>
      <c r="Q41" s="4">
        <v>114.2</v>
      </c>
      <c r="R41" s="4">
        <v>117.1</v>
      </c>
      <c r="S41" s="4">
        <v>114.5</v>
      </c>
      <c r="T41" s="4">
        <v>116.7</v>
      </c>
      <c r="U41" s="4" t="s">
        <v>32</v>
      </c>
      <c r="V41" s="4">
        <v>113.2</v>
      </c>
      <c r="W41" s="4">
        <v>112.9</v>
      </c>
      <c r="X41" s="4">
        <v>110.9</v>
      </c>
      <c r="Y41" s="4">
        <v>110.8</v>
      </c>
      <c r="Z41" s="4">
        <v>109.9</v>
      </c>
      <c r="AA41" s="4">
        <v>112</v>
      </c>
      <c r="AB41" s="4">
        <v>108.7</v>
      </c>
      <c r="AC41" s="4">
        <v>110.9</v>
      </c>
      <c r="AD41" s="4">
        <v>114</v>
      </c>
    </row>
    <row r="42" spans="1:30" x14ac:dyDescent="0.35">
      <c r="A42" s="4" t="s">
        <v>33</v>
      </c>
      <c r="B42" s="4">
        <v>2014</v>
      </c>
      <c r="C42" s="4" t="s">
        <v>35</v>
      </c>
      <c r="D42" s="4">
        <v>121.9</v>
      </c>
      <c r="E42" s="4">
        <v>122</v>
      </c>
      <c r="F42" s="4">
        <v>124.5</v>
      </c>
      <c r="G42" s="4">
        <v>115.2</v>
      </c>
      <c r="H42" s="4">
        <v>102.5</v>
      </c>
      <c r="I42" s="4">
        <v>114.1</v>
      </c>
      <c r="J42" s="4">
        <v>111.5</v>
      </c>
      <c r="K42" s="4">
        <v>108.2</v>
      </c>
      <c r="L42" s="4">
        <v>95.4</v>
      </c>
      <c r="M42" s="4">
        <v>113.5</v>
      </c>
      <c r="N42" s="4">
        <v>112.1</v>
      </c>
      <c r="O42" s="4">
        <v>119.9</v>
      </c>
      <c r="P42" s="4">
        <v>115.2</v>
      </c>
      <c r="Q42" s="4">
        <v>116.2</v>
      </c>
      <c r="R42" s="4">
        <v>115.3</v>
      </c>
      <c r="S42" s="4">
        <v>111.7</v>
      </c>
      <c r="T42" s="4">
        <v>114.7</v>
      </c>
      <c r="U42" s="4">
        <v>112.5</v>
      </c>
      <c r="V42" s="4">
        <v>111.1</v>
      </c>
      <c r="W42" s="4">
        <v>112.6</v>
      </c>
      <c r="X42" s="4">
        <v>110.4</v>
      </c>
      <c r="Y42" s="4">
        <v>111.3</v>
      </c>
      <c r="Z42" s="4">
        <v>110.3</v>
      </c>
      <c r="AA42" s="4">
        <v>111.6</v>
      </c>
      <c r="AB42" s="4">
        <v>108.7</v>
      </c>
      <c r="AC42" s="4">
        <v>111</v>
      </c>
      <c r="AD42" s="4">
        <v>113.1</v>
      </c>
    </row>
    <row r="43" spans="1:30" x14ac:dyDescent="0.35">
      <c r="A43" s="4" t="s">
        <v>34</v>
      </c>
      <c r="B43" s="4">
        <v>2014</v>
      </c>
      <c r="C43" s="4" t="s">
        <v>35</v>
      </c>
      <c r="D43" s="4">
        <v>120.2</v>
      </c>
      <c r="E43" s="4">
        <v>119.2</v>
      </c>
      <c r="F43" s="4">
        <v>122.5</v>
      </c>
      <c r="G43" s="4">
        <v>115.1</v>
      </c>
      <c r="H43" s="4">
        <v>106.6</v>
      </c>
      <c r="I43" s="4">
        <v>115.4</v>
      </c>
      <c r="J43" s="4">
        <v>114.5</v>
      </c>
      <c r="K43" s="4">
        <v>109.3</v>
      </c>
      <c r="L43" s="4">
        <v>99.2</v>
      </c>
      <c r="M43" s="4">
        <v>111.4</v>
      </c>
      <c r="N43" s="4">
        <v>112.6</v>
      </c>
      <c r="O43" s="4">
        <v>118.8</v>
      </c>
      <c r="P43" s="4">
        <v>115.3</v>
      </c>
      <c r="Q43" s="4">
        <v>114.7</v>
      </c>
      <c r="R43" s="4">
        <v>116.4</v>
      </c>
      <c r="S43" s="4">
        <v>113.3</v>
      </c>
      <c r="T43" s="4">
        <v>115.9</v>
      </c>
      <c r="U43" s="4">
        <v>112.5</v>
      </c>
      <c r="V43" s="4">
        <v>112.4</v>
      </c>
      <c r="W43" s="4">
        <v>112.8</v>
      </c>
      <c r="X43" s="4">
        <v>110.7</v>
      </c>
      <c r="Y43" s="4">
        <v>111.1</v>
      </c>
      <c r="Z43" s="4">
        <v>110.1</v>
      </c>
      <c r="AA43" s="4">
        <v>111.8</v>
      </c>
      <c r="AB43" s="4">
        <v>108.7</v>
      </c>
      <c r="AC43" s="4">
        <v>110.9</v>
      </c>
      <c r="AD43" s="4">
        <v>113.6</v>
      </c>
    </row>
    <row r="44" spans="1:30" x14ac:dyDescent="0.35">
      <c r="A44" s="4" t="s">
        <v>30</v>
      </c>
      <c r="B44" s="4">
        <v>2014</v>
      </c>
      <c r="C44" s="4" t="s">
        <v>36</v>
      </c>
      <c r="D44" s="4">
        <v>120.1</v>
      </c>
      <c r="E44" s="4">
        <v>118.1</v>
      </c>
      <c r="F44" s="4">
        <v>120.7</v>
      </c>
      <c r="G44" s="4">
        <v>116.1</v>
      </c>
      <c r="H44" s="4">
        <v>109.3</v>
      </c>
      <c r="I44" s="4">
        <v>119.6</v>
      </c>
      <c r="J44" s="4">
        <v>117.9</v>
      </c>
      <c r="K44" s="4">
        <v>110.2</v>
      </c>
      <c r="L44" s="4">
        <v>101.2</v>
      </c>
      <c r="M44" s="4">
        <v>110.7</v>
      </c>
      <c r="N44" s="4">
        <v>113</v>
      </c>
      <c r="O44" s="4">
        <v>118.3</v>
      </c>
      <c r="P44" s="4">
        <v>116.2</v>
      </c>
      <c r="Q44" s="4">
        <v>114.6</v>
      </c>
      <c r="R44" s="4">
        <v>117.5</v>
      </c>
      <c r="S44" s="4">
        <v>114.9</v>
      </c>
      <c r="T44" s="4">
        <v>117.2</v>
      </c>
      <c r="U44" s="4" t="s">
        <v>32</v>
      </c>
      <c r="V44" s="4">
        <v>113.4</v>
      </c>
      <c r="W44" s="4">
        <v>113.4</v>
      </c>
      <c r="X44" s="4">
        <v>111.4</v>
      </c>
      <c r="Y44" s="4">
        <v>111.2</v>
      </c>
      <c r="Z44" s="4">
        <v>110.2</v>
      </c>
      <c r="AA44" s="4">
        <v>112.4</v>
      </c>
      <c r="AB44" s="4">
        <v>108.9</v>
      </c>
      <c r="AC44" s="4">
        <v>111.3</v>
      </c>
      <c r="AD44" s="4">
        <v>114.6</v>
      </c>
    </row>
    <row r="45" spans="1:30" x14ac:dyDescent="0.35">
      <c r="A45" s="4" t="s">
        <v>33</v>
      </c>
      <c r="B45" s="4">
        <v>2014</v>
      </c>
      <c r="C45" s="4" t="s">
        <v>36</v>
      </c>
      <c r="D45" s="4">
        <v>122.1</v>
      </c>
      <c r="E45" s="4">
        <v>121.4</v>
      </c>
      <c r="F45" s="4">
        <v>121.5</v>
      </c>
      <c r="G45" s="4">
        <v>116.2</v>
      </c>
      <c r="H45" s="4">
        <v>102.8</v>
      </c>
      <c r="I45" s="4">
        <v>117.7</v>
      </c>
      <c r="J45" s="4">
        <v>113.3</v>
      </c>
      <c r="K45" s="4">
        <v>108.9</v>
      </c>
      <c r="L45" s="4">
        <v>96.3</v>
      </c>
      <c r="M45" s="4">
        <v>114.1</v>
      </c>
      <c r="N45" s="4">
        <v>112.2</v>
      </c>
      <c r="O45" s="4">
        <v>120.5</v>
      </c>
      <c r="P45" s="4">
        <v>116</v>
      </c>
      <c r="Q45" s="4">
        <v>116.7</v>
      </c>
      <c r="R45" s="4">
        <v>115.8</v>
      </c>
      <c r="S45" s="4">
        <v>112.1</v>
      </c>
      <c r="T45" s="4">
        <v>115.2</v>
      </c>
      <c r="U45" s="4">
        <v>113.2</v>
      </c>
      <c r="V45" s="4">
        <v>110.9</v>
      </c>
      <c r="W45" s="4">
        <v>113</v>
      </c>
      <c r="X45" s="4">
        <v>110.8</v>
      </c>
      <c r="Y45" s="4">
        <v>111.6</v>
      </c>
      <c r="Z45" s="4">
        <v>110.9</v>
      </c>
      <c r="AA45" s="4">
        <v>111.8</v>
      </c>
      <c r="AB45" s="4">
        <v>109.2</v>
      </c>
      <c r="AC45" s="4">
        <v>111.4</v>
      </c>
      <c r="AD45" s="4">
        <v>113.7</v>
      </c>
    </row>
    <row r="46" spans="1:30" x14ac:dyDescent="0.35">
      <c r="A46" s="4" t="s">
        <v>34</v>
      </c>
      <c r="B46" s="4">
        <v>2014</v>
      </c>
      <c r="C46" s="4" t="s">
        <v>47</v>
      </c>
      <c r="D46" s="4">
        <v>120.7</v>
      </c>
      <c r="E46" s="4">
        <v>119.3</v>
      </c>
      <c r="F46" s="4">
        <v>121</v>
      </c>
      <c r="G46" s="4">
        <v>116.1</v>
      </c>
      <c r="H46" s="4">
        <v>106.9</v>
      </c>
      <c r="I46" s="4">
        <v>118.7</v>
      </c>
      <c r="J46" s="4">
        <v>116.3</v>
      </c>
      <c r="K46" s="4">
        <v>109.8</v>
      </c>
      <c r="L46" s="4">
        <v>99.6</v>
      </c>
      <c r="M46" s="4">
        <v>111.8</v>
      </c>
      <c r="N46" s="4">
        <v>112.7</v>
      </c>
      <c r="O46" s="4">
        <v>119.3</v>
      </c>
      <c r="P46" s="4">
        <v>116.1</v>
      </c>
      <c r="Q46" s="4">
        <v>115.2</v>
      </c>
      <c r="R46" s="4">
        <v>116.8</v>
      </c>
      <c r="S46" s="4">
        <v>113.7</v>
      </c>
      <c r="T46" s="4">
        <v>116.4</v>
      </c>
      <c r="U46" s="4">
        <v>113.2</v>
      </c>
      <c r="V46" s="4">
        <v>112.5</v>
      </c>
      <c r="W46" s="4">
        <v>113.2</v>
      </c>
      <c r="X46" s="4">
        <v>111.2</v>
      </c>
      <c r="Y46" s="4">
        <v>111.4</v>
      </c>
      <c r="Z46" s="4">
        <v>110.6</v>
      </c>
      <c r="AA46" s="4">
        <v>112</v>
      </c>
      <c r="AB46" s="4">
        <v>109</v>
      </c>
      <c r="AC46" s="4">
        <v>111.3</v>
      </c>
      <c r="AD46" s="4">
        <v>114.2</v>
      </c>
    </row>
    <row r="47" spans="1:30" x14ac:dyDescent="0.35">
      <c r="A47" s="4" t="s">
        <v>30</v>
      </c>
      <c r="B47" s="4">
        <v>2014</v>
      </c>
      <c r="C47" s="4" t="s">
        <v>37</v>
      </c>
      <c r="D47" s="4">
        <v>120.2</v>
      </c>
      <c r="E47" s="4">
        <v>118.9</v>
      </c>
      <c r="F47" s="4">
        <v>118.1</v>
      </c>
      <c r="G47" s="4">
        <v>117</v>
      </c>
      <c r="H47" s="4">
        <v>109.7</v>
      </c>
      <c r="I47" s="4">
        <v>125.5</v>
      </c>
      <c r="J47" s="4">
        <v>120.5</v>
      </c>
      <c r="K47" s="4">
        <v>111</v>
      </c>
      <c r="L47" s="4">
        <v>102.6</v>
      </c>
      <c r="M47" s="4">
        <v>111.2</v>
      </c>
      <c r="N47" s="4">
        <v>113.5</v>
      </c>
      <c r="O47" s="4">
        <v>118.7</v>
      </c>
      <c r="P47" s="4">
        <v>117.2</v>
      </c>
      <c r="Q47" s="4">
        <v>115.4</v>
      </c>
      <c r="R47" s="4">
        <v>118.1</v>
      </c>
      <c r="S47" s="4">
        <v>116.1</v>
      </c>
      <c r="T47" s="4">
        <v>117.8</v>
      </c>
      <c r="U47" s="4" t="s">
        <v>32</v>
      </c>
      <c r="V47" s="4">
        <v>113.4</v>
      </c>
      <c r="W47" s="4">
        <v>113.7</v>
      </c>
      <c r="X47" s="4">
        <v>111.8</v>
      </c>
      <c r="Y47" s="4">
        <v>111.2</v>
      </c>
      <c r="Z47" s="4">
        <v>110.5</v>
      </c>
      <c r="AA47" s="4">
        <v>113</v>
      </c>
      <c r="AB47" s="4">
        <v>108.9</v>
      </c>
      <c r="AC47" s="4">
        <v>111.5</v>
      </c>
      <c r="AD47" s="4">
        <v>115.4</v>
      </c>
    </row>
    <row r="48" spans="1:30" x14ac:dyDescent="0.35">
      <c r="A48" s="4" t="s">
        <v>33</v>
      </c>
      <c r="B48" s="4">
        <v>2014</v>
      </c>
      <c r="C48" s="4" t="s">
        <v>37</v>
      </c>
      <c r="D48" s="4">
        <v>122.5</v>
      </c>
      <c r="E48" s="4">
        <v>121.7</v>
      </c>
      <c r="F48" s="4">
        <v>113.3</v>
      </c>
      <c r="G48" s="4">
        <v>117</v>
      </c>
      <c r="H48" s="4">
        <v>103.1</v>
      </c>
      <c r="I48" s="4">
        <v>126.7</v>
      </c>
      <c r="J48" s="4">
        <v>121.2</v>
      </c>
      <c r="K48" s="4">
        <v>111</v>
      </c>
      <c r="L48" s="4">
        <v>100.3</v>
      </c>
      <c r="M48" s="4">
        <v>115.3</v>
      </c>
      <c r="N48" s="4">
        <v>112.7</v>
      </c>
      <c r="O48" s="4">
        <v>121</v>
      </c>
      <c r="P48" s="4">
        <v>118.2</v>
      </c>
      <c r="Q48" s="4">
        <v>117.6</v>
      </c>
      <c r="R48" s="4">
        <v>116.3</v>
      </c>
      <c r="S48" s="4">
        <v>112.5</v>
      </c>
      <c r="T48" s="4">
        <v>115.7</v>
      </c>
      <c r="U48" s="4">
        <v>113.9</v>
      </c>
      <c r="V48" s="4">
        <v>110.9</v>
      </c>
      <c r="W48" s="4">
        <v>113.4</v>
      </c>
      <c r="X48" s="4">
        <v>111</v>
      </c>
      <c r="Y48" s="4">
        <v>111.2</v>
      </c>
      <c r="Z48" s="4">
        <v>111.2</v>
      </c>
      <c r="AA48" s="4">
        <v>112.5</v>
      </c>
      <c r="AB48" s="4">
        <v>109.1</v>
      </c>
      <c r="AC48" s="4">
        <v>111.4</v>
      </c>
      <c r="AD48" s="4">
        <v>114.7</v>
      </c>
    </row>
    <row r="49" spans="1:30" x14ac:dyDescent="0.35">
      <c r="A49" s="4" t="s">
        <v>34</v>
      </c>
      <c r="B49" s="4">
        <v>2014</v>
      </c>
      <c r="C49" s="4" t="s">
        <v>37</v>
      </c>
      <c r="D49" s="4">
        <v>120.9</v>
      </c>
      <c r="E49" s="4">
        <v>119.9</v>
      </c>
      <c r="F49" s="4">
        <v>116.2</v>
      </c>
      <c r="G49" s="4">
        <v>117</v>
      </c>
      <c r="H49" s="4">
        <v>107.3</v>
      </c>
      <c r="I49" s="4">
        <v>126.1</v>
      </c>
      <c r="J49" s="4">
        <v>120.7</v>
      </c>
      <c r="K49" s="4">
        <v>111</v>
      </c>
      <c r="L49" s="4">
        <v>101.8</v>
      </c>
      <c r="M49" s="4">
        <v>112.6</v>
      </c>
      <c r="N49" s="4">
        <v>113.2</v>
      </c>
      <c r="O49" s="4">
        <v>119.8</v>
      </c>
      <c r="P49" s="4">
        <v>117.6</v>
      </c>
      <c r="Q49" s="4">
        <v>116</v>
      </c>
      <c r="R49" s="4">
        <v>117.4</v>
      </c>
      <c r="S49" s="4">
        <v>114.6</v>
      </c>
      <c r="T49" s="4">
        <v>117</v>
      </c>
      <c r="U49" s="4">
        <v>113.9</v>
      </c>
      <c r="V49" s="4">
        <v>112.5</v>
      </c>
      <c r="W49" s="4">
        <v>113.6</v>
      </c>
      <c r="X49" s="4">
        <v>111.5</v>
      </c>
      <c r="Y49" s="4">
        <v>111.2</v>
      </c>
      <c r="Z49" s="4">
        <v>110.9</v>
      </c>
      <c r="AA49" s="4">
        <v>112.7</v>
      </c>
      <c r="AB49" s="4">
        <v>109</v>
      </c>
      <c r="AC49" s="4">
        <v>111.5</v>
      </c>
      <c r="AD49" s="4">
        <v>115.1</v>
      </c>
    </row>
    <row r="50" spans="1:30" x14ac:dyDescent="0.35">
      <c r="A50" s="4" t="s">
        <v>30</v>
      </c>
      <c r="B50" s="4">
        <v>2014</v>
      </c>
      <c r="C50" s="4" t="s">
        <v>38</v>
      </c>
      <c r="D50" s="4">
        <v>120.3</v>
      </c>
      <c r="E50" s="4">
        <v>120.2</v>
      </c>
      <c r="F50" s="4">
        <v>116.9</v>
      </c>
      <c r="G50" s="4">
        <v>118</v>
      </c>
      <c r="H50" s="4">
        <v>110.1</v>
      </c>
      <c r="I50" s="4">
        <v>126.3</v>
      </c>
      <c r="J50" s="4">
        <v>123.9</v>
      </c>
      <c r="K50" s="4">
        <v>111.5</v>
      </c>
      <c r="L50" s="4">
        <v>103.5</v>
      </c>
      <c r="M50" s="4">
        <v>111.6</v>
      </c>
      <c r="N50" s="4">
        <v>114.2</v>
      </c>
      <c r="O50" s="4">
        <v>119.2</v>
      </c>
      <c r="P50" s="4">
        <v>118.2</v>
      </c>
      <c r="Q50" s="4">
        <v>116.3</v>
      </c>
      <c r="R50" s="4">
        <v>118.7</v>
      </c>
      <c r="S50" s="4">
        <v>116.8</v>
      </c>
      <c r="T50" s="4">
        <v>118.5</v>
      </c>
      <c r="U50" s="4" t="s">
        <v>32</v>
      </c>
      <c r="V50" s="4">
        <v>113.4</v>
      </c>
      <c r="W50" s="4">
        <v>114.1</v>
      </c>
      <c r="X50" s="4">
        <v>112.1</v>
      </c>
      <c r="Y50" s="4">
        <v>111.4</v>
      </c>
      <c r="Z50" s="4">
        <v>110.9</v>
      </c>
      <c r="AA50" s="4">
        <v>113.1</v>
      </c>
      <c r="AB50" s="4">
        <v>108.9</v>
      </c>
      <c r="AC50" s="4">
        <v>111.8</v>
      </c>
      <c r="AD50" s="4">
        <v>116</v>
      </c>
    </row>
    <row r="51" spans="1:30" x14ac:dyDescent="0.35">
      <c r="A51" s="4" t="s">
        <v>33</v>
      </c>
      <c r="B51" s="4">
        <v>2014</v>
      </c>
      <c r="C51" s="4" t="s">
        <v>38</v>
      </c>
      <c r="D51" s="4">
        <v>122.7</v>
      </c>
      <c r="E51" s="4">
        <v>124.1</v>
      </c>
      <c r="F51" s="4">
        <v>114.2</v>
      </c>
      <c r="G51" s="4">
        <v>119.1</v>
      </c>
      <c r="H51" s="4">
        <v>103.5</v>
      </c>
      <c r="I51" s="4">
        <v>129.19999999999999</v>
      </c>
      <c r="J51" s="4">
        <v>127</v>
      </c>
      <c r="K51" s="4">
        <v>112.6</v>
      </c>
      <c r="L51" s="4">
        <v>101.3</v>
      </c>
      <c r="M51" s="4">
        <v>117</v>
      </c>
      <c r="N51" s="4">
        <v>112.9</v>
      </c>
      <c r="O51" s="4">
        <v>121.7</v>
      </c>
      <c r="P51" s="4">
        <v>120</v>
      </c>
      <c r="Q51" s="4">
        <v>118.3</v>
      </c>
      <c r="R51" s="4">
        <v>116.8</v>
      </c>
      <c r="S51" s="4">
        <v>112.9</v>
      </c>
      <c r="T51" s="4">
        <v>116.2</v>
      </c>
      <c r="U51" s="4">
        <v>114.3</v>
      </c>
      <c r="V51" s="4">
        <v>111.1</v>
      </c>
      <c r="W51" s="4">
        <v>114.1</v>
      </c>
      <c r="X51" s="4">
        <v>111.2</v>
      </c>
      <c r="Y51" s="4">
        <v>111.3</v>
      </c>
      <c r="Z51" s="4">
        <v>111.5</v>
      </c>
      <c r="AA51" s="4">
        <v>112.9</v>
      </c>
      <c r="AB51" s="4">
        <v>109.3</v>
      </c>
      <c r="AC51" s="4">
        <v>111.7</v>
      </c>
      <c r="AD51" s="4">
        <v>115.6</v>
      </c>
    </row>
    <row r="52" spans="1:30" x14ac:dyDescent="0.35">
      <c r="A52" s="4" t="s">
        <v>34</v>
      </c>
      <c r="B52" s="4">
        <v>2014</v>
      </c>
      <c r="C52" s="4" t="s">
        <v>38</v>
      </c>
      <c r="D52" s="4">
        <v>121.1</v>
      </c>
      <c r="E52" s="4">
        <v>121.6</v>
      </c>
      <c r="F52" s="4">
        <v>115.9</v>
      </c>
      <c r="G52" s="4">
        <v>118.4</v>
      </c>
      <c r="H52" s="4">
        <v>107.7</v>
      </c>
      <c r="I52" s="4">
        <v>127.7</v>
      </c>
      <c r="J52" s="4">
        <v>125</v>
      </c>
      <c r="K52" s="4">
        <v>111.9</v>
      </c>
      <c r="L52" s="4">
        <v>102.8</v>
      </c>
      <c r="M52" s="4">
        <v>113.4</v>
      </c>
      <c r="N52" s="4">
        <v>113.7</v>
      </c>
      <c r="O52" s="4">
        <v>120.4</v>
      </c>
      <c r="P52" s="4">
        <v>118.9</v>
      </c>
      <c r="Q52" s="4">
        <v>116.8</v>
      </c>
      <c r="R52" s="4">
        <v>118</v>
      </c>
      <c r="S52" s="4">
        <v>115.2</v>
      </c>
      <c r="T52" s="4">
        <v>117.6</v>
      </c>
      <c r="U52" s="4">
        <v>114.3</v>
      </c>
      <c r="V52" s="4">
        <v>112.5</v>
      </c>
      <c r="W52" s="4">
        <v>114.1</v>
      </c>
      <c r="X52" s="4">
        <v>111.8</v>
      </c>
      <c r="Y52" s="4">
        <v>111.3</v>
      </c>
      <c r="Z52" s="4">
        <v>111.2</v>
      </c>
      <c r="AA52" s="4">
        <v>113</v>
      </c>
      <c r="AB52" s="4">
        <v>109.1</v>
      </c>
      <c r="AC52" s="4">
        <v>111.8</v>
      </c>
      <c r="AD52" s="4">
        <v>115.8</v>
      </c>
    </row>
    <row r="53" spans="1:30" x14ac:dyDescent="0.35">
      <c r="A53" s="4" t="s">
        <v>30</v>
      </c>
      <c r="B53" s="4">
        <v>2014</v>
      </c>
      <c r="C53" s="4" t="s">
        <v>39</v>
      </c>
      <c r="D53" s="4">
        <v>120.7</v>
      </c>
      <c r="E53" s="4">
        <v>121.6</v>
      </c>
      <c r="F53" s="4">
        <v>116.1</v>
      </c>
      <c r="G53" s="4">
        <v>119.3</v>
      </c>
      <c r="H53" s="4">
        <v>110.3</v>
      </c>
      <c r="I53" s="4">
        <v>125.8</v>
      </c>
      <c r="J53" s="4">
        <v>129.30000000000001</v>
      </c>
      <c r="K53" s="4">
        <v>112.2</v>
      </c>
      <c r="L53" s="4">
        <v>103.6</v>
      </c>
      <c r="M53" s="4">
        <v>112.3</v>
      </c>
      <c r="N53" s="4">
        <v>114.9</v>
      </c>
      <c r="O53" s="4">
        <v>120.1</v>
      </c>
      <c r="P53" s="4">
        <v>119.5</v>
      </c>
      <c r="Q53" s="4">
        <v>117.3</v>
      </c>
      <c r="R53" s="4">
        <v>119.7</v>
      </c>
      <c r="S53" s="4">
        <v>117.3</v>
      </c>
      <c r="T53" s="4">
        <v>119.3</v>
      </c>
      <c r="U53" s="4" t="s">
        <v>32</v>
      </c>
      <c r="V53" s="4">
        <v>114.4</v>
      </c>
      <c r="W53" s="4">
        <v>114.9</v>
      </c>
      <c r="X53" s="4">
        <v>112.8</v>
      </c>
      <c r="Y53" s="4">
        <v>112.2</v>
      </c>
      <c r="Z53" s="4">
        <v>111.4</v>
      </c>
      <c r="AA53" s="4">
        <v>114.3</v>
      </c>
      <c r="AB53" s="4">
        <v>108</v>
      </c>
      <c r="AC53" s="4">
        <v>112.3</v>
      </c>
      <c r="AD53" s="4">
        <v>117</v>
      </c>
    </row>
    <row r="54" spans="1:30" x14ac:dyDescent="0.35">
      <c r="A54" s="4" t="s">
        <v>33</v>
      </c>
      <c r="B54" s="4">
        <v>2014</v>
      </c>
      <c r="C54" s="4" t="s">
        <v>39</v>
      </c>
      <c r="D54" s="4">
        <v>123.1</v>
      </c>
      <c r="E54" s="4">
        <v>125.9</v>
      </c>
      <c r="F54" s="4">
        <v>115.4</v>
      </c>
      <c r="G54" s="4">
        <v>120.4</v>
      </c>
      <c r="H54" s="4">
        <v>103.4</v>
      </c>
      <c r="I54" s="4">
        <v>131.19999999999999</v>
      </c>
      <c r="J54" s="4">
        <v>137.5</v>
      </c>
      <c r="K54" s="4">
        <v>112.8</v>
      </c>
      <c r="L54" s="4">
        <v>101.4</v>
      </c>
      <c r="M54" s="4">
        <v>118.3</v>
      </c>
      <c r="N54" s="4">
        <v>113.2</v>
      </c>
      <c r="O54" s="4">
        <v>122.4</v>
      </c>
      <c r="P54" s="4">
        <v>122</v>
      </c>
      <c r="Q54" s="4">
        <v>119</v>
      </c>
      <c r="R54" s="4">
        <v>117.4</v>
      </c>
      <c r="S54" s="4">
        <v>113.2</v>
      </c>
      <c r="T54" s="4">
        <v>116.7</v>
      </c>
      <c r="U54" s="4">
        <v>113.9</v>
      </c>
      <c r="V54" s="4">
        <v>111.2</v>
      </c>
      <c r="W54" s="4">
        <v>114.3</v>
      </c>
      <c r="X54" s="4">
        <v>111.4</v>
      </c>
      <c r="Y54" s="4">
        <v>111.5</v>
      </c>
      <c r="Z54" s="4">
        <v>111.8</v>
      </c>
      <c r="AA54" s="4">
        <v>115.1</v>
      </c>
      <c r="AB54" s="4">
        <v>108.7</v>
      </c>
      <c r="AC54" s="4">
        <v>112.2</v>
      </c>
      <c r="AD54" s="4">
        <v>116.4</v>
      </c>
    </row>
    <row r="55" spans="1:30" x14ac:dyDescent="0.35">
      <c r="A55" s="4" t="s">
        <v>34</v>
      </c>
      <c r="B55" s="4">
        <v>2014</v>
      </c>
      <c r="C55" s="4" t="s">
        <v>39</v>
      </c>
      <c r="D55" s="4">
        <v>121.5</v>
      </c>
      <c r="E55" s="4">
        <v>123.1</v>
      </c>
      <c r="F55" s="4">
        <v>115.8</v>
      </c>
      <c r="G55" s="4">
        <v>119.7</v>
      </c>
      <c r="H55" s="4">
        <v>107.8</v>
      </c>
      <c r="I55" s="4">
        <v>128.30000000000001</v>
      </c>
      <c r="J55" s="4">
        <v>132.1</v>
      </c>
      <c r="K55" s="4">
        <v>112.4</v>
      </c>
      <c r="L55" s="4">
        <v>102.9</v>
      </c>
      <c r="M55" s="4">
        <v>114.3</v>
      </c>
      <c r="N55" s="4">
        <v>114.2</v>
      </c>
      <c r="O55" s="4">
        <v>121.2</v>
      </c>
      <c r="P55" s="4">
        <v>120.4</v>
      </c>
      <c r="Q55" s="4">
        <v>117.8</v>
      </c>
      <c r="R55" s="4">
        <v>118.8</v>
      </c>
      <c r="S55" s="4">
        <v>115.6</v>
      </c>
      <c r="T55" s="4">
        <v>118.3</v>
      </c>
      <c r="U55" s="4">
        <v>113.9</v>
      </c>
      <c r="V55" s="4">
        <v>113.2</v>
      </c>
      <c r="W55" s="4">
        <v>114.6</v>
      </c>
      <c r="X55" s="4">
        <v>112.3</v>
      </c>
      <c r="Y55" s="4">
        <v>111.8</v>
      </c>
      <c r="Z55" s="4">
        <v>111.6</v>
      </c>
      <c r="AA55" s="4">
        <v>114.8</v>
      </c>
      <c r="AB55" s="4">
        <v>108.3</v>
      </c>
      <c r="AC55" s="4">
        <v>112.3</v>
      </c>
      <c r="AD55" s="4">
        <v>116.7</v>
      </c>
    </row>
    <row r="56" spans="1:30" x14ac:dyDescent="0.35">
      <c r="A56" s="4" t="s">
        <v>30</v>
      </c>
      <c r="B56" s="4">
        <v>2014</v>
      </c>
      <c r="C56" s="4" t="s">
        <v>40</v>
      </c>
      <c r="D56" s="4">
        <v>121.7</v>
      </c>
      <c r="E56" s="4">
        <v>122.5</v>
      </c>
      <c r="F56" s="4">
        <v>117.7</v>
      </c>
      <c r="G56" s="4">
        <v>120.6</v>
      </c>
      <c r="H56" s="4">
        <v>110.4</v>
      </c>
      <c r="I56" s="4">
        <v>129.1</v>
      </c>
      <c r="J56" s="4">
        <v>150.1</v>
      </c>
      <c r="K56" s="4">
        <v>113.2</v>
      </c>
      <c r="L56" s="4">
        <v>104.8</v>
      </c>
      <c r="M56" s="4">
        <v>113.3</v>
      </c>
      <c r="N56" s="4">
        <v>115.6</v>
      </c>
      <c r="O56" s="4">
        <v>120.9</v>
      </c>
      <c r="P56" s="4">
        <v>123.3</v>
      </c>
      <c r="Q56" s="4">
        <v>118</v>
      </c>
      <c r="R56" s="4">
        <v>120.7</v>
      </c>
      <c r="S56" s="4">
        <v>118.3</v>
      </c>
      <c r="T56" s="4">
        <v>120.3</v>
      </c>
      <c r="U56" s="4" t="s">
        <v>32</v>
      </c>
      <c r="V56" s="4">
        <v>115.3</v>
      </c>
      <c r="W56" s="4">
        <v>115.4</v>
      </c>
      <c r="X56" s="4">
        <v>113.4</v>
      </c>
      <c r="Y56" s="4">
        <v>113.2</v>
      </c>
      <c r="Z56" s="4">
        <v>111.8</v>
      </c>
      <c r="AA56" s="4">
        <v>115.5</v>
      </c>
      <c r="AB56" s="4">
        <v>108.8</v>
      </c>
      <c r="AC56" s="4">
        <v>113.1</v>
      </c>
      <c r="AD56" s="4">
        <v>119.5</v>
      </c>
    </row>
    <row r="57" spans="1:30" x14ac:dyDescent="0.35">
      <c r="A57" s="4" t="s">
        <v>33</v>
      </c>
      <c r="B57" s="4">
        <v>2014</v>
      </c>
      <c r="C57" s="4" t="s">
        <v>40</v>
      </c>
      <c r="D57" s="4">
        <v>123.8</v>
      </c>
      <c r="E57" s="4">
        <v>126.4</v>
      </c>
      <c r="F57" s="4">
        <v>118</v>
      </c>
      <c r="G57" s="4">
        <v>121.6</v>
      </c>
      <c r="H57" s="4">
        <v>103.5</v>
      </c>
      <c r="I57" s="4">
        <v>133.69999999999999</v>
      </c>
      <c r="J57" s="4">
        <v>172.4</v>
      </c>
      <c r="K57" s="4">
        <v>113.1</v>
      </c>
      <c r="L57" s="4">
        <v>102.7</v>
      </c>
      <c r="M57" s="4">
        <v>120</v>
      </c>
      <c r="N57" s="4">
        <v>113.8</v>
      </c>
      <c r="O57" s="4">
        <v>123.4</v>
      </c>
      <c r="P57" s="4">
        <v>127.1</v>
      </c>
      <c r="Q57" s="4">
        <v>121</v>
      </c>
      <c r="R57" s="4">
        <v>118</v>
      </c>
      <c r="S57" s="4">
        <v>113.6</v>
      </c>
      <c r="T57" s="4">
        <v>117.4</v>
      </c>
      <c r="U57" s="4">
        <v>114.8</v>
      </c>
      <c r="V57" s="4">
        <v>111.6</v>
      </c>
      <c r="W57" s="4">
        <v>114.9</v>
      </c>
      <c r="X57" s="4">
        <v>111.5</v>
      </c>
      <c r="Y57" s="4">
        <v>113</v>
      </c>
      <c r="Z57" s="4">
        <v>112.4</v>
      </c>
      <c r="AA57" s="4">
        <v>117.8</v>
      </c>
      <c r="AB57" s="4">
        <v>109.7</v>
      </c>
      <c r="AC57" s="4">
        <v>113.5</v>
      </c>
      <c r="AD57" s="4">
        <v>118.9</v>
      </c>
    </row>
    <row r="58" spans="1:30" x14ac:dyDescent="0.35">
      <c r="A58" s="4" t="s">
        <v>34</v>
      </c>
      <c r="B58" s="4">
        <v>2014</v>
      </c>
      <c r="C58" s="4" t="s">
        <v>40</v>
      </c>
      <c r="D58" s="4">
        <v>122.4</v>
      </c>
      <c r="E58" s="4">
        <v>123.9</v>
      </c>
      <c r="F58" s="4">
        <v>117.8</v>
      </c>
      <c r="G58" s="4">
        <v>121</v>
      </c>
      <c r="H58" s="4">
        <v>107.9</v>
      </c>
      <c r="I58" s="4">
        <v>131.19999999999999</v>
      </c>
      <c r="J58" s="4">
        <v>157.69999999999999</v>
      </c>
      <c r="K58" s="4">
        <v>113.2</v>
      </c>
      <c r="L58" s="4">
        <v>104.1</v>
      </c>
      <c r="M58" s="4">
        <v>115.5</v>
      </c>
      <c r="N58" s="4">
        <v>114.8</v>
      </c>
      <c r="O58" s="4">
        <v>122.1</v>
      </c>
      <c r="P58" s="4">
        <v>124.7</v>
      </c>
      <c r="Q58" s="4">
        <v>118.8</v>
      </c>
      <c r="R58" s="4">
        <v>119.6</v>
      </c>
      <c r="S58" s="4">
        <v>116.3</v>
      </c>
      <c r="T58" s="4">
        <v>119.1</v>
      </c>
      <c r="U58" s="4">
        <v>114.8</v>
      </c>
      <c r="V58" s="4">
        <v>113.9</v>
      </c>
      <c r="W58" s="4">
        <v>115.2</v>
      </c>
      <c r="X58" s="4">
        <v>112.7</v>
      </c>
      <c r="Y58" s="4">
        <v>113.1</v>
      </c>
      <c r="Z58" s="4">
        <v>112.1</v>
      </c>
      <c r="AA58" s="4">
        <v>116.8</v>
      </c>
      <c r="AB58" s="4">
        <v>109.2</v>
      </c>
      <c r="AC58" s="4">
        <v>113.3</v>
      </c>
      <c r="AD58" s="4">
        <v>119.2</v>
      </c>
    </row>
    <row r="59" spans="1:30" x14ac:dyDescent="0.35">
      <c r="A59" s="4" t="s">
        <v>30</v>
      </c>
      <c r="B59" s="4">
        <v>2014</v>
      </c>
      <c r="C59" s="4" t="s">
        <v>41</v>
      </c>
      <c r="D59" s="4">
        <v>121.8</v>
      </c>
      <c r="E59" s="4">
        <v>122.8</v>
      </c>
      <c r="F59" s="4">
        <v>117.8</v>
      </c>
      <c r="G59" s="4">
        <v>121.9</v>
      </c>
      <c r="H59" s="4">
        <v>110.6</v>
      </c>
      <c r="I59" s="4">
        <v>129.69999999999999</v>
      </c>
      <c r="J59" s="4">
        <v>161.1</v>
      </c>
      <c r="K59" s="4">
        <v>114.1</v>
      </c>
      <c r="L59" s="4">
        <v>105.1</v>
      </c>
      <c r="M59" s="4">
        <v>114.6</v>
      </c>
      <c r="N59" s="4">
        <v>115.8</v>
      </c>
      <c r="O59" s="4">
        <v>121.7</v>
      </c>
      <c r="P59" s="4">
        <v>125.3</v>
      </c>
      <c r="Q59" s="4">
        <v>118.8</v>
      </c>
      <c r="R59" s="4">
        <v>120.9</v>
      </c>
      <c r="S59" s="4">
        <v>118.8</v>
      </c>
      <c r="T59" s="4">
        <v>120.7</v>
      </c>
      <c r="U59" s="4" t="s">
        <v>32</v>
      </c>
      <c r="V59" s="4">
        <v>115.4</v>
      </c>
      <c r="W59" s="4">
        <v>115.9</v>
      </c>
      <c r="X59" s="4">
        <v>114</v>
      </c>
      <c r="Y59" s="4">
        <v>113.2</v>
      </c>
      <c r="Z59" s="4">
        <v>112.2</v>
      </c>
      <c r="AA59" s="4">
        <v>116.2</v>
      </c>
      <c r="AB59" s="4">
        <v>109.4</v>
      </c>
      <c r="AC59" s="4">
        <v>113.5</v>
      </c>
      <c r="AD59" s="4">
        <v>120.7</v>
      </c>
    </row>
    <row r="60" spans="1:30" x14ac:dyDescent="0.35">
      <c r="A60" s="4" t="s">
        <v>33</v>
      </c>
      <c r="B60" s="4">
        <v>2014</v>
      </c>
      <c r="C60" s="4" t="s">
        <v>41</v>
      </c>
      <c r="D60" s="4">
        <v>124.8</v>
      </c>
      <c r="E60" s="4">
        <v>127.3</v>
      </c>
      <c r="F60" s="4">
        <v>116.5</v>
      </c>
      <c r="G60" s="4">
        <v>122.2</v>
      </c>
      <c r="H60" s="4">
        <v>103.6</v>
      </c>
      <c r="I60" s="4">
        <v>132.69999999999999</v>
      </c>
      <c r="J60" s="4">
        <v>181.9</v>
      </c>
      <c r="K60" s="4">
        <v>115.2</v>
      </c>
      <c r="L60" s="4">
        <v>102.7</v>
      </c>
      <c r="M60" s="4">
        <v>122.1</v>
      </c>
      <c r="N60" s="4">
        <v>114.4</v>
      </c>
      <c r="O60" s="4">
        <v>124.7</v>
      </c>
      <c r="P60" s="4">
        <v>128.9</v>
      </c>
      <c r="Q60" s="4">
        <v>123</v>
      </c>
      <c r="R60" s="4">
        <v>118.6</v>
      </c>
      <c r="S60" s="4">
        <v>114.1</v>
      </c>
      <c r="T60" s="4">
        <v>117.9</v>
      </c>
      <c r="U60" s="4">
        <v>115.5</v>
      </c>
      <c r="V60" s="4">
        <v>111.8</v>
      </c>
      <c r="W60" s="4">
        <v>115.3</v>
      </c>
      <c r="X60" s="4">
        <v>112.2</v>
      </c>
      <c r="Y60" s="4">
        <v>112.5</v>
      </c>
      <c r="Z60" s="4">
        <v>112.9</v>
      </c>
      <c r="AA60" s="4">
        <v>119.2</v>
      </c>
      <c r="AB60" s="4">
        <v>110.5</v>
      </c>
      <c r="AC60" s="4">
        <v>113.9</v>
      </c>
      <c r="AD60" s="4">
        <v>119.9</v>
      </c>
    </row>
    <row r="61" spans="1:30" x14ac:dyDescent="0.35">
      <c r="A61" s="4" t="s">
        <v>34</v>
      </c>
      <c r="B61" s="4">
        <v>2014</v>
      </c>
      <c r="C61" s="4" t="s">
        <v>41</v>
      </c>
      <c r="D61" s="4">
        <v>122.7</v>
      </c>
      <c r="E61" s="4">
        <v>124.4</v>
      </c>
      <c r="F61" s="4">
        <v>117.3</v>
      </c>
      <c r="G61" s="4">
        <v>122</v>
      </c>
      <c r="H61" s="4">
        <v>108</v>
      </c>
      <c r="I61" s="4">
        <v>131.1</v>
      </c>
      <c r="J61" s="4">
        <v>168.2</v>
      </c>
      <c r="K61" s="4">
        <v>114.5</v>
      </c>
      <c r="L61" s="4">
        <v>104.3</v>
      </c>
      <c r="M61" s="4">
        <v>117.1</v>
      </c>
      <c r="N61" s="4">
        <v>115.2</v>
      </c>
      <c r="O61" s="4">
        <v>123.1</v>
      </c>
      <c r="P61" s="4">
        <v>126.6</v>
      </c>
      <c r="Q61" s="4">
        <v>119.9</v>
      </c>
      <c r="R61" s="4">
        <v>120</v>
      </c>
      <c r="S61" s="4">
        <v>116.8</v>
      </c>
      <c r="T61" s="4">
        <v>119.6</v>
      </c>
      <c r="U61" s="4">
        <v>115.5</v>
      </c>
      <c r="V61" s="4">
        <v>114</v>
      </c>
      <c r="W61" s="4">
        <v>115.6</v>
      </c>
      <c r="X61" s="4">
        <v>113.3</v>
      </c>
      <c r="Y61" s="4">
        <v>112.8</v>
      </c>
      <c r="Z61" s="4">
        <v>112.6</v>
      </c>
      <c r="AA61" s="4">
        <v>118</v>
      </c>
      <c r="AB61" s="4">
        <v>109.9</v>
      </c>
      <c r="AC61" s="4">
        <v>113.7</v>
      </c>
      <c r="AD61" s="4">
        <v>120.3</v>
      </c>
    </row>
    <row r="62" spans="1:30" x14ac:dyDescent="0.35">
      <c r="A62" s="4" t="s">
        <v>30</v>
      </c>
      <c r="B62" s="4">
        <v>2014</v>
      </c>
      <c r="C62" s="4" t="s">
        <v>42</v>
      </c>
      <c r="D62" s="4">
        <v>122.3</v>
      </c>
      <c r="E62" s="4">
        <v>122.4</v>
      </c>
      <c r="F62" s="4">
        <v>117.8</v>
      </c>
      <c r="G62" s="4">
        <v>122.7</v>
      </c>
      <c r="H62" s="4">
        <v>110.4</v>
      </c>
      <c r="I62" s="4">
        <v>129.80000000000001</v>
      </c>
      <c r="J62" s="4">
        <v>158.80000000000001</v>
      </c>
      <c r="K62" s="4">
        <v>115</v>
      </c>
      <c r="L62" s="4">
        <v>104.7</v>
      </c>
      <c r="M62" s="4">
        <v>114.9</v>
      </c>
      <c r="N62" s="4">
        <v>116.5</v>
      </c>
      <c r="O62" s="4">
        <v>122.6</v>
      </c>
      <c r="P62" s="4">
        <v>125.3</v>
      </c>
      <c r="Q62" s="4">
        <v>119.5</v>
      </c>
      <c r="R62" s="4">
        <v>121.7</v>
      </c>
      <c r="S62" s="4">
        <v>119.2</v>
      </c>
      <c r="T62" s="4">
        <v>121.3</v>
      </c>
      <c r="U62" s="4" t="s">
        <v>32</v>
      </c>
      <c r="V62" s="4">
        <v>115.8</v>
      </c>
      <c r="W62" s="4">
        <v>116.7</v>
      </c>
      <c r="X62" s="4">
        <v>114.5</v>
      </c>
      <c r="Y62" s="4">
        <v>112.8</v>
      </c>
      <c r="Z62" s="4">
        <v>112.6</v>
      </c>
      <c r="AA62" s="4">
        <v>116.6</v>
      </c>
      <c r="AB62" s="4">
        <v>109.1</v>
      </c>
      <c r="AC62" s="4">
        <v>113.7</v>
      </c>
      <c r="AD62" s="4">
        <v>120.9</v>
      </c>
    </row>
    <row r="63" spans="1:30" x14ac:dyDescent="0.35">
      <c r="A63" s="4" t="s">
        <v>33</v>
      </c>
      <c r="B63" s="4">
        <v>2014</v>
      </c>
      <c r="C63" s="4" t="s">
        <v>42</v>
      </c>
      <c r="D63" s="4">
        <v>124.2</v>
      </c>
      <c r="E63" s="4">
        <v>125.4</v>
      </c>
      <c r="F63" s="4">
        <v>116.4</v>
      </c>
      <c r="G63" s="4">
        <v>122.7</v>
      </c>
      <c r="H63" s="4">
        <v>103.5</v>
      </c>
      <c r="I63" s="4">
        <v>124.5</v>
      </c>
      <c r="J63" s="4">
        <v>168.6</v>
      </c>
      <c r="K63" s="4">
        <v>116.9</v>
      </c>
      <c r="L63" s="4">
        <v>101.9</v>
      </c>
      <c r="M63" s="4">
        <v>122.9</v>
      </c>
      <c r="N63" s="4">
        <v>114.8</v>
      </c>
      <c r="O63" s="4">
        <v>125.2</v>
      </c>
      <c r="P63" s="4">
        <v>126.7</v>
      </c>
      <c r="Q63" s="4">
        <v>124.3</v>
      </c>
      <c r="R63" s="4">
        <v>119.2</v>
      </c>
      <c r="S63" s="4">
        <v>114.5</v>
      </c>
      <c r="T63" s="4">
        <v>118.4</v>
      </c>
      <c r="U63" s="4">
        <v>116.1</v>
      </c>
      <c r="V63" s="4">
        <v>111.8</v>
      </c>
      <c r="W63" s="4">
        <v>115.5</v>
      </c>
      <c r="X63" s="4">
        <v>112.3</v>
      </c>
      <c r="Y63" s="4">
        <v>111.2</v>
      </c>
      <c r="Z63" s="4">
        <v>113.4</v>
      </c>
      <c r="AA63" s="4">
        <v>120</v>
      </c>
      <c r="AB63" s="4">
        <v>110</v>
      </c>
      <c r="AC63" s="4">
        <v>113.6</v>
      </c>
      <c r="AD63" s="4">
        <v>119.2</v>
      </c>
    </row>
    <row r="64" spans="1:30" x14ac:dyDescent="0.35">
      <c r="A64" s="4" t="s">
        <v>34</v>
      </c>
      <c r="B64" s="4">
        <v>2014</v>
      </c>
      <c r="C64" s="4" t="s">
        <v>42</v>
      </c>
      <c r="D64" s="4">
        <v>122.9</v>
      </c>
      <c r="E64" s="4">
        <v>123.5</v>
      </c>
      <c r="F64" s="4">
        <v>117.3</v>
      </c>
      <c r="G64" s="4">
        <v>122.7</v>
      </c>
      <c r="H64" s="4">
        <v>107.9</v>
      </c>
      <c r="I64" s="4">
        <v>127.3</v>
      </c>
      <c r="J64" s="4">
        <v>162.1</v>
      </c>
      <c r="K64" s="4">
        <v>115.6</v>
      </c>
      <c r="L64" s="4">
        <v>103.8</v>
      </c>
      <c r="M64" s="4">
        <v>117.6</v>
      </c>
      <c r="N64" s="4">
        <v>115.8</v>
      </c>
      <c r="O64" s="4">
        <v>123.8</v>
      </c>
      <c r="P64" s="4">
        <v>125.8</v>
      </c>
      <c r="Q64" s="4">
        <v>120.8</v>
      </c>
      <c r="R64" s="4">
        <v>120.7</v>
      </c>
      <c r="S64" s="4">
        <v>117.2</v>
      </c>
      <c r="T64" s="4">
        <v>120.1</v>
      </c>
      <c r="U64" s="4">
        <v>116.1</v>
      </c>
      <c r="V64" s="4">
        <v>114.3</v>
      </c>
      <c r="W64" s="4">
        <v>116.1</v>
      </c>
      <c r="X64" s="4">
        <v>113.7</v>
      </c>
      <c r="Y64" s="4">
        <v>112</v>
      </c>
      <c r="Z64" s="4">
        <v>113.1</v>
      </c>
      <c r="AA64" s="4">
        <v>118.6</v>
      </c>
      <c r="AB64" s="4">
        <v>109.5</v>
      </c>
      <c r="AC64" s="4">
        <v>113.7</v>
      </c>
      <c r="AD64" s="4">
        <v>120.1</v>
      </c>
    </row>
    <row r="65" spans="1:30" x14ac:dyDescent="0.35">
      <c r="A65" s="4" t="s">
        <v>30</v>
      </c>
      <c r="B65" s="4">
        <v>2014</v>
      </c>
      <c r="C65" s="4" t="s">
        <v>43</v>
      </c>
      <c r="D65" s="4">
        <v>122.6</v>
      </c>
      <c r="E65" s="4">
        <v>122.5</v>
      </c>
      <c r="F65" s="4">
        <v>118.3</v>
      </c>
      <c r="G65" s="4">
        <v>123.2</v>
      </c>
      <c r="H65" s="4">
        <v>110.5</v>
      </c>
      <c r="I65" s="4">
        <v>128.9</v>
      </c>
      <c r="J65" s="4">
        <v>155.30000000000001</v>
      </c>
      <c r="K65" s="4">
        <v>115.5</v>
      </c>
      <c r="L65" s="4">
        <v>104</v>
      </c>
      <c r="M65" s="4">
        <v>115.3</v>
      </c>
      <c r="N65" s="4">
        <v>116.8</v>
      </c>
      <c r="O65" s="4">
        <v>123.2</v>
      </c>
      <c r="P65" s="4">
        <v>125.1</v>
      </c>
      <c r="Q65" s="4">
        <v>120</v>
      </c>
      <c r="R65" s="4">
        <v>122.7</v>
      </c>
      <c r="S65" s="4">
        <v>120.3</v>
      </c>
      <c r="T65" s="4">
        <v>122.3</v>
      </c>
      <c r="U65" s="4" t="s">
        <v>32</v>
      </c>
      <c r="V65" s="4">
        <v>116.4</v>
      </c>
      <c r="W65" s="4">
        <v>117.5</v>
      </c>
      <c r="X65" s="4">
        <v>115.3</v>
      </c>
      <c r="Y65" s="4">
        <v>112.6</v>
      </c>
      <c r="Z65" s="4">
        <v>113</v>
      </c>
      <c r="AA65" s="4">
        <v>116.9</v>
      </c>
      <c r="AB65" s="4">
        <v>109.3</v>
      </c>
      <c r="AC65" s="4">
        <v>114</v>
      </c>
      <c r="AD65" s="4">
        <v>121</v>
      </c>
    </row>
    <row r="66" spans="1:30" x14ac:dyDescent="0.35">
      <c r="A66" s="4" t="s">
        <v>33</v>
      </c>
      <c r="B66" s="4">
        <v>2014</v>
      </c>
      <c r="C66" s="4" t="s">
        <v>43</v>
      </c>
      <c r="D66" s="4">
        <v>124.6</v>
      </c>
      <c r="E66" s="4">
        <v>126.1</v>
      </c>
      <c r="F66" s="4">
        <v>117.8</v>
      </c>
      <c r="G66" s="4">
        <v>123.1</v>
      </c>
      <c r="H66" s="4">
        <v>103.5</v>
      </c>
      <c r="I66" s="4">
        <v>123.5</v>
      </c>
      <c r="J66" s="4">
        <v>159.6</v>
      </c>
      <c r="K66" s="4">
        <v>117.4</v>
      </c>
      <c r="L66" s="4">
        <v>101.2</v>
      </c>
      <c r="M66" s="4">
        <v>123.8</v>
      </c>
      <c r="N66" s="4">
        <v>115.2</v>
      </c>
      <c r="O66" s="4">
        <v>125.9</v>
      </c>
      <c r="P66" s="4">
        <v>125.8</v>
      </c>
      <c r="Q66" s="4">
        <v>124.3</v>
      </c>
      <c r="R66" s="4">
        <v>119.6</v>
      </c>
      <c r="S66" s="4">
        <v>114.9</v>
      </c>
      <c r="T66" s="4">
        <v>118.9</v>
      </c>
      <c r="U66" s="4">
        <v>116.7</v>
      </c>
      <c r="V66" s="4">
        <v>112</v>
      </c>
      <c r="W66" s="4">
        <v>115.8</v>
      </c>
      <c r="X66" s="4">
        <v>112.6</v>
      </c>
      <c r="Y66" s="4">
        <v>111</v>
      </c>
      <c r="Z66" s="4">
        <v>113.6</v>
      </c>
      <c r="AA66" s="4">
        <v>120.2</v>
      </c>
      <c r="AB66" s="4">
        <v>110.1</v>
      </c>
      <c r="AC66" s="4">
        <v>113.7</v>
      </c>
      <c r="AD66" s="4">
        <v>119.1</v>
      </c>
    </row>
    <row r="67" spans="1:30" x14ac:dyDescent="0.35">
      <c r="A67" s="4" t="s">
        <v>34</v>
      </c>
      <c r="B67" s="4">
        <v>2014</v>
      </c>
      <c r="C67" s="4" t="s">
        <v>43</v>
      </c>
      <c r="D67" s="4">
        <v>123.2</v>
      </c>
      <c r="E67" s="4">
        <v>123.8</v>
      </c>
      <c r="F67" s="4">
        <v>118.1</v>
      </c>
      <c r="G67" s="4">
        <v>123.2</v>
      </c>
      <c r="H67" s="4">
        <v>107.9</v>
      </c>
      <c r="I67" s="4">
        <v>126.4</v>
      </c>
      <c r="J67" s="4">
        <v>156.80000000000001</v>
      </c>
      <c r="K67" s="4">
        <v>116.1</v>
      </c>
      <c r="L67" s="4">
        <v>103.1</v>
      </c>
      <c r="M67" s="4">
        <v>118.1</v>
      </c>
      <c r="N67" s="4">
        <v>116.1</v>
      </c>
      <c r="O67" s="4">
        <v>124.5</v>
      </c>
      <c r="P67" s="4">
        <v>125.4</v>
      </c>
      <c r="Q67" s="4">
        <v>121.1</v>
      </c>
      <c r="R67" s="4">
        <v>121.5</v>
      </c>
      <c r="S67" s="4">
        <v>118.1</v>
      </c>
      <c r="T67" s="4">
        <v>121</v>
      </c>
      <c r="U67" s="4">
        <v>116.7</v>
      </c>
      <c r="V67" s="4">
        <v>114.7</v>
      </c>
      <c r="W67" s="4">
        <v>116.7</v>
      </c>
      <c r="X67" s="4">
        <v>114.3</v>
      </c>
      <c r="Y67" s="4">
        <v>111.8</v>
      </c>
      <c r="Z67" s="4">
        <v>113.3</v>
      </c>
      <c r="AA67" s="4">
        <v>118.8</v>
      </c>
      <c r="AB67" s="4">
        <v>109.6</v>
      </c>
      <c r="AC67" s="4">
        <v>113.9</v>
      </c>
      <c r="AD67" s="4">
        <v>120.1</v>
      </c>
    </row>
    <row r="68" spans="1:30" x14ac:dyDescent="0.35">
      <c r="A68" s="4" t="s">
        <v>30</v>
      </c>
      <c r="B68" s="4">
        <v>2014</v>
      </c>
      <c r="C68" s="4" t="s">
        <v>45</v>
      </c>
      <c r="D68" s="4">
        <v>122.7</v>
      </c>
      <c r="E68" s="4">
        <v>122.6</v>
      </c>
      <c r="F68" s="4">
        <v>119.9</v>
      </c>
      <c r="G68" s="4">
        <v>124</v>
      </c>
      <c r="H68" s="4">
        <v>110.5</v>
      </c>
      <c r="I68" s="4">
        <v>128.80000000000001</v>
      </c>
      <c r="J68" s="4">
        <v>152</v>
      </c>
      <c r="K68" s="4">
        <v>116.2</v>
      </c>
      <c r="L68" s="4">
        <v>103.3</v>
      </c>
      <c r="M68" s="4">
        <v>115.8</v>
      </c>
      <c r="N68" s="4">
        <v>116.8</v>
      </c>
      <c r="O68" s="4">
        <v>124.5</v>
      </c>
      <c r="P68" s="4">
        <v>124.9</v>
      </c>
      <c r="Q68" s="4">
        <v>120.8</v>
      </c>
      <c r="R68" s="4">
        <v>123.3</v>
      </c>
      <c r="S68" s="4">
        <v>120.5</v>
      </c>
      <c r="T68" s="4">
        <v>122.9</v>
      </c>
      <c r="U68" s="4" t="s">
        <v>32</v>
      </c>
      <c r="V68" s="4">
        <v>117.3</v>
      </c>
      <c r="W68" s="4">
        <v>118.1</v>
      </c>
      <c r="X68" s="4">
        <v>115.9</v>
      </c>
      <c r="Y68" s="4">
        <v>112</v>
      </c>
      <c r="Z68" s="4">
        <v>113.3</v>
      </c>
      <c r="AA68" s="4">
        <v>117.2</v>
      </c>
      <c r="AB68" s="4">
        <v>108.8</v>
      </c>
      <c r="AC68" s="4">
        <v>114.1</v>
      </c>
      <c r="AD68" s="4">
        <v>121.1</v>
      </c>
    </row>
    <row r="69" spans="1:30" x14ac:dyDescent="0.35">
      <c r="A69" s="4" t="s">
        <v>33</v>
      </c>
      <c r="B69" s="4">
        <v>2014</v>
      </c>
      <c r="C69" s="4" t="s">
        <v>45</v>
      </c>
      <c r="D69" s="4">
        <v>124.5</v>
      </c>
      <c r="E69" s="4">
        <v>125.6</v>
      </c>
      <c r="F69" s="4">
        <v>122.7</v>
      </c>
      <c r="G69" s="4">
        <v>124.6</v>
      </c>
      <c r="H69" s="4">
        <v>103.2</v>
      </c>
      <c r="I69" s="4">
        <v>122.2</v>
      </c>
      <c r="J69" s="4">
        <v>153.19999999999999</v>
      </c>
      <c r="K69" s="4">
        <v>119.3</v>
      </c>
      <c r="L69" s="4">
        <v>99.8</v>
      </c>
      <c r="M69" s="4">
        <v>124.6</v>
      </c>
      <c r="N69" s="4">
        <v>115.8</v>
      </c>
      <c r="O69" s="4">
        <v>126.9</v>
      </c>
      <c r="P69" s="4">
        <v>125.4</v>
      </c>
      <c r="Q69" s="4">
        <v>125.8</v>
      </c>
      <c r="R69" s="4">
        <v>120.3</v>
      </c>
      <c r="S69" s="4">
        <v>115.4</v>
      </c>
      <c r="T69" s="4">
        <v>119.5</v>
      </c>
      <c r="U69" s="4">
        <v>117.1</v>
      </c>
      <c r="V69" s="4">
        <v>112.6</v>
      </c>
      <c r="W69" s="4">
        <v>116.4</v>
      </c>
      <c r="X69" s="4">
        <v>113</v>
      </c>
      <c r="Y69" s="4">
        <v>109.7</v>
      </c>
      <c r="Z69" s="4">
        <v>114</v>
      </c>
      <c r="AA69" s="4">
        <v>120.3</v>
      </c>
      <c r="AB69" s="4">
        <v>109.6</v>
      </c>
      <c r="AC69" s="4">
        <v>113.4</v>
      </c>
      <c r="AD69" s="4">
        <v>119</v>
      </c>
    </row>
    <row r="70" spans="1:30" x14ac:dyDescent="0.35">
      <c r="A70" s="4" t="s">
        <v>34</v>
      </c>
      <c r="B70" s="4">
        <v>2014</v>
      </c>
      <c r="C70" s="4" t="s">
        <v>45</v>
      </c>
      <c r="D70" s="4">
        <v>123.3</v>
      </c>
      <c r="E70" s="4">
        <v>123.7</v>
      </c>
      <c r="F70" s="4">
        <v>121</v>
      </c>
      <c r="G70" s="4">
        <v>124.2</v>
      </c>
      <c r="H70" s="4">
        <v>107.8</v>
      </c>
      <c r="I70" s="4">
        <v>125.7</v>
      </c>
      <c r="J70" s="4">
        <v>152.4</v>
      </c>
      <c r="K70" s="4">
        <v>117.2</v>
      </c>
      <c r="L70" s="4">
        <v>102.1</v>
      </c>
      <c r="M70" s="4">
        <v>118.7</v>
      </c>
      <c r="N70" s="4">
        <v>116.4</v>
      </c>
      <c r="O70" s="4">
        <v>125.6</v>
      </c>
      <c r="P70" s="4">
        <v>125.1</v>
      </c>
      <c r="Q70" s="4">
        <v>122.1</v>
      </c>
      <c r="R70" s="4">
        <v>122.1</v>
      </c>
      <c r="S70" s="4">
        <v>118.4</v>
      </c>
      <c r="T70" s="4">
        <v>121.6</v>
      </c>
      <c r="U70" s="4">
        <v>117.1</v>
      </c>
      <c r="V70" s="4">
        <v>115.5</v>
      </c>
      <c r="W70" s="4">
        <v>117.3</v>
      </c>
      <c r="X70" s="4">
        <v>114.8</v>
      </c>
      <c r="Y70" s="4">
        <v>110.8</v>
      </c>
      <c r="Z70" s="4">
        <v>113.7</v>
      </c>
      <c r="AA70" s="4">
        <v>119</v>
      </c>
      <c r="AB70" s="4">
        <v>109.1</v>
      </c>
      <c r="AC70" s="4">
        <v>113.8</v>
      </c>
      <c r="AD70" s="4">
        <v>120.1</v>
      </c>
    </row>
    <row r="71" spans="1:30" x14ac:dyDescent="0.35">
      <c r="A71" s="4" t="s">
        <v>30</v>
      </c>
      <c r="B71" s="4">
        <v>2014</v>
      </c>
      <c r="C71" s="4" t="s">
        <v>46</v>
      </c>
      <c r="D71" s="4">
        <v>122.4</v>
      </c>
      <c r="E71" s="4">
        <v>122.4</v>
      </c>
      <c r="F71" s="4">
        <v>121.8</v>
      </c>
      <c r="G71" s="4">
        <v>124.2</v>
      </c>
      <c r="H71" s="4">
        <v>110.2</v>
      </c>
      <c r="I71" s="4">
        <v>128.6</v>
      </c>
      <c r="J71" s="4">
        <v>140.30000000000001</v>
      </c>
      <c r="K71" s="4">
        <v>116.3</v>
      </c>
      <c r="L71" s="4">
        <v>102</v>
      </c>
      <c r="M71" s="4">
        <v>116</v>
      </c>
      <c r="N71" s="4">
        <v>117.3</v>
      </c>
      <c r="O71" s="4">
        <v>124.8</v>
      </c>
      <c r="P71" s="4">
        <v>123.3</v>
      </c>
      <c r="Q71" s="4">
        <v>121.7</v>
      </c>
      <c r="R71" s="4">
        <v>123.8</v>
      </c>
      <c r="S71" s="4">
        <v>120.6</v>
      </c>
      <c r="T71" s="4">
        <v>123.3</v>
      </c>
      <c r="U71" s="4" t="s">
        <v>32</v>
      </c>
      <c r="V71" s="4">
        <v>117.4</v>
      </c>
      <c r="W71" s="4">
        <v>118.2</v>
      </c>
      <c r="X71" s="4">
        <v>116.2</v>
      </c>
      <c r="Y71" s="4">
        <v>111.5</v>
      </c>
      <c r="Z71" s="4">
        <v>113.3</v>
      </c>
      <c r="AA71" s="4">
        <v>117.7</v>
      </c>
      <c r="AB71" s="4">
        <v>109.4</v>
      </c>
      <c r="AC71" s="4">
        <v>114.2</v>
      </c>
      <c r="AD71" s="4">
        <v>120.3</v>
      </c>
    </row>
    <row r="72" spans="1:30" x14ac:dyDescent="0.35">
      <c r="A72" s="4" t="s">
        <v>33</v>
      </c>
      <c r="B72" s="4">
        <v>2014</v>
      </c>
      <c r="C72" s="4" t="s">
        <v>46</v>
      </c>
      <c r="D72" s="4">
        <v>124</v>
      </c>
      <c r="E72" s="4">
        <v>124.7</v>
      </c>
      <c r="F72" s="4">
        <v>126.3</v>
      </c>
      <c r="G72" s="4">
        <v>124.9</v>
      </c>
      <c r="H72" s="4">
        <v>103</v>
      </c>
      <c r="I72" s="4">
        <v>122.3</v>
      </c>
      <c r="J72" s="4">
        <v>141</v>
      </c>
      <c r="K72" s="4">
        <v>120.1</v>
      </c>
      <c r="L72" s="4">
        <v>97.8</v>
      </c>
      <c r="M72" s="4">
        <v>125.4</v>
      </c>
      <c r="N72" s="4">
        <v>116.1</v>
      </c>
      <c r="O72" s="4">
        <v>127.6</v>
      </c>
      <c r="P72" s="4">
        <v>124</v>
      </c>
      <c r="Q72" s="4">
        <v>126.4</v>
      </c>
      <c r="R72" s="4">
        <v>120.7</v>
      </c>
      <c r="S72" s="4">
        <v>115.8</v>
      </c>
      <c r="T72" s="4">
        <v>120</v>
      </c>
      <c r="U72" s="4">
        <v>116.5</v>
      </c>
      <c r="V72" s="4">
        <v>113</v>
      </c>
      <c r="W72" s="4">
        <v>116.8</v>
      </c>
      <c r="X72" s="4">
        <v>113.2</v>
      </c>
      <c r="Y72" s="4">
        <v>108.8</v>
      </c>
      <c r="Z72" s="4">
        <v>114.3</v>
      </c>
      <c r="AA72" s="4">
        <v>120.7</v>
      </c>
      <c r="AB72" s="4">
        <v>110.4</v>
      </c>
      <c r="AC72" s="4">
        <v>113.4</v>
      </c>
      <c r="AD72" s="4">
        <v>118.4</v>
      </c>
    </row>
    <row r="73" spans="1:30" x14ac:dyDescent="0.35">
      <c r="A73" s="4" t="s">
        <v>34</v>
      </c>
      <c r="B73" s="4">
        <v>2014</v>
      </c>
      <c r="C73" s="4" t="s">
        <v>46</v>
      </c>
      <c r="D73" s="4">
        <v>122.9</v>
      </c>
      <c r="E73" s="4">
        <v>123.2</v>
      </c>
      <c r="F73" s="4">
        <v>123.5</v>
      </c>
      <c r="G73" s="4">
        <v>124.5</v>
      </c>
      <c r="H73" s="4">
        <v>107.6</v>
      </c>
      <c r="I73" s="4">
        <v>125.7</v>
      </c>
      <c r="J73" s="4">
        <v>140.5</v>
      </c>
      <c r="K73" s="4">
        <v>117.6</v>
      </c>
      <c r="L73" s="4">
        <v>100.6</v>
      </c>
      <c r="M73" s="4">
        <v>119.1</v>
      </c>
      <c r="N73" s="4">
        <v>116.8</v>
      </c>
      <c r="O73" s="4">
        <v>126.1</v>
      </c>
      <c r="P73" s="4">
        <v>123.6</v>
      </c>
      <c r="Q73" s="4">
        <v>123</v>
      </c>
      <c r="R73" s="4">
        <v>122.6</v>
      </c>
      <c r="S73" s="4">
        <v>118.6</v>
      </c>
      <c r="T73" s="4">
        <v>122</v>
      </c>
      <c r="U73" s="4">
        <v>116.5</v>
      </c>
      <c r="V73" s="4">
        <v>115.7</v>
      </c>
      <c r="W73" s="4">
        <v>117.5</v>
      </c>
      <c r="X73" s="4">
        <v>115.1</v>
      </c>
      <c r="Y73" s="4">
        <v>110.1</v>
      </c>
      <c r="Z73" s="4">
        <v>113.9</v>
      </c>
      <c r="AA73" s="4">
        <v>119.5</v>
      </c>
      <c r="AB73" s="4">
        <v>109.8</v>
      </c>
      <c r="AC73" s="4">
        <v>113.8</v>
      </c>
      <c r="AD73" s="4">
        <v>119.4</v>
      </c>
    </row>
    <row r="74" spans="1:30" x14ac:dyDescent="0.35">
      <c r="A74" s="4" t="s">
        <v>30</v>
      </c>
      <c r="B74" s="4">
        <v>2015</v>
      </c>
      <c r="C74" s="4" t="s">
        <v>31</v>
      </c>
      <c r="D74" s="4">
        <v>123.1</v>
      </c>
      <c r="E74" s="4">
        <v>123.1</v>
      </c>
      <c r="F74" s="4">
        <v>122.1</v>
      </c>
      <c r="G74" s="4">
        <v>124.9</v>
      </c>
      <c r="H74" s="4">
        <v>111</v>
      </c>
      <c r="I74" s="4">
        <v>130.4</v>
      </c>
      <c r="J74" s="4">
        <v>132.30000000000001</v>
      </c>
      <c r="K74" s="4">
        <v>117.2</v>
      </c>
      <c r="L74" s="4">
        <v>100.5</v>
      </c>
      <c r="M74" s="4">
        <v>117.2</v>
      </c>
      <c r="N74" s="4">
        <v>117.9</v>
      </c>
      <c r="O74" s="4">
        <v>125.6</v>
      </c>
      <c r="P74" s="4">
        <v>122.8</v>
      </c>
      <c r="Q74" s="4">
        <v>122.7</v>
      </c>
      <c r="R74" s="4">
        <v>124.4</v>
      </c>
      <c r="S74" s="4">
        <v>121.6</v>
      </c>
      <c r="T74" s="4">
        <v>124</v>
      </c>
      <c r="U74" s="4" t="s">
        <v>32</v>
      </c>
      <c r="V74" s="4">
        <v>118.4</v>
      </c>
      <c r="W74" s="4">
        <v>118.9</v>
      </c>
      <c r="X74" s="4">
        <v>116.6</v>
      </c>
      <c r="Y74" s="4">
        <v>111</v>
      </c>
      <c r="Z74" s="4">
        <v>114</v>
      </c>
      <c r="AA74" s="4">
        <v>118.2</v>
      </c>
      <c r="AB74" s="4">
        <v>110.2</v>
      </c>
      <c r="AC74" s="4">
        <v>114.5</v>
      </c>
      <c r="AD74" s="4">
        <v>120.3</v>
      </c>
    </row>
    <row r="75" spans="1:30" x14ac:dyDescent="0.35">
      <c r="A75" s="4" t="s">
        <v>33</v>
      </c>
      <c r="B75" s="4">
        <v>2015</v>
      </c>
      <c r="C75" s="4" t="s">
        <v>31</v>
      </c>
      <c r="D75" s="4">
        <v>124</v>
      </c>
      <c r="E75" s="4">
        <v>125.5</v>
      </c>
      <c r="F75" s="4">
        <v>126.6</v>
      </c>
      <c r="G75" s="4">
        <v>125.2</v>
      </c>
      <c r="H75" s="4">
        <v>104.3</v>
      </c>
      <c r="I75" s="4">
        <v>121.3</v>
      </c>
      <c r="J75" s="4">
        <v>134.4</v>
      </c>
      <c r="K75" s="4">
        <v>122.9</v>
      </c>
      <c r="L75" s="4">
        <v>96.1</v>
      </c>
      <c r="M75" s="4">
        <v>126.6</v>
      </c>
      <c r="N75" s="4">
        <v>116.5</v>
      </c>
      <c r="O75" s="4">
        <v>128</v>
      </c>
      <c r="P75" s="4">
        <v>123.5</v>
      </c>
      <c r="Q75" s="4">
        <v>127.4</v>
      </c>
      <c r="R75" s="4">
        <v>121</v>
      </c>
      <c r="S75" s="4">
        <v>116.1</v>
      </c>
      <c r="T75" s="4">
        <v>120.2</v>
      </c>
      <c r="U75" s="4">
        <v>117.3</v>
      </c>
      <c r="V75" s="4">
        <v>113.4</v>
      </c>
      <c r="W75" s="4">
        <v>117.2</v>
      </c>
      <c r="X75" s="4">
        <v>113.7</v>
      </c>
      <c r="Y75" s="4">
        <v>107.9</v>
      </c>
      <c r="Z75" s="4">
        <v>114.6</v>
      </c>
      <c r="AA75" s="4">
        <v>120.8</v>
      </c>
      <c r="AB75" s="4">
        <v>111.4</v>
      </c>
      <c r="AC75" s="4">
        <v>113.4</v>
      </c>
      <c r="AD75" s="4">
        <v>118.5</v>
      </c>
    </row>
    <row r="76" spans="1:30" x14ac:dyDescent="0.35">
      <c r="A76" s="4" t="s">
        <v>34</v>
      </c>
      <c r="B76" s="4">
        <v>2015</v>
      </c>
      <c r="C76" s="4" t="s">
        <v>31</v>
      </c>
      <c r="D76" s="4">
        <v>123.4</v>
      </c>
      <c r="E76" s="4">
        <v>123.9</v>
      </c>
      <c r="F76" s="4">
        <v>123.8</v>
      </c>
      <c r="G76" s="4">
        <v>125</v>
      </c>
      <c r="H76" s="4">
        <v>108.5</v>
      </c>
      <c r="I76" s="4">
        <v>126.2</v>
      </c>
      <c r="J76" s="4">
        <v>133</v>
      </c>
      <c r="K76" s="4">
        <v>119.1</v>
      </c>
      <c r="L76" s="4">
        <v>99</v>
      </c>
      <c r="M76" s="4">
        <v>120.3</v>
      </c>
      <c r="N76" s="4">
        <v>117.3</v>
      </c>
      <c r="O76" s="4">
        <v>126.7</v>
      </c>
      <c r="P76" s="4">
        <v>123.1</v>
      </c>
      <c r="Q76" s="4">
        <v>124</v>
      </c>
      <c r="R76" s="4">
        <v>123.1</v>
      </c>
      <c r="S76" s="4">
        <v>119.3</v>
      </c>
      <c r="T76" s="4">
        <v>122.5</v>
      </c>
      <c r="U76" s="4">
        <v>117.3</v>
      </c>
      <c r="V76" s="4">
        <v>116.5</v>
      </c>
      <c r="W76" s="4">
        <v>118.1</v>
      </c>
      <c r="X76" s="4">
        <v>115.5</v>
      </c>
      <c r="Y76" s="4">
        <v>109.4</v>
      </c>
      <c r="Z76" s="4">
        <v>114.3</v>
      </c>
      <c r="AA76" s="4">
        <v>119.7</v>
      </c>
      <c r="AB76" s="4">
        <v>110.7</v>
      </c>
      <c r="AC76" s="4">
        <v>114</v>
      </c>
      <c r="AD76" s="4">
        <v>119.5</v>
      </c>
    </row>
    <row r="77" spans="1:30" x14ac:dyDescent="0.35">
      <c r="A77" s="4" t="s">
        <v>30</v>
      </c>
      <c r="B77" s="4">
        <v>2015</v>
      </c>
      <c r="C77" s="4" t="s">
        <v>35</v>
      </c>
      <c r="D77" s="4">
        <v>123.4</v>
      </c>
      <c r="E77" s="4">
        <v>124.4</v>
      </c>
      <c r="F77" s="4">
        <v>122.1</v>
      </c>
      <c r="G77" s="4">
        <v>125.8</v>
      </c>
      <c r="H77" s="4">
        <v>111.5</v>
      </c>
      <c r="I77" s="4">
        <v>129.4</v>
      </c>
      <c r="J77" s="4">
        <v>128.19999999999999</v>
      </c>
      <c r="K77" s="4">
        <v>118.8</v>
      </c>
      <c r="L77" s="4">
        <v>100</v>
      </c>
      <c r="M77" s="4">
        <v>118.6</v>
      </c>
      <c r="N77" s="4">
        <v>118.8</v>
      </c>
      <c r="O77" s="4">
        <v>126.8</v>
      </c>
      <c r="P77" s="4">
        <v>122.8</v>
      </c>
      <c r="Q77" s="4">
        <v>124.2</v>
      </c>
      <c r="R77" s="4">
        <v>125.4</v>
      </c>
      <c r="S77" s="4">
        <v>122.7</v>
      </c>
      <c r="T77" s="4">
        <v>125</v>
      </c>
      <c r="U77" s="4" t="s">
        <v>32</v>
      </c>
      <c r="V77" s="4">
        <v>120</v>
      </c>
      <c r="W77" s="4">
        <v>119.6</v>
      </c>
      <c r="X77" s="4">
        <v>117.7</v>
      </c>
      <c r="Y77" s="4">
        <v>110.9</v>
      </c>
      <c r="Z77" s="4">
        <v>114.8</v>
      </c>
      <c r="AA77" s="4">
        <v>118.7</v>
      </c>
      <c r="AB77" s="4">
        <v>110.8</v>
      </c>
      <c r="AC77" s="4">
        <v>115</v>
      </c>
      <c r="AD77" s="4">
        <v>120.6</v>
      </c>
    </row>
    <row r="78" spans="1:30" x14ac:dyDescent="0.35">
      <c r="A78" s="4" t="s">
        <v>33</v>
      </c>
      <c r="B78" s="4">
        <v>2015</v>
      </c>
      <c r="C78" s="4" t="s">
        <v>35</v>
      </c>
      <c r="D78" s="4">
        <v>124.3</v>
      </c>
      <c r="E78" s="4">
        <v>126.5</v>
      </c>
      <c r="F78" s="4">
        <v>119.5</v>
      </c>
      <c r="G78" s="4">
        <v>125.6</v>
      </c>
      <c r="H78" s="4">
        <v>104.9</v>
      </c>
      <c r="I78" s="4">
        <v>121.6</v>
      </c>
      <c r="J78" s="4">
        <v>131.80000000000001</v>
      </c>
      <c r="K78" s="4">
        <v>125.1</v>
      </c>
      <c r="L78" s="4">
        <v>95</v>
      </c>
      <c r="M78" s="4">
        <v>127.7</v>
      </c>
      <c r="N78" s="4">
        <v>116.8</v>
      </c>
      <c r="O78" s="4">
        <v>128.6</v>
      </c>
      <c r="P78" s="4">
        <v>123.7</v>
      </c>
      <c r="Q78" s="4">
        <v>128.1</v>
      </c>
      <c r="R78" s="4">
        <v>121.3</v>
      </c>
      <c r="S78" s="4">
        <v>116.5</v>
      </c>
      <c r="T78" s="4">
        <v>120.6</v>
      </c>
      <c r="U78" s="4">
        <v>118.1</v>
      </c>
      <c r="V78" s="4">
        <v>114</v>
      </c>
      <c r="W78" s="4">
        <v>117.7</v>
      </c>
      <c r="X78" s="4">
        <v>114.1</v>
      </c>
      <c r="Y78" s="4">
        <v>106.8</v>
      </c>
      <c r="Z78" s="4">
        <v>114.9</v>
      </c>
      <c r="AA78" s="4">
        <v>120.4</v>
      </c>
      <c r="AB78" s="4">
        <v>111.7</v>
      </c>
      <c r="AC78" s="4">
        <v>113.2</v>
      </c>
      <c r="AD78" s="4">
        <v>118.7</v>
      </c>
    </row>
    <row r="79" spans="1:30" x14ac:dyDescent="0.35">
      <c r="A79" s="4" t="s">
        <v>34</v>
      </c>
      <c r="B79" s="4">
        <v>2015</v>
      </c>
      <c r="C79" s="4" t="s">
        <v>35</v>
      </c>
      <c r="D79" s="4">
        <v>123.7</v>
      </c>
      <c r="E79" s="4">
        <v>125.1</v>
      </c>
      <c r="F79" s="4">
        <v>121.1</v>
      </c>
      <c r="G79" s="4">
        <v>125.7</v>
      </c>
      <c r="H79" s="4">
        <v>109.1</v>
      </c>
      <c r="I79" s="4">
        <v>125.8</v>
      </c>
      <c r="J79" s="4">
        <v>129.4</v>
      </c>
      <c r="K79" s="4">
        <v>120.9</v>
      </c>
      <c r="L79" s="4">
        <v>98.3</v>
      </c>
      <c r="M79" s="4">
        <v>121.6</v>
      </c>
      <c r="N79" s="4">
        <v>118</v>
      </c>
      <c r="O79" s="4">
        <v>127.6</v>
      </c>
      <c r="P79" s="4">
        <v>123.1</v>
      </c>
      <c r="Q79" s="4">
        <v>125.2</v>
      </c>
      <c r="R79" s="4">
        <v>123.8</v>
      </c>
      <c r="S79" s="4">
        <v>120.1</v>
      </c>
      <c r="T79" s="4">
        <v>123.3</v>
      </c>
      <c r="U79" s="4">
        <v>118.1</v>
      </c>
      <c r="V79" s="4">
        <v>117.7</v>
      </c>
      <c r="W79" s="4">
        <v>118.7</v>
      </c>
      <c r="X79" s="4">
        <v>116.3</v>
      </c>
      <c r="Y79" s="4">
        <v>108.7</v>
      </c>
      <c r="Z79" s="4">
        <v>114.9</v>
      </c>
      <c r="AA79" s="4">
        <v>119.7</v>
      </c>
      <c r="AB79" s="4">
        <v>111.2</v>
      </c>
      <c r="AC79" s="4">
        <v>114.1</v>
      </c>
      <c r="AD79" s="4">
        <v>119.7</v>
      </c>
    </row>
    <row r="80" spans="1:30" x14ac:dyDescent="0.35">
      <c r="A80" s="4" t="s">
        <v>30</v>
      </c>
      <c r="B80" s="4">
        <v>2015</v>
      </c>
      <c r="C80" s="4" t="s">
        <v>36</v>
      </c>
      <c r="D80" s="4">
        <v>123.3</v>
      </c>
      <c r="E80" s="4">
        <v>124.7</v>
      </c>
      <c r="F80" s="4">
        <v>118.9</v>
      </c>
      <c r="G80" s="4">
        <v>126</v>
      </c>
      <c r="H80" s="4">
        <v>111.8</v>
      </c>
      <c r="I80" s="4">
        <v>130.9</v>
      </c>
      <c r="J80" s="4">
        <v>128</v>
      </c>
      <c r="K80" s="4">
        <v>119.9</v>
      </c>
      <c r="L80" s="4">
        <v>98.9</v>
      </c>
      <c r="M80" s="4">
        <v>119.4</v>
      </c>
      <c r="N80" s="4">
        <v>118.9</v>
      </c>
      <c r="O80" s="4">
        <v>127.7</v>
      </c>
      <c r="P80" s="4">
        <v>123.1</v>
      </c>
      <c r="Q80" s="4">
        <v>124.7</v>
      </c>
      <c r="R80" s="4">
        <v>126</v>
      </c>
      <c r="S80" s="4">
        <v>122.9</v>
      </c>
      <c r="T80" s="4">
        <v>125.5</v>
      </c>
      <c r="U80" s="4" t="s">
        <v>32</v>
      </c>
      <c r="V80" s="4">
        <v>120.6</v>
      </c>
      <c r="W80" s="4">
        <v>120.2</v>
      </c>
      <c r="X80" s="4">
        <v>118.2</v>
      </c>
      <c r="Y80" s="4">
        <v>111.6</v>
      </c>
      <c r="Z80" s="4">
        <v>115.5</v>
      </c>
      <c r="AA80" s="4">
        <v>119.4</v>
      </c>
      <c r="AB80" s="4">
        <v>110.8</v>
      </c>
      <c r="AC80" s="4">
        <v>115.5</v>
      </c>
      <c r="AD80" s="4">
        <v>121.1</v>
      </c>
    </row>
    <row r="81" spans="1:30" x14ac:dyDescent="0.35">
      <c r="A81" s="4" t="s">
        <v>33</v>
      </c>
      <c r="B81" s="4">
        <v>2015</v>
      </c>
      <c r="C81" s="4" t="s">
        <v>36</v>
      </c>
      <c r="D81" s="4">
        <v>124</v>
      </c>
      <c r="E81" s="4">
        <v>126.7</v>
      </c>
      <c r="F81" s="4">
        <v>113.5</v>
      </c>
      <c r="G81" s="4">
        <v>125.9</v>
      </c>
      <c r="H81" s="4">
        <v>104.8</v>
      </c>
      <c r="I81" s="4">
        <v>123.8</v>
      </c>
      <c r="J81" s="4">
        <v>131.4</v>
      </c>
      <c r="K81" s="4">
        <v>127.2</v>
      </c>
      <c r="L81" s="4">
        <v>93.2</v>
      </c>
      <c r="M81" s="4">
        <v>127.4</v>
      </c>
      <c r="N81" s="4">
        <v>117</v>
      </c>
      <c r="O81" s="4">
        <v>129.19999999999999</v>
      </c>
      <c r="P81" s="4">
        <v>123.9</v>
      </c>
      <c r="Q81" s="4">
        <v>128.80000000000001</v>
      </c>
      <c r="R81" s="4">
        <v>121.7</v>
      </c>
      <c r="S81" s="4">
        <v>116.9</v>
      </c>
      <c r="T81" s="4">
        <v>120.9</v>
      </c>
      <c r="U81" s="4">
        <v>118.6</v>
      </c>
      <c r="V81" s="4">
        <v>114.4</v>
      </c>
      <c r="W81" s="4">
        <v>118</v>
      </c>
      <c r="X81" s="4">
        <v>114.3</v>
      </c>
      <c r="Y81" s="4">
        <v>108.4</v>
      </c>
      <c r="Z81" s="4">
        <v>115.4</v>
      </c>
      <c r="AA81" s="4">
        <v>120.6</v>
      </c>
      <c r="AB81" s="4">
        <v>111.3</v>
      </c>
      <c r="AC81" s="4">
        <v>113.8</v>
      </c>
      <c r="AD81" s="4">
        <v>119.1</v>
      </c>
    </row>
    <row r="82" spans="1:30" x14ac:dyDescent="0.35">
      <c r="A82" s="4" t="s">
        <v>34</v>
      </c>
      <c r="B82" s="4">
        <v>2015</v>
      </c>
      <c r="C82" s="4" t="s">
        <v>36</v>
      </c>
      <c r="D82" s="4">
        <v>123.5</v>
      </c>
      <c r="E82" s="4">
        <v>125.4</v>
      </c>
      <c r="F82" s="4">
        <v>116.8</v>
      </c>
      <c r="G82" s="4">
        <v>126</v>
      </c>
      <c r="H82" s="4">
        <v>109.2</v>
      </c>
      <c r="I82" s="4">
        <v>127.6</v>
      </c>
      <c r="J82" s="4">
        <v>129.19999999999999</v>
      </c>
      <c r="K82" s="4">
        <v>122.4</v>
      </c>
      <c r="L82" s="4">
        <v>97</v>
      </c>
      <c r="M82" s="4">
        <v>122.1</v>
      </c>
      <c r="N82" s="4">
        <v>118.1</v>
      </c>
      <c r="O82" s="4">
        <v>128.4</v>
      </c>
      <c r="P82" s="4">
        <v>123.4</v>
      </c>
      <c r="Q82" s="4">
        <v>125.8</v>
      </c>
      <c r="R82" s="4">
        <v>124.3</v>
      </c>
      <c r="S82" s="4">
        <v>120.4</v>
      </c>
      <c r="T82" s="4">
        <v>123.7</v>
      </c>
      <c r="U82" s="4">
        <v>118.6</v>
      </c>
      <c r="V82" s="4">
        <v>118.3</v>
      </c>
      <c r="W82" s="4">
        <v>119.2</v>
      </c>
      <c r="X82" s="4">
        <v>116.7</v>
      </c>
      <c r="Y82" s="4">
        <v>109.9</v>
      </c>
      <c r="Z82" s="4">
        <v>115.4</v>
      </c>
      <c r="AA82" s="4">
        <v>120.1</v>
      </c>
      <c r="AB82" s="4">
        <v>111</v>
      </c>
      <c r="AC82" s="4">
        <v>114.7</v>
      </c>
      <c r="AD82" s="4">
        <v>120.2</v>
      </c>
    </row>
    <row r="83" spans="1:30" x14ac:dyDescent="0.35">
      <c r="A83" s="4" t="s">
        <v>30</v>
      </c>
      <c r="B83" s="4">
        <v>2015</v>
      </c>
      <c r="C83" s="4" t="s">
        <v>37</v>
      </c>
      <c r="D83" s="4">
        <v>123.3</v>
      </c>
      <c r="E83" s="4">
        <v>125.5</v>
      </c>
      <c r="F83" s="4">
        <v>117.2</v>
      </c>
      <c r="G83" s="4">
        <v>126.8</v>
      </c>
      <c r="H83" s="4">
        <v>111.9</v>
      </c>
      <c r="I83" s="4">
        <v>134.19999999999999</v>
      </c>
      <c r="J83" s="4">
        <v>127.5</v>
      </c>
      <c r="K83" s="4">
        <v>121.5</v>
      </c>
      <c r="L83" s="4">
        <v>97.8</v>
      </c>
      <c r="M83" s="4">
        <v>119.8</v>
      </c>
      <c r="N83" s="4">
        <v>119.4</v>
      </c>
      <c r="O83" s="4">
        <v>128.69999999999999</v>
      </c>
      <c r="P83" s="4">
        <v>123.6</v>
      </c>
      <c r="Q83" s="4">
        <v>125.7</v>
      </c>
      <c r="R83" s="4">
        <v>126.4</v>
      </c>
      <c r="S83" s="4">
        <v>123.3</v>
      </c>
      <c r="T83" s="4">
        <v>126</v>
      </c>
      <c r="U83" s="4" t="s">
        <v>32</v>
      </c>
      <c r="V83" s="4">
        <v>121.2</v>
      </c>
      <c r="W83" s="4">
        <v>120.9</v>
      </c>
      <c r="X83" s="4">
        <v>118.6</v>
      </c>
      <c r="Y83" s="4">
        <v>111.9</v>
      </c>
      <c r="Z83" s="4">
        <v>116.2</v>
      </c>
      <c r="AA83" s="4">
        <v>119.9</v>
      </c>
      <c r="AB83" s="4">
        <v>111.6</v>
      </c>
      <c r="AC83" s="4">
        <v>116</v>
      </c>
      <c r="AD83" s="4">
        <v>121.5</v>
      </c>
    </row>
    <row r="84" spans="1:30" x14ac:dyDescent="0.35">
      <c r="A84" s="4" t="s">
        <v>33</v>
      </c>
      <c r="B84" s="4">
        <v>2015</v>
      </c>
      <c r="C84" s="4" t="s">
        <v>37</v>
      </c>
      <c r="D84" s="4">
        <v>123.8</v>
      </c>
      <c r="E84" s="4">
        <v>128.19999999999999</v>
      </c>
      <c r="F84" s="4">
        <v>110</v>
      </c>
      <c r="G84" s="4">
        <v>126.3</v>
      </c>
      <c r="H84" s="4">
        <v>104.5</v>
      </c>
      <c r="I84" s="4">
        <v>130.6</v>
      </c>
      <c r="J84" s="4">
        <v>130.80000000000001</v>
      </c>
      <c r="K84" s="4">
        <v>131.30000000000001</v>
      </c>
      <c r="L84" s="4">
        <v>91.6</v>
      </c>
      <c r="M84" s="4">
        <v>127.7</v>
      </c>
      <c r="N84" s="4">
        <v>117.2</v>
      </c>
      <c r="O84" s="4">
        <v>129.5</v>
      </c>
      <c r="P84" s="4">
        <v>124.6</v>
      </c>
      <c r="Q84" s="4">
        <v>130.1</v>
      </c>
      <c r="R84" s="4">
        <v>122.1</v>
      </c>
      <c r="S84" s="4">
        <v>117.2</v>
      </c>
      <c r="T84" s="4">
        <v>121.3</v>
      </c>
      <c r="U84" s="4">
        <v>119.2</v>
      </c>
      <c r="V84" s="4">
        <v>114.7</v>
      </c>
      <c r="W84" s="4">
        <v>118.4</v>
      </c>
      <c r="X84" s="4">
        <v>114.6</v>
      </c>
      <c r="Y84" s="4">
        <v>108.4</v>
      </c>
      <c r="Z84" s="4">
        <v>115.6</v>
      </c>
      <c r="AA84" s="4">
        <v>121.7</v>
      </c>
      <c r="AB84" s="4">
        <v>111.8</v>
      </c>
      <c r="AC84" s="4">
        <v>114.2</v>
      </c>
      <c r="AD84" s="4">
        <v>119.7</v>
      </c>
    </row>
    <row r="85" spans="1:30" x14ac:dyDescent="0.35">
      <c r="A85" s="4" t="s">
        <v>34</v>
      </c>
      <c r="B85" s="4">
        <v>2015</v>
      </c>
      <c r="C85" s="4" t="s">
        <v>37</v>
      </c>
      <c r="D85" s="4">
        <v>123.5</v>
      </c>
      <c r="E85" s="4">
        <v>126.4</v>
      </c>
      <c r="F85" s="4">
        <v>114.4</v>
      </c>
      <c r="G85" s="4">
        <v>126.6</v>
      </c>
      <c r="H85" s="4">
        <v>109.2</v>
      </c>
      <c r="I85" s="4">
        <v>132.5</v>
      </c>
      <c r="J85" s="4">
        <v>128.6</v>
      </c>
      <c r="K85" s="4">
        <v>124.8</v>
      </c>
      <c r="L85" s="4">
        <v>95.7</v>
      </c>
      <c r="M85" s="4">
        <v>122.4</v>
      </c>
      <c r="N85" s="4">
        <v>118.5</v>
      </c>
      <c r="O85" s="4">
        <v>129.1</v>
      </c>
      <c r="P85" s="4">
        <v>124</v>
      </c>
      <c r="Q85" s="4">
        <v>126.9</v>
      </c>
      <c r="R85" s="4">
        <v>124.7</v>
      </c>
      <c r="S85" s="4">
        <v>120.8</v>
      </c>
      <c r="T85" s="4">
        <v>124.1</v>
      </c>
      <c r="U85" s="4">
        <v>119.2</v>
      </c>
      <c r="V85" s="4">
        <v>118.7</v>
      </c>
      <c r="W85" s="4">
        <v>119.7</v>
      </c>
      <c r="X85" s="4">
        <v>117.1</v>
      </c>
      <c r="Y85" s="4">
        <v>110.1</v>
      </c>
      <c r="Z85" s="4">
        <v>115.9</v>
      </c>
      <c r="AA85" s="4">
        <v>121</v>
      </c>
      <c r="AB85" s="4">
        <v>111.7</v>
      </c>
      <c r="AC85" s="4">
        <v>115.1</v>
      </c>
      <c r="AD85" s="4">
        <v>120.7</v>
      </c>
    </row>
    <row r="86" spans="1:30" x14ac:dyDescent="0.35">
      <c r="A86" s="4" t="s">
        <v>30</v>
      </c>
      <c r="B86" s="4">
        <v>2015</v>
      </c>
      <c r="C86" s="4" t="s">
        <v>38</v>
      </c>
      <c r="D86" s="4">
        <v>123.5</v>
      </c>
      <c r="E86" s="4">
        <v>127.1</v>
      </c>
      <c r="F86" s="4">
        <v>117.3</v>
      </c>
      <c r="G86" s="4">
        <v>127.7</v>
      </c>
      <c r="H86" s="4">
        <v>112.5</v>
      </c>
      <c r="I86" s="4">
        <v>134.1</v>
      </c>
      <c r="J86" s="4">
        <v>128.5</v>
      </c>
      <c r="K86" s="4">
        <v>124.3</v>
      </c>
      <c r="L86" s="4">
        <v>97.6</v>
      </c>
      <c r="M86" s="4">
        <v>120.7</v>
      </c>
      <c r="N86" s="4">
        <v>120.2</v>
      </c>
      <c r="O86" s="4">
        <v>129.80000000000001</v>
      </c>
      <c r="P86" s="4">
        <v>124.4</v>
      </c>
      <c r="Q86" s="4">
        <v>126.7</v>
      </c>
      <c r="R86" s="4">
        <v>127.3</v>
      </c>
      <c r="S86" s="4">
        <v>124.1</v>
      </c>
      <c r="T86" s="4">
        <v>126.8</v>
      </c>
      <c r="U86" s="4" t="s">
        <v>32</v>
      </c>
      <c r="V86" s="4">
        <v>121.9</v>
      </c>
      <c r="W86" s="4">
        <v>121.5</v>
      </c>
      <c r="X86" s="4">
        <v>119.4</v>
      </c>
      <c r="Y86" s="4">
        <v>113.3</v>
      </c>
      <c r="Z86" s="4">
        <v>116.7</v>
      </c>
      <c r="AA86" s="4">
        <v>120.5</v>
      </c>
      <c r="AB86" s="4">
        <v>112.3</v>
      </c>
      <c r="AC86" s="4">
        <v>116.9</v>
      </c>
      <c r="AD86" s="4">
        <v>122.4</v>
      </c>
    </row>
    <row r="87" spans="1:30" x14ac:dyDescent="0.35">
      <c r="A87" s="4" t="s">
        <v>33</v>
      </c>
      <c r="B87" s="4">
        <v>2015</v>
      </c>
      <c r="C87" s="4" t="s">
        <v>38</v>
      </c>
      <c r="D87" s="4">
        <v>123.8</v>
      </c>
      <c r="E87" s="4">
        <v>129.69999999999999</v>
      </c>
      <c r="F87" s="4">
        <v>111.3</v>
      </c>
      <c r="G87" s="4">
        <v>126.6</v>
      </c>
      <c r="H87" s="4">
        <v>105.2</v>
      </c>
      <c r="I87" s="4">
        <v>130.80000000000001</v>
      </c>
      <c r="J87" s="4">
        <v>135.6</v>
      </c>
      <c r="K87" s="4">
        <v>142.6</v>
      </c>
      <c r="L87" s="4">
        <v>90.8</v>
      </c>
      <c r="M87" s="4">
        <v>128.80000000000001</v>
      </c>
      <c r="N87" s="4">
        <v>117.7</v>
      </c>
      <c r="O87" s="4">
        <v>129.9</v>
      </c>
      <c r="P87" s="4">
        <v>126.1</v>
      </c>
      <c r="Q87" s="4">
        <v>131.30000000000001</v>
      </c>
      <c r="R87" s="4">
        <v>122.4</v>
      </c>
      <c r="S87" s="4">
        <v>117.4</v>
      </c>
      <c r="T87" s="4">
        <v>121.6</v>
      </c>
      <c r="U87" s="4">
        <v>119.6</v>
      </c>
      <c r="V87" s="4">
        <v>114.9</v>
      </c>
      <c r="W87" s="4">
        <v>118.7</v>
      </c>
      <c r="X87" s="4">
        <v>114.9</v>
      </c>
      <c r="Y87" s="4">
        <v>110.8</v>
      </c>
      <c r="Z87" s="4">
        <v>116</v>
      </c>
      <c r="AA87" s="4">
        <v>122</v>
      </c>
      <c r="AB87" s="4">
        <v>112.4</v>
      </c>
      <c r="AC87" s="4">
        <v>115.2</v>
      </c>
      <c r="AD87" s="4">
        <v>120.7</v>
      </c>
    </row>
    <row r="88" spans="1:30" x14ac:dyDescent="0.35">
      <c r="A88" s="4" t="s">
        <v>34</v>
      </c>
      <c r="B88" s="4">
        <v>2015</v>
      </c>
      <c r="C88" s="4" t="s">
        <v>38</v>
      </c>
      <c r="D88" s="4">
        <v>123.6</v>
      </c>
      <c r="E88" s="4">
        <v>128</v>
      </c>
      <c r="F88" s="4">
        <v>115</v>
      </c>
      <c r="G88" s="4">
        <v>127.3</v>
      </c>
      <c r="H88" s="4">
        <v>109.8</v>
      </c>
      <c r="I88" s="4">
        <v>132.6</v>
      </c>
      <c r="J88" s="4">
        <v>130.9</v>
      </c>
      <c r="K88" s="4">
        <v>130.5</v>
      </c>
      <c r="L88" s="4">
        <v>95.3</v>
      </c>
      <c r="M88" s="4">
        <v>123.4</v>
      </c>
      <c r="N88" s="4">
        <v>119.2</v>
      </c>
      <c r="O88" s="4">
        <v>129.80000000000001</v>
      </c>
      <c r="P88" s="4">
        <v>125</v>
      </c>
      <c r="Q88" s="4">
        <v>127.9</v>
      </c>
      <c r="R88" s="4">
        <v>125.4</v>
      </c>
      <c r="S88" s="4">
        <v>121.3</v>
      </c>
      <c r="T88" s="4">
        <v>124.7</v>
      </c>
      <c r="U88" s="4">
        <v>119.6</v>
      </c>
      <c r="V88" s="4">
        <v>119.2</v>
      </c>
      <c r="W88" s="4">
        <v>120.2</v>
      </c>
      <c r="X88" s="4">
        <v>117.7</v>
      </c>
      <c r="Y88" s="4">
        <v>112</v>
      </c>
      <c r="Z88" s="4">
        <v>116.3</v>
      </c>
      <c r="AA88" s="4">
        <v>121.4</v>
      </c>
      <c r="AB88" s="4">
        <v>112.3</v>
      </c>
      <c r="AC88" s="4">
        <v>116.1</v>
      </c>
      <c r="AD88" s="4">
        <v>121.6</v>
      </c>
    </row>
    <row r="89" spans="1:30" x14ac:dyDescent="0.35">
      <c r="A89" s="4" t="s">
        <v>30</v>
      </c>
      <c r="B89" s="4">
        <v>2015</v>
      </c>
      <c r="C89" s="4" t="s">
        <v>39</v>
      </c>
      <c r="D89" s="4">
        <v>124.1</v>
      </c>
      <c r="E89" s="4">
        <v>130.4</v>
      </c>
      <c r="F89" s="4">
        <v>122.1</v>
      </c>
      <c r="G89" s="4">
        <v>128.69999999999999</v>
      </c>
      <c r="H89" s="4">
        <v>114.1</v>
      </c>
      <c r="I89" s="4">
        <v>133.19999999999999</v>
      </c>
      <c r="J89" s="4">
        <v>135.19999999999999</v>
      </c>
      <c r="K89" s="4">
        <v>131.9</v>
      </c>
      <c r="L89" s="4">
        <v>96.3</v>
      </c>
      <c r="M89" s="4">
        <v>123</v>
      </c>
      <c r="N89" s="4">
        <v>121.1</v>
      </c>
      <c r="O89" s="4">
        <v>131.19999999999999</v>
      </c>
      <c r="P89" s="4">
        <v>126.6</v>
      </c>
      <c r="Q89" s="4">
        <v>128.19999999999999</v>
      </c>
      <c r="R89" s="4">
        <v>128.4</v>
      </c>
      <c r="S89" s="4">
        <v>125.1</v>
      </c>
      <c r="T89" s="4">
        <v>128</v>
      </c>
      <c r="U89" s="4" t="s">
        <v>32</v>
      </c>
      <c r="V89" s="4">
        <v>122.6</v>
      </c>
      <c r="W89" s="4">
        <v>122.8</v>
      </c>
      <c r="X89" s="4">
        <v>120.4</v>
      </c>
      <c r="Y89" s="4">
        <v>114.2</v>
      </c>
      <c r="Z89" s="4">
        <v>117.9</v>
      </c>
      <c r="AA89" s="4">
        <v>122</v>
      </c>
      <c r="AB89" s="4">
        <v>113</v>
      </c>
      <c r="AC89" s="4">
        <v>117.9</v>
      </c>
      <c r="AD89" s="4">
        <v>124.1</v>
      </c>
    </row>
    <row r="90" spans="1:30" x14ac:dyDescent="0.35">
      <c r="A90" s="4" t="s">
        <v>33</v>
      </c>
      <c r="B90" s="4">
        <v>2015</v>
      </c>
      <c r="C90" s="4" t="s">
        <v>39</v>
      </c>
      <c r="D90" s="4">
        <v>123.6</v>
      </c>
      <c r="E90" s="4">
        <v>134.4</v>
      </c>
      <c r="F90" s="4">
        <v>120.9</v>
      </c>
      <c r="G90" s="4">
        <v>127.3</v>
      </c>
      <c r="H90" s="4">
        <v>106</v>
      </c>
      <c r="I90" s="4">
        <v>132.30000000000001</v>
      </c>
      <c r="J90" s="4">
        <v>146.69999999999999</v>
      </c>
      <c r="K90" s="4">
        <v>148.1</v>
      </c>
      <c r="L90" s="4">
        <v>89.8</v>
      </c>
      <c r="M90" s="4">
        <v>130.5</v>
      </c>
      <c r="N90" s="4">
        <v>118</v>
      </c>
      <c r="O90" s="4">
        <v>130.5</v>
      </c>
      <c r="P90" s="4">
        <v>128.5</v>
      </c>
      <c r="Q90" s="4">
        <v>132.1</v>
      </c>
      <c r="R90" s="4">
        <v>123.2</v>
      </c>
      <c r="S90" s="4">
        <v>117.6</v>
      </c>
      <c r="T90" s="4">
        <v>122.3</v>
      </c>
      <c r="U90" s="4">
        <v>119</v>
      </c>
      <c r="V90" s="4">
        <v>115.1</v>
      </c>
      <c r="W90" s="4">
        <v>119.2</v>
      </c>
      <c r="X90" s="4">
        <v>115.4</v>
      </c>
      <c r="Y90" s="4">
        <v>111.7</v>
      </c>
      <c r="Z90" s="4">
        <v>116.2</v>
      </c>
      <c r="AA90" s="4">
        <v>123.8</v>
      </c>
      <c r="AB90" s="4">
        <v>112.5</v>
      </c>
      <c r="AC90" s="4">
        <v>116</v>
      </c>
      <c r="AD90" s="4">
        <v>121.7</v>
      </c>
    </row>
    <row r="91" spans="1:30" x14ac:dyDescent="0.35">
      <c r="A91" s="4" t="s">
        <v>34</v>
      </c>
      <c r="B91" s="4">
        <v>2015</v>
      </c>
      <c r="C91" s="4" t="s">
        <v>39</v>
      </c>
      <c r="D91" s="4">
        <v>123.9</v>
      </c>
      <c r="E91" s="4">
        <v>131.80000000000001</v>
      </c>
      <c r="F91" s="4">
        <v>121.6</v>
      </c>
      <c r="G91" s="4">
        <v>128.19999999999999</v>
      </c>
      <c r="H91" s="4">
        <v>111.1</v>
      </c>
      <c r="I91" s="4">
        <v>132.80000000000001</v>
      </c>
      <c r="J91" s="4">
        <v>139.1</v>
      </c>
      <c r="K91" s="4">
        <v>137.4</v>
      </c>
      <c r="L91" s="4">
        <v>94.1</v>
      </c>
      <c r="M91" s="4">
        <v>125.5</v>
      </c>
      <c r="N91" s="4">
        <v>119.8</v>
      </c>
      <c r="O91" s="4">
        <v>130.9</v>
      </c>
      <c r="P91" s="4">
        <v>127.3</v>
      </c>
      <c r="Q91" s="4">
        <v>129.19999999999999</v>
      </c>
      <c r="R91" s="4">
        <v>126.4</v>
      </c>
      <c r="S91" s="4">
        <v>122</v>
      </c>
      <c r="T91" s="4">
        <v>125.7</v>
      </c>
      <c r="U91" s="4">
        <v>119</v>
      </c>
      <c r="V91" s="4">
        <v>119.8</v>
      </c>
      <c r="W91" s="4">
        <v>121.1</v>
      </c>
      <c r="X91" s="4">
        <v>118.5</v>
      </c>
      <c r="Y91" s="4">
        <v>112.9</v>
      </c>
      <c r="Z91" s="4">
        <v>116.9</v>
      </c>
      <c r="AA91" s="4">
        <v>123.1</v>
      </c>
      <c r="AB91" s="4">
        <v>112.8</v>
      </c>
      <c r="AC91" s="4">
        <v>117</v>
      </c>
      <c r="AD91" s="4">
        <v>123</v>
      </c>
    </row>
    <row r="92" spans="1:30" x14ac:dyDescent="0.35">
      <c r="A92" s="4" t="s">
        <v>30</v>
      </c>
      <c r="B92" s="4">
        <v>2015</v>
      </c>
      <c r="C92" s="4" t="s">
        <v>40</v>
      </c>
      <c r="D92" s="4">
        <v>124</v>
      </c>
      <c r="E92" s="4">
        <v>131.5</v>
      </c>
      <c r="F92" s="4">
        <v>122</v>
      </c>
      <c r="G92" s="4">
        <v>128.69999999999999</v>
      </c>
      <c r="H92" s="4">
        <v>113.5</v>
      </c>
      <c r="I92" s="4">
        <v>133.30000000000001</v>
      </c>
      <c r="J92" s="4">
        <v>140.80000000000001</v>
      </c>
      <c r="K92" s="4">
        <v>133.80000000000001</v>
      </c>
      <c r="L92" s="4">
        <v>94.1</v>
      </c>
      <c r="M92" s="4">
        <v>123.4</v>
      </c>
      <c r="N92" s="4">
        <v>121</v>
      </c>
      <c r="O92" s="4">
        <v>131.69999999999999</v>
      </c>
      <c r="P92" s="4">
        <v>127.5</v>
      </c>
      <c r="Q92" s="4">
        <v>129.4</v>
      </c>
      <c r="R92" s="4">
        <v>128.80000000000001</v>
      </c>
      <c r="S92" s="4">
        <v>125.5</v>
      </c>
      <c r="T92" s="4">
        <v>128.30000000000001</v>
      </c>
      <c r="U92" s="4" t="s">
        <v>32</v>
      </c>
      <c r="V92" s="4">
        <v>123</v>
      </c>
      <c r="W92" s="4">
        <v>123</v>
      </c>
      <c r="X92" s="4">
        <v>120.8</v>
      </c>
      <c r="Y92" s="4">
        <v>114.1</v>
      </c>
      <c r="Z92" s="4">
        <v>118</v>
      </c>
      <c r="AA92" s="4">
        <v>122.9</v>
      </c>
      <c r="AB92" s="4">
        <v>112.7</v>
      </c>
      <c r="AC92" s="4">
        <v>118.1</v>
      </c>
      <c r="AD92" s="4">
        <v>124.7</v>
      </c>
    </row>
    <row r="93" spans="1:30" x14ac:dyDescent="0.35">
      <c r="A93" s="4" t="s">
        <v>33</v>
      </c>
      <c r="B93" s="4">
        <v>2015</v>
      </c>
      <c r="C93" s="4" t="s">
        <v>40</v>
      </c>
      <c r="D93" s="4">
        <v>123.2</v>
      </c>
      <c r="E93" s="4">
        <v>134.30000000000001</v>
      </c>
      <c r="F93" s="4">
        <v>119.5</v>
      </c>
      <c r="G93" s="4">
        <v>127.7</v>
      </c>
      <c r="H93" s="4">
        <v>106.3</v>
      </c>
      <c r="I93" s="4">
        <v>132.80000000000001</v>
      </c>
      <c r="J93" s="4">
        <v>153.5</v>
      </c>
      <c r="K93" s="4">
        <v>149.5</v>
      </c>
      <c r="L93" s="4">
        <v>85.7</v>
      </c>
      <c r="M93" s="4">
        <v>131.5</v>
      </c>
      <c r="N93" s="4">
        <v>118.3</v>
      </c>
      <c r="O93" s="4">
        <v>131.1</v>
      </c>
      <c r="P93" s="4">
        <v>129.5</v>
      </c>
      <c r="Q93" s="4">
        <v>133.1</v>
      </c>
      <c r="R93" s="4">
        <v>123.5</v>
      </c>
      <c r="S93" s="4">
        <v>117.9</v>
      </c>
      <c r="T93" s="4">
        <v>122.7</v>
      </c>
      <c r="U93" s="4">
        <v>119.9</v>
      </c>
      <c r="V93" s="4">
        <v>115.3</v>
      </c>
      <c r="W93" s="4">
        <v>119.5</v>
      </c>
      <c r="X93" s="4">
        <v>116</v>
      </c>
      <c r="Y93" s="4">
        <v>111.5</v>
      </c>
      <c r="Z93" s="4">
        <v>116.6</v>
      </c>
      <c r="AA93" s="4">
        <v>125.4</v>
      </c>
      <c r="AB93" s="4">
        <v>111.7</v>
      </c>
      <c r="AC93" s="4">
        <v>116.3</v>
      </c>
      <c r="AD93" s="4">
        <v>122.4</v>
      </c>
    </row>
    <row r="94" spans="1:30" x14ac:dyDescent="0.35">
      <c r="A94" s="4" t="s">
        <v>34</v>
      </c>
      <c r="B94" s="4">
        <v>2015</v>
      </c>
      <c r="C94" s="4" t="s">
        <v>40</v>
      </c>
      <c r="D94" s="4">
        <v>123.7</v>
      </c>
      <c r="E94" s="4">
        <v>132.5</v>
      </c>
      <c r="F94" s="4">
        <v>121</v>
      </c>
      <c r="G94" s="4">
        <v>128.30000000000001</v>
      </c>
      <c r="H94" s="4">
        <v>110.9</v>
      </c>
      <c r="I94" s="4">
        <v>133.1</v>
      </c>
      <c r="J94" s="4">
        <v>145.1</v>
      </c>
      <c r="K94" s="4">
        <v>139.1</v>
      </c>
      <c r="L94" s="4">
        <v>91.3</v>
      </c>
      <c r="M94" s="4">
        <v>126.1</v>
      </c>
      <c r="N94" s="4">
        <v>119.9</v>
      </c>
      <c r="O94" s="4">
        <v>131.4</v>
      </c>
      <c r="P94" s="4">
        <v>128.19999999999999</v>
      </c>
      <c r="Q94" s="4">
        <v>130.4</v>
      </c>
      <c r="R94" s="4">
        <v>126.7</v>
      </c>
      <c r="S94" s="4">
        <v>122.3</v>
      </c>
      <c r="T94" s="4">
        <v>126.1</v>
      </c>
      <c r="U94" s="4">
        <v>119.9</v>
      </c>
      <c r="V94" s="4">
        <v>120.1</v>
      </c>
      <c r="W94" s="4">
        <v>121.3</v>
      </c>
      <c r="X94" s="4">
        <v>119</v>
      </c>
      <c r="Y94" s="4">
        <v>112.7</v>
      </c>
      <c r="Z94" s="4">
        <v>117.2</v>
      </c>
      <c r="AA94" s="4">
        <v>124.4</v>
      </c>
      <c r="AB94" s="4">
        <v>112.3</v>
      </c>
      <c r="AC94" s="4">
        <v>117.2</v>
      </c>
      <c r="AD94" s="4">
        <v>123.6</v>
      </c>
    </row>
    <row r="95" spans="1:30" x14ac:dyDescent="0.35">
      <c r="A95" s="4" t="s">
        <v>30</v>
      </c>
      <c r="B95" s="4">
        <v>2015</v>
      </c>
      <c r="C95" s="4" t="s">
        <v>41</v>
      </c>
      <c r="D95" s="4">
        <v>124.7</v>
      </c>
      <c r="E95" s="4">
        <v>131.30000000000001</v>
      </c>
      <c r="F95" s="4">
        <v>121.3</v>
      </c>
      <c r="G95" s="4">
        <v>128.80000000000001</v>
      </c>
      <c r="H95" s="4">
        <v>114</v>
      </c>
      <c r="I95" s="4">
        <v>134.19999999999999</v>
      </c>
      <c r="J95" s="4">
        <v>153.6</v>
      </c>
      <c r="K95" s="4">
        <v>137.9</v>
      </c>
      <c r="L95" s="4">
        <v>93.1</v>
      </c>
      <c r="M95" s="4">
        <v>123.9</v>
      </c>
      <c r="N95" s="4">
        <v>121.5</v>
      </c>
      <c r="O95" s="4">
        <v>132.5</v>
      </c>
      <c r="P95" s="4">
        <v>129.80000000000001</v>
      </c>
      <c r="Q95" s="4">
        <v>130.1</v>
      </c>
      <c r="R95" s="4">
        <v>129.5</v>
      </c>
      <c r="S95" s="4">
        <v>126.3</v>
      </c>
      <c r="T95" s="4">
        <v>129</v>
      </c>
      <c r="U95" s="4" t="s">
        <v>32</v>
      </c>
      <c r="V95" s="4">
        <v>123.8</v>
      </c>
      <c r="W95" s="4">
        <v>123.7</v>
      </c>
      <c r="X95" s="4">
        <v>121.1</v>
      </c>
      <c r="Y95" s="4">
        <v>113.6</v>
      </c>
      <c r="Z95" s="4">
        <v>118.5</v>
      </c>
      <c r="AA95" s="4">
        <v>123.6</v>
      </c>
      <c r="AB95" s="4">
        <v>112.5</v>
      </c>
      <c r="AC95" s="4">
        <v>118.2</v>
      </c>
      <c r="AD95" s="4">
        <v>126.1</v>
      </c>
    </row>
    <row r="96" spans="1:30" x14ac:dyDescent="0.35">
      <c r="A96" s="4" t="s">
        <v>33</v>
      </c>
      <c r="B96" s="4">
        <v>2015</v>
      </c>
      <c r="C96" s="4" t="s">
        <v>41</v>
      </c>
      <c r="D96" s="4">
        <v>123.1</v>
      </c>
      <c r="E96" s="4">
        <v>131.69999999999999</v>
      </c>
      <c r="F96" s="4">
        <v>118.1</v>
      </c>
      <c r="G96" s="4">
        <v>128</v>
      </c>
      <c r="H96" s="4">
        <v>106.8</v>
      </c>
      <c r="I96" s="4">
        <v>130.1</v>
      </c>
      <c r="J96" s="4">
        <v>165.5</v>
      </c>
      <c r="K96" s="4">
        <v>156</v>
      </c>
      <c r="L96" s="4">
        <v>85.3</v>
      </c>
      <c r="M96" s="4">
        <v>132.69999999999999</v>
      </c>
      <c r="N96" s="4">
        <v>118.8</v>
      </c>
      <c r="O96" s="4">
        <v>131.69999999999999</v>
      </c>
      <c r="P96" s="4">
        <v>131.1</v>
      </c>
      <c r="Q96" s="4">
        <v>134.19999999999999</v>
      </c>
      <c r="R96" s="4">
        <v>123.7</v>
      </c>
      <c r="S96" s="4">
        <v>118.2</v>
      </c>
      <c r="T96" s="4">
        <v>122.9</v>
      </c>
      <c r="U96" s="4">
        <v>120.9</v>
      </c>
      <c r="V96" s="4">
        <v>115.3</v>
      </c>
      <c r="W96" s="4">
        <v>120</v>
      </c>
      <c r="X96" s="4">
        <v>116.6</v>
      </c>
      <c r="Y96" s="4">
        <v>109.9</v>
      </c>
      <c r="Z96" s="4">
        <v>117.2</v>
      </c>
      <c r="AA96" s="4">
        <v>126.2</v>
      </c>
      <c r="AB96" s="4">
        <v>112</v>
      </c>
      <c r="AC96" s="4">
        <v>116.2</v>
      </c>
      <c r="AD96" s="4">
        <v>123.2</v>
      </c>
    </row>
    <row r="97" spans="1:30" x14ac:dyDescent="0.35">
      <c r="A97" s="4" t="s">
        <v>34</v>
      </c>
      <c r="B97" s="4">
        <v>2015</v>
      </c>
      <c r="C97" s="4" t="s">
        <v>41</v>
      </c>
      <c r="D97" s="4">
        <v>124.2</v>
      </c>
      <c r="E97" s="4">
        <v>131.4</v>
      </c>
      <c r="F97" s="4">
        <v>120.1</v>
      </c>
      <c r="G97" s="4">
        <v>128.5</v>
      </c>
      <c r="H97" s="4">
        <v>111.4</v>
      </c>
      <c r="I97" s="4">
        <v>132.30000000000001</v>
      </c>
      <c r="J97" s="4">
        <v>157.6</v>
      </c>
      <c r="K97" s="4">
        <v>144</v>
      </c>
      <c r="L97" s="4">
        <v>90.5</v>
      </c>
      <c r="M97" s="4">
        <v>126.8</v>
      </c>
      <c r="N97" s="4">
        <v>120.4</v>
      </c>
      <c r="O97" s="4">
        <v>132.1</v>
      </c>
      <c r="P97" s="4">
        <v>130.30000000000001</v>
      </c>
      <c r="Q97" s="4">
        <v>131.19999999999999</v>
      </c>
      <c r="R97" s="4">
        <v>127.2</v>
      </c>
      <c r="S97" s="4">
        <v>122.9</v>
      </c>
      <c r="T97" s="4">
        <v>126.6</v>
      </c>
      <c r="U97" s="4">
        <v>120.9</v>
      </c>
      <c r="V97" s="4">
        <v>120.6</v>
      </c>
      <c r="W97" s="4">
        <v>122</v>
      </c>
      <c r="X97" s="4">
        <v>119.4</v>
      </c>
      <c r="Y97" s="4">
        <v>111.7</v>
      </c>
      <c r="Z97" s="4">
        <v>117.8</v>
      </c>
      <c r="AA97" s="4">
        <v>125.1</v>
      </c>
      <c r="AB97" s="4">
        <v>112.3</v>
      </c>
      <c r="AC97" s="4">
        <v>117.2</v>
      </c>
      <c r="AD97" s="4">
        <v>124.8</v>
      </c>
    </row>
    <row r="98" spans="1:30" x14ac:dyDescent="0.35">
      <c r="A98" s="4" t="s">
        <v>30</v>
      </c>
      <c r="B98" s="4">
        <v>2015</v>
      </c>
      <c r="C98" s="4" t="s">
        <v>42</v>
      </c>
      <c r="D98" s="4">
        <v>125.1</v>
      </c>
      <c r="E98" s="4">
        <v>131.1</v>
      </c>
      <c r="F98" s="4">
        <v>120.7</v>
      </c>
      <c r="G98" s="4">
        <v>129.19999999999999</v>
      </c>
      <c r="H98" s="4">
        <v>114.7</v>
      </c>
      <c r="I98" s="4">
        <v>132.30000000000001</v>
      </c>
      <c r="J98" s="4">
        <v>158.9</v>
      </c>
      <c r="K98" s="4">
        <v>142.1</v>
      </c>
      <c r="L98" s="4">
        <v>92.5</v>
      </c>
      <c r="M98" s="4">
        <v>125.4</v>
      </c>
      <c r="N98" s="4">
        <v>121.9</v>
      </c>
      <c r="O98" s="4">
        <v>132.69999999999999</v>
      </c>
      <c r="P98" s="4">
        <v>131</v>
      </c>
      <c r="Q98" s="4">
        <v>131</v>
      </c>
      <c r="R98" s="4">
        <v>130.4</v>
      </c>
      <c r="S98" s="4">
        <v>126.8</v>
      </c>
      <c r="T98" s="4">
        <v>129.9</v>
      </c>
      <c r="U98" s="4" t="s">
        <v>32</v>
      </c>
      <c r="V98" s="4">
        <v>123.7</v>
      </c>
      <c r="W98" s="4">
        <v>124.5</v>
      </c>
      <c r="X98" s="4">
        <v>121.4</v>
      </c>
      <c r="Y98" s="4">
        <v>113.8</v>
      </c>
      <c r="Z98" s="4">
        <v>119.6</v>
      </c>
      <c r="AA98" s="4">
        <v>124.5</v>
      </c>
      <c r="AB98" s="4">
        <v>113.7</v>
      </c>
      <c r="AC98" s="4">
        <v>118.8</v>
      </c>
      <c r="AD98" s="4">
        <v>127</v>
      </c>
    </row>
    <row r="99" spans="1:30" x14ac:dyDescent="0.35">
      <c r="A99" s="4" t="s">
        <v>33</v>
      </c>
      <c r="B99" s="4">
        <v>2015</v>
      </c>
      <c r="C99" s="4" t="s">
        <v>42</v>
      </c>
      <c r="D99" s="4">
        <v>123.4</v>
      </c>
      <c r="E99" s="4">
        <v>129</v>
      </c>
      <c r="F99" s="4">
        <v>115.6</v>
      </c>
      <c r="G99" s="4">
        <v>128.30000000000001</v>
      </c>
      <c r="H99" s="4">
        <v>107</v>
      </c>
      <c r="I99" s="4">
        <v>124</v>
      </c>
      <c r="J99" s="4">
        <v>168.5</v>
      </c>
      <c r="K99" s="4">
        <v>165.4</v>
      </c>
      <c r="L99" s="4">
        <v>86.3</v>
      </c>
      <c r="M99" s="4">
        <v>134.4</v>
      </c>
      <c r="N99" s="4">
        <v>119.1</v>
      </c>
      <c r="O99" s="4">
        <v>132.30000000000001</v>
      </c>
      <c r="P99" s="4">
        <v>131.5</v>
      </c>
      <c r="Q99" s="4">
        <v>134.69999999999999</v>
      </c>
      <c r="R99" s="4">
        <v>124</v>
      </c>
      <c r="S99" s="4">
        <v>118.6</v>
      </c>
      <c r="T99" s="4">
        <v>123.2</v>
      </c>
      <c r="U99" s="4">
        <v>121.6</v>
      </c>
      <c r="V99" s="4">
        <v>115.1</v>
      </c>
      <c r="W99" s="4">
        <v>120.4</v>
      </c>
      <c r="X99" s="4">
        <v>117.1</v>
      </c>
      <c r="Y99" s="4">
        <v>109.1</v>
      </c>
      <c r="Z99" s="4">
        <v>117.3</v>
      </c>
      <c r="AA99" s="4">
        <v>126.5</v>
      </c>
      <c r="AB99" s="4">
        <v>112.9</v>
      </c>
      <c r="AC99" s="4">
        <v>116.2</v>
      </c>
      <c r="AD99" s="4">
        <v>123.5</v>
      </c>
    </row>
    <row r="100" spans="1:30" x14ac:dyDescent="0.35">
      <c r="A100" s="4" t="s">
        <v>34</v>
      </c>
      <c r="B100" s="4">
        <v>2015</v>
      </c>
      <c r="C100" s="4" t="s">
        <v>42</v>
      </c>
      <c r="D100" s="4">
        <v>124.6</v>
      </c>
      <c r="E100" s="4">
        <v>130.4</v>
      </c>
      <c r="F100" s="4">
        <v>118.7</v>
      </c>
      <c r="G100" s="4">
        <v>128.9</v>
      </c>
      <c r="H100" s="4">
        <v>111.9</v>
      </c>
      <c r="I100" s="4">
        <v>128.4</v>
      </c>
      <c r="J100" s="4">
        <v>162.19999999999999</v>
      </c>
      <c r="K100" s="4">
        <v>150</v>
      </c>
      <c r="L100" s="4">
        <v>90.4</v>
      </c>
      <c r="M100" s="4">
        <v>128.4</v>
      </c>
      <c r="N100" s="4">
        <v>120.7</v>
      </c>
      <c r="O100" s="4">
        <v>132.5</v>
      </c>
      <c r="P100" s="4">
        <v>131.19999999999999</v>
      </c>
      <c r="Q100" s="4">
        <v>132</v>
      </c>
      <c r="R100" s="4">
        <v>127.9</v>
      </c>
      <c r="S100" s="4">
        <v>123.4</v>
      </c>
      <c r="T100" s="4">
        <v>127.2</v>
      </c>
      <c r="U100" s="4">
        <v>121.6</v>
      </c>
      <c r="V100" s="4">
        <v>120.4</v>
      </c>
      <c r="W100" s="4">
        <v>122.6</v>
      </c>
      <c r="X100" s="4">
        <v>119.8</v>
      </c>
      <c r="Y100" s="4">
        <v>111.3</v>
      </c>
      <c r="Z100" s="4">
        <v>118.3</v>
      </c>
      <c r="AA100" s="4">
        <v>125.7</v>
      </c>
      <c r="AB100" s="4">
        <v>113.4</v>
      </c>
      <c r="AC100" s="4">
        <v>117.5</v>
      </c>
      <c r="AD100" s="4">
        <v>125.4</v>
      </c>
    </row>
    <row r="101" spans="1:30" x14ac:dyDescent="0.35">
      <c r="A101" s="4" t="s">
        <v>30</v>
      </c>
      <c r="B101" s="4">
        <v>2015</v>
      </c>
      <c r="C101" s="4" t="s">
        <v>43</v>
      </c>
      <c r="D101" s="4">
        <v>125.6</v>
      </c>
      <c r="E101" s="4">
        <v>130.4</v>
      </c>
      <c r="F101" s="4">
        <v>120.8</v>
      </c>
      <c r="G101" s="4">
        <v>129.4</v>
      </c>
      <c r="H101" s="4">
        <v>115.8</v>
      </c>
      <c r="I101" s="4">
        <v>133.19999999999999</v>
      </c>
      <c r="J101" s="4">
        <v>157.69999999999999</v>
      </c>
      <c r="K101" s="4">
        <v>154.19999999999999</v>
      </c>
      <c r="L101" s="4">
        <v>93.7</v>
      </c>
      <c r="M101" s="4">
        <v>126.6</v>
      </c>
      <c r="N101" s="4">
        <v>122.3</v>
      </c>
      <c r="O101" s="4">
        <v>133.1</v>
      </c>
      <c r="P101" s="4">
        <v>131.80000000000001</v>
      </c>
      <c r="Q101" s="4">
        <v>131.5</v>
      </c>
      <c r="R101" s="4">
        <v>131.1</v>
      </c>
      <c r="S101" s="4">
        <v>127.3</v>
      </c>
      <c r="T101" s="4">
        <v>130.6</v>
      </c>
      <c r="U101" s="4" t="s">
        <v>32</v>
      </c>
      <c r="V101" s="4">
        <v>124.4</v>
      </c>
      <c r="W101" s="4">
        <v>125.1</v>
      </c>
      <c r="X101" s="4">
        <v>122</v>
      </c>
      <c r="Y101" s="4">
        <v>113.8</v>
      </c>
      <c r="Z101" s="4">
        <v>120.1</v>
      </c>
      <c r="AA101" s="4">
        <v>125.1</v>
      </c>
      <c r="AB101" s="4">
        <v>114.2</v>
      </c>
      <c r="AC101" s="4">
        <v>119.2</v>
      </c>
      <c r="AD101" s="4">
        <v>127.7</v>
      </c>
    </row>
    <row r="102" spans="1:30" x14ac:dyDescent="0.35">
      <c r="A102" s="4" t="s">
        <v>33</v>
      </c>
      <c r="B102" s="4">
        <v>2015</v>
      </c>
      <c r="C102" s="4" t="s">
        <v>43</v>
      </c>
      <c r="D102" s="4">
        <v>123.6</v>
      </c>
      <c r="E102" s="4">
        <v>128.6</v>
      </c>
      <c r="F102" s="4">
        <v>115.9</v>
      </c>
      <c r="G102" s="4">
        <v>128.5</v>
      </c>
      <c r="H102" s="4">
        <v>109</v>
      </c>
      <c r="I102" s="4">
        <v>124.1</v>
      </c>
      <c r="J102" s="4">
        <v>165.8</v>
      </c>
      <c r="K102" s="4">
        <v>187.2</v>
      </c>
      <c r="L102" s="4">
        <v>89.4</v>
      </c>
      <c r="M102" s="4">
        <v>135.80000000000001</v>
      </c>
      <c r="N102" s="4">
        <v>119.4</v>
      </c>
      <c r="O102" s="4">
        <v>132.9</v>
      </c>
      <c r="P102" s="4">
        <v>132.6</v>
      </c>
      <c r="Q102" s="4">
        <v>135.30000000000001</v>
      </c>
      <c r="R102" s="4">
        <v>124.4</v>
      </c>
      <c r="S102" s="4">
        <v>118.8</v>
      </c>
      <c r="T102" s="4">
        <v>123.6</v>
      </c>
      <c r="U102" s="4">
        <v>122.4</v>
      </c>
      <c r="V102" s="4">
        <v>114.9</v>
      </c>
      <c r="W102" s="4">
        <v>120.7</v>
      </c>
      <c r="X102" s="4">
        <v>117.7</v>
      </c>
      <c r="Y102" s="4">
        <v>109.3</v>
      </c>
      <c r="Z102" s="4">
        <v>117.7</v>
      </c>
      <c r="AA102" s="4">
        <v>126.5</v>
      </c>
      <c r="AB102" s="4">
        <v>113.5</v>
      </c>
      <c r="AC102" s="4">
        <v>116.5</v>
      </c>
      <c r="AD102" s="4">
        <v>124.2</v>
      </c>
    </row>
    <row r="103" spans="1:30" x14ac:dyDescent="0.35">
      <c r="A103" s="4" t="s">
        <v>34</v>
      </c>
      <c r="B103" s="4">
        <v>2015</v>
      </c>
      <c r="C103" s="4" t="s">
        <v>43</v>
      </c>
      <c r="D103" s="4">
        <v>125</v>
      </c>
      <c r="E103" s="4">
        <v>129.80000000000001</v>
      </c>
      <c r="F103" s="4">
        <v>118.9</v>
      </c>
      <c r="G103" s="4">
        <v>129.1</v>
      </c>
      <c r="H103" s="4">
        <v>113.3</v>
      </c>
      <c r="I103" s="4">
        <v>129</v>
      </c>
      <c r="J103" s="4">
        <v>160.4</v>
      </c>
      <c r="K103" s="4">
        <v>165.3</v>
      </c>
      <c r="L103" s="4">
        <v>92.3</v>
      </c>
      <c r="M103" s="4">
        <v>129.69999999999999</v>
      </c>
      <c r="N103" s="4">
        <v>121.1</v>
      </c>
      <c r="O103" s="4">
        <v>133</v>
      </c>
      <c r="P103" s="4">
        <v>132.1</v>
      </c>
      <c r="Q103" s="4">
        <v>132.5</v>
      </c>
      <c r="R103" s="4">
        <v>128.5</v>
      </c>
      <c r="S103" s="4">
        <v>123.8</v>
      </c>
      <c r="T103" s="4">
        <v>127.8</v>
      </c>
      <c r="U103" s="4">
        <v>122.4</v>
      </c>
      <c r="V103" s="4">
        <v>120.8</v>
      </c>
      <c r="W103" s="4">
        <v>123</v>
      </c>
      <c r="X103" s="4">
        <v>120.4</v>
      </c>
      <c r="Y103" s="4">
        <v>111.4</v>
      </c>
      <c r="Z103" s="4">
        <v>118.7</v>
      </c>
      <c r="AA103" s="4">
        <v>125.9</v>
      </c>
      <c r="AB103" s="4">
        <v>113.9</v>
      </c>
      <c r="AC103" s="4">
        <v>117.9</v>
      </c>
      <c r="AD103" s="4">
        <v>126.1</v>
      </c>
    </row>
    <row r="104" spans="1:30" x14ac:dyDescent="0.35">
      <c r="A104" s="4" t="s">
        <v>30</v>
      </c>
      <c r="B104" s="4">
        <v>2015</v>
      </c>
      <c r="C104" s="4" t="s">
        <v>45</v>
      </c>
      <c r="D104" s="4">
        <v>126.1</v>
      </c>
      <c r="E104" s="4">
        <v>130.6</v>
      </c>
      <c r="F104" s="4">
        <v>121.7</v>
      </c>
      <c r="G104" s="4">
        <v>129.5</v>
      </c>
      <c r="H104" s="4">
        <v>117.8</v>
      </c>
      <c r="I104" s="4">
        <v>132.1</v>
      </c>
      <c r="J104" s="4">
        <v>155.19999999999999</v>
      </c>
      <c r="K104" s="4">
        <v>160.80000000000001</v>
      </c>
      <c r="L104" s="4">
        <v>94.5</v>
      </c>
      <c r="M104" s="4">
        <v>128.30000000000001</v>
      </c>
      <c r="N104" s="4">
        <v>123.1</v>
      </c>
      <c r="O104" s="4">
        <v>134.19999999999999</v>
      </c>
      <c r="P104" s="4">
        <v>132.4</v>
      </c>
      <c r="Q104" s="4">
        <v>132.19999999999999</v>
      </c>
      <c r="R104" s="4">
        <v>132.1</v>
      </c>
      <c r="S104" s="4">
        <v>128.19999999999999</v>
      </c>
      <c r="T104" s="4">
        <v>131.5</v>
      </c>
      <c r="U104" s="4" t="s">
        <v>32</v>
      </c>
      <c r="V104" s="4">
        <v>125.6</v>
      </c>
      <c r="W104" s="4">
        <v>125.6</v>
      </c>
      <c r="X104" s="4">
        <v>122.6</v>
      </c>
      <c r="Y104" s="4">
        <v>114</v>
      </c>
      <c r="Z104" s="4">
        <v>120.9</v>
      </c>
      <c r="AA104" s="4">
        <v>125.8</v>
      </c>
      <c r="AB104" s="4">
        <v>114.2</v>
      </c>
      <c r="AC104" s="4">
        <v>119.6</v>
      </c>
      <c r="AD104" s="4">
        <v>128.30000000000001</v>
      </c>
    </row>
    <row r="105" spans="1:30" x14ac:dyDescent="0.35">
      <c r="A105" s="4" t="s">
        <v>33</v>
      </c>
      <c r="B105" s="4">
        <v>2015</v>
      </c>
      <c r="C105" s="4" t="s">
        <v>45</v>
      </c>
      <c r="D105" s="4">
        <v>124</v>
      </c>
      <c r="E105" s="4">
        <v>129.80000000000001</v>
      </c>
      <c r="F105" s="4">
        <v>121.5</v>
      </c>
      <c r="G105" s="4">
        <v>128.6</v>
      </c>
      <c r="H105" s="4">
        <v>110</v>
      </c>
      <c r="I105" s="4">
        <v>123.7</v>
      </c>
      <c r="J105" s="4">
        <v>164.6</v>
      </c>
      <c r="K105" s="4">
        <v>191.6</v>
      </c>
      <c r="L105" s="4">
        <v>90.8</v>
      </c>
      <c r="M105" s="4">
        <v>137.1</v>
      </c>
      <c r="N105" s="4">
        <v>119.8</v>
      </c>
      <c r="O105" s="4">
        <v>133.69999999999999</v>
      </c>
      <c r="P105" s="4">
        <v>133.30000000000001</v>
      </c>
      <c r="Q105" s="4">
        <v>137.6</v>
      </c>
      <c r="R105" s="4">
        <v>125</v>
      </c>
      <c r="S105" s="4">
        <v>119.3</v>
      </c>
      <c r="T105" s="4">
        <v>124.2</v>
      </c>
      <c r="U105" s="4">
        <v>122.9</v>
      </c>
      <c r="V105" s="4">
        <v>115.1</v>
      </c>
      <c r="W105" s="4">
        <v>121</v>
      </c>
      <c r="X105" s="4">
        <v>118.1</v>
      </c>
      <c r="Y105" s="4">
        <v>109.3</v>
      </c>
      <c r="Z105" s="4">
        <v>117.9</v>
      </c>
      <c r="AA105" s="4">
        <v>126.6</v>
      </c>
      <c r="AB105" s="4">
        <v>113.3</v>
      </c>
      <c r="AC105" s="4">
        <v>116.6</v>
      </c>
      <c r="AD105" s="4">
        <v>124.6</v>
      </c>
    </row>
    <row r="106" spans="1:30" x14ac:dyDescent="0.35">
      <c r="A106" s="4" t="s">
        <v>34</v>
      </c>
      <c r="B106" s="4">
        <v>2015</v>
      </c>
      <c r="C106" s="4" t="s">
        <v>45</v>
      </c>
      <c r="D106" s="4">
        <v>125.4</v>
      </c>
      <c r="E106" s="4">
        <v>130.30000000000001</v>
      </c>
      <c r="F106" s="4">
        <v>121.6</v>
      </c>
      <c r="G106" s="4">
        <v>129.19999999999999</v>
      </c>
      <c r="H106" s="4">
        <v>114.9</v>
      </c>
      <c r="I106" s="4">
        <v>128.19999999999999</v>
      </c>
      <c r="J106" s="4">
        <v>158.4</v>
      </c>
      <c r="K106" s="4">
        <v>171.2</v>
      </c>
      <c r="L106" s="4">
        <v>93.3</v>
      </c>
      <c r="M106" s="4">
        <v>131.19999999999999</v>
      </c>
      <c r="N106" s="4">
        <v>121.7</v>
      </c>
      <c r="O106" s="4">
        <v>134</v>
      </c>
      <c r="P106" s="4">
        <v>132.69999999999999</v>
      </c>
      <c r="Q106" s="4">
        <v>133.6</v>
      </c>
      <c r="R106" s="4">
        <v>129.30000000000001</v>
      </c>
      <c r="S106" s="4">
        <v>124.5</v>
      </c>
      <c r="T106" s="4">
        <v>128.6</v>
      </c>
      <c r="U106" s="4">
        <v>122.9</v>
      </c>
      <c r="V106" s="4">
        <v>121.6</v>
      </c>
      <c r="W106" s="4">
        <v>123.4</v>
      </c>
      <c r="X106" s="4">
        <v>120.9</v>
      </c>
      <c r="Y106" s="4">
        <v>111.5</v>
      </c>
      <c r="Z106" s="4">
        <v>119.2</v>
      </c>
      <c r="AA106" s="4">
        <v>126.3</v>
      </c>
      <c r="AB106" s="4">
        <v>113.8</v>
      </c>
      <c r="AC106" s="4">
        <v>118.1</v>
      </c>
      <c r="AD106" s="4">
        <v>126.6</v>
      </c>
    </row>
    <row r="107" spans="1:30" x14ac:dyDescent="0.35">
      <c r="A107" s="4" t="s">
        <v>30</v>
      </c>
      <c r="B107" s="4">
        <v>2015</v>
      </c>
      <c r="C107" s="4" t="s">
        <v>46</v>
      </c>
      <c r="D107" s="4">
        <v>126.3</v>
      </c>
      <c r="E107" s="4">
        <v>131.30000000000001</v>
      </c>
      <c r="F107" s="4">
        <v>123.3</v>
      </c>
      <c r="G107" s="4">
        <v>129.80000000000001</v>
      </c>
      <c r="H107" s="4">
        <v>118.3</v>
      </c>
      <c r="I107" s="4">
        <v>131.6</v>
      </c>
      <c r="J107" s="4">
        <v>145.5</v>
      </c>
      <c r="K107" s="4">
        <v>162.1</v>
      </c>
      <c r="L107" s="4">
        <v>95.4</v>
      </c>
      <c r="M107" s="4">
        <v>128.9</v>
      </c>
      <c r="N107" s="4">
        <v>123.3</v>
      </c>
      <c r="O107" s="4">
        <v>135.1</v>
      </c>
      <c r="P107" s="4">
        <v>131.4</v>
      </c>
      <c r="Q107" s="4">
        <v>133.1</v>
      </c>
      <c r="R107" s="4">
        <v>132.5</v>
      </c>
      <c r="S107" s="4">
        <v>128.5</v>
      </c>
      <c r="T107" s="4">
        <v>131.9</v>
      </c>
      <c r="U107" s="4" t="s">
        <v>32</v>
      </c>
      <c r="V107" s="4">
        <v>125.7</v>
      </c>
      <c r="W107" s="4">
        <v>126</v>
      </c>
      <c r="X107" s="4">
        <v>123.1</v>
      </c>
      <c r="Y107" s="4">
        <v>114</v>
      </c>
      <c r="Z107" s="4">
        <v>121.6</v>
      </c>
      <c r="AA107" s="4">
        <v>125.6</v>
      </c>
      <c r="AB107" s="4">
        <v>114.1</v>
      </c>
      <c r="AC107" s="4">
        <v>119.8</v>
      </c>
      <c r="AD107" s="4">
        <v>127.9</v>
      </c>
    </row>
    <row r="108" spans="1:30" x14ac:dyDescent="0.35">
      <c r="A108" s="4" t="s">
        <v>33</v>
      </c>
      <c r="B108" s="4">
        <v>2015</v>
      </c>
      <c r="C108" s="4" t="s">
        <v>46</v>
      </c>
      <c r="D108" s="4">
        <v>124.3</v>
      </c>
      <c r="E108" s="4">
        <v>131.69999999999999</v>
      </c>
      <c r="F108" s="4">
        <v>127.1</v>
      </c>
      <c r="G108" s="4">
        <v>128.6</v>
      </c>
      <c r="H108" s="4">
        <v>110</v>
      </c>
      <c r="I108" s="4">
        <v>120.8</v>
      </c>
      <c r="J108" s="4">
        <v>149</v>
      </c>
      <c r="K108" s="4">
        <v>190.1</v>
      </c>
      <c r="L108" s="4">
        <v>92.7</v>
      </c>
      <c r="M108" s="4">
        <v>138.6</v>
      </c>
      <c r="N108" s="4">
        <v>120.2</v>
      </c>
      <c r="O108" s="4">
        <v>134.19999999999999</v>
      </c>
      <c r="P108" s="4">
        <v>131.5</v>
      </c>
      <c r="Q108" s="4">
        <v>138.19999999999999</v>
      </c>
      <c r="R108" s="4">
        <v>125.4</v>
      </c>
      <c r="S108" s="4">
        <v>119.5</v>
      </c>
      <c r="T108" s="4">
        <v>124.5</v>
      </c>
      <c r="U108" s="4">
        <v>122.4</v>
      </c>
      <c r="V108" s="4">
        <v>116</v>
      </c>
      <c r="W108" s="4">
        <v>121</v>
      </c>
      <c r="X108" s="4">
        <v>118.6</v>
      </c>
      <c r="Y108" s="4">
        <v>109.3</v>
      </c>
      <c r="Z108" s="4">
        <v>118.1</v>
      </c>
      <c r="AA108" s="4">
        <v>126.6</v>
      </c>
      <c r="AB108" s="4">
        <v>113.2</v>
      </c>
      <c r="AC108" s="4">
        <v>116.7</v>
      </c>
      <c r="AD108" s="4">
        <v>124</v>
      </c>
    </row>
    <row r="109" spans="1:30" x14ac:dyDescent="0.35">
      <c r="A109" s="4" t="s">
        <v>34</v>
      </c>
      <c r="B109" s="4">
        <v>2015</v>
      </c>
      <c r="C109" s="4" t="s">
        <v>46</v>
      </c>
      <c r="D109" s="4">
        <v>125.7</v>
      </c>
      <c r="E109" s="4">
        <v>131.4</v>
      </c>
      <c r="F109" s="4">
        <v>124.8</v>
      </c>
      <c r="G109" s="4">
        <v>129.4</v>
      </c>
      <c r="H109" s="4">
        <v>115.3</v>
      </c>
      <c r="I109" s="4">
        <v>126.6</v>
      </c>
      <c r="J109" s="4">
        <v>146.69999999999999</v>
      </c>
      <c r="K109" s="4">
        <v>171.5</v>
      </c>
      <c r="L109" s="4">
        <v>94.5</v>
      </c>
      <c r="M109" s="4">
        <v>132.1</v>
      </c>
      <c r="N109" s="4">
        <v>122</v>
      </c>
      <c r="O109" s="4">
        <v>134.69999999999999</v>
      </c>
      <c r="P109" s="4">
        <v>131.4</v>
      </c>
      <c r="Q109" s="4">
        <v>134.5</v>
      </c>
      <c r="R109" s="4">
        <v>129.69999999999999</v>
      </c>
      <c r="S109" s="4">
        <v>124.8</v>
      </c>
      <c r="T109" s="4">
        <v>129</v>
      </c>
      <c r="U109" s="4">
        <v>122.4</v>
      </c>
      <c r="V109" s="4">
        <v>122</v>
      </c>
      <c r="W109" s="4">
        <v>123.6</v>
      </c>
      <c r="X109" s="4">
        <v>121.4</v>
      </c>
      <c r="Y109" s="4">
        <v>111.5</v>
      </c>
      <c r="Z109" s="4">
        <v>119.6</v>
      </c>
      <c r="AA109" s="4">
        <v>126.2</v>
      </c>
      <c r="AB109" s="4">
        <v>113.7</v>
      </c>
      <c r="AC109" s="4">
        <v>118.3</v>
      </c>
      <c r="AD109" s="4">
        <v>126.1</v>
      </c>
    </row>
    <row r="110" spans="1:30" x14ac:dyDescent="0.35">
      <c r="A110" s="4" t="s">
        <v>30</v>
      </c>
      <c r="B110" s="4">
        <v>2016</v>
      </c>
      <c r="C110" s="4" t="s">
        <v>31</v>
      </c>
      <c r="D110" s="4">
        <v>126.8</v>
      </c>
      <c r="E110" s="4">
        <v>133.19999999999999</v>
      </c>
      <c r="F110" s="4">
        <v>126.5</v>
      </c>
      <c r="G110" s="4">
        <v>130.30000000000001</v>
      </c>
      <c r="H110" s="4">
        <v>118.9</v>
      </c>
      <c r="I110" s="4">
        <v>131.6</v>
      </c>
      <c r="J110" s="4">
        <v>140.1</v>
      </c>
      <c r="K110" s="4">
        <v>163.80000000000001</v>
      </c>
      <c r="L110" s="4">
        <v>97.7</v>
      </c>
      <c r="M110" s="4">
        <v>129.6</v>
      </c>
      <c r="N110" s="4">
        <v>124.3</v>
      </c>
      <c r="O110" s="4">
        <v>135.9</v>
      </c>
      <c r="P110" s="4">
        <v>131.4</v>
      </c>
      <c r="Q110" s="4">
        <v>133.6</v>
      </c>
      <c r="R110" s="4">
        <v>133.19999999999999</v>
      </c>
      <c r="S110" s="4">
        <v>128.9</v>
      </c>
      <c r="T110" s="4">
        <v>132.6</v>
      </c>
      <c r="U110" s="4" t="s">
        <v>32</v>
      </c>
      <c r="V110" s="4">
        <v>126.2</v>
      </c>
      <c r="W110" s="4">
        <v>126.6</v>
      </c>
      <c r="X110" s="4">
        <v>123.7</v>
      </c>
      <c r="Y110" s="4">
        <v>113.6</v>
      </c>
      <c r="Z110" s="4">
        <v>121.4</v>
      </c>
      <c r="AA110" s="4">
        <v>126.2</v>
      </c>
      <c r="AB110" s="4">
        <v>114.9</v>
      </c>
      <c r="AC110" s="4">
        <v>120.1</v>
      </c>
      <c r="AD110" s="4">
        <v>128.1</v>
      </c>
    </row>
    <row r="111" spans="1:30" x14ac:dyDescent="0.35">
      <c r="A111" s="4" t="s">
        <v>33</v>
      </c>
      <c r="B111" s="4">
        <v>2016</v>
      </c>
      <c r="C111" s="4" t="s">
        <v>31</v>
      </c>
      <c r="D111" s="4">
        <v>124.7</v>
      </c>
      <c r="E111" s="4">
        <v>135.9</v>
      </c>
      <c r="F111" s="4">
        <v>132</v>
      </c>
      <c r="G111" s="4">
        <v>129.19999999999999</v>
      </c>
      <c r="H111" s="4">
        <v>109.7</v>
      </c>
      <c r="I111" s="4">
        <v>119</v>
      </c>
      <c r="J111" s="4">
        <v>144.1</v>
      </c>
      <c r="K111" s="4">
        <v>184.2</v>
      </c>
      <c r="L111" s="4">
        <v>96.7</v>
      </c>
      <c r="M111" s="4">
        <v>139.5</v>
      </c>
      <c r="N111" s="4">
        <v>120.5</v>
      </c>
      <c r="O111" s="4">
        <v>134.69999999999999</v>
      </c>
      <c r="P111" s="4">
        <v>131.19999999999999</v>
      </c>
      <c r="Q111" s="4">
        <v>139.5</v>
      </c>
      <c r="R111" s="4">
        <v>125.8</v>
      </c>
      <c r="S111" s="4">
        <v>119.8</v>
      </c>
      <c r="T111" s="4">
        <v>124.9</v>
      </c>
      <c r="U111" s="4">
        <v>123.4</v>
      </c>
      <c r="V111" s="4">
        <v>116.9</v>
      </c>
      <c r="W111" s="4">
        <v>121.6</v>
      </c>
      <c r="X111" s="4">
        <v>119.1</v>
      </c>
      <c r="Y111" s="4">
        <v>108.9</v>
      </c>
      <c r="Z111" s="4">
        <v>118.5</v>
      </c>
      <c r="AA111" s="4">
        <v>126.4</v>
      </c>
      <c r="AB111" s="4">
        <v>114</v>
      </c>
      <c r="AC111" s="4">
        <v>116.8</v>
      </c>
      <c r="AD111" s="4">
        <v>124.2</v>
      </c>
    </row>
    <row r="112" spans="1:30" x14ac:dyDescent="0.35">
      <c r="A112" s="4" t="s">
        <v>34</v>
      </c>
      <c r="B112" s="4">
        <v>2016</v>
      </c>
      <c r="C112" s="4" t="s">
        <v>31</v>
      </c>
      <c r="D112" s="4">
        <v>126.1</v>
      </c>
      <c r="E112" s="4">
        <v>134.1</v>
      </c>
      <c r="F112" s="4">
        <v>128.6</v>
      </c>
      <c r="G112" s="4">
        <v>129.9</v>
      </c>
      <c r="H112" s="4">
        <v>115.5</v>
      </c>
      <c r="I112" s="4">
        <v>125.7</v>
      </c>
      <c r="J112" s="4">
        <v>141.5</v>
      </c>
      <c r="K112" s="4">
        <v>170.7</v>
      </c>
      <c r="L112" s="4">
        <v>97.4</v>
      </c>
      <c r="M112" s="4">
        <v>132.9</v>
      </c>
      <c r="N112" s="4">
        <v>122.7</v>
      </c>
      <c r="O112" s="4">
        <v>135.30000000000001</v>
      </c>
      <c r="P112" s="4">
        <v>131.30000000000001</v>
      </c>
      <c r="Q112" s="4">
        <v>135.19999999999999</v>
      </c>
      <c r="R112" s="4">
        <v>130.30000000000001</v>
      </c>
      <c r="S112" s="4">
        <v>125.1</v>
      </c>
      <c r="T112" s="4">
        <v>129.5</v>
      </c>
      <c r="U112" s="4">
        <v>123.4</v>
      </c>
      <c r="V112" s="4">
        <v>122.7</v>
      </c>
      <c r="W112" s="4">
        <v>124.2</v>
      </c>
      <c r="X112" s="4">
        <v>122</v>
      </c>
      <c r="Y112" s="4">
        <v>111.1</v>
      </c>
      <c r="Z112" s="4">
        <v>119.8</v>
      </c>
      <c r="AA112" s="4">
        <v>126.3</v>
      </c>
      <c r="AB112" s="4">
        <v>114.5</v>
      </c>
      <c r="AC112" s="4">
        <v>118.5</v>
      </c>
      <c r="AD112" s="4">
        <v>126.3</v>
      </c>
    </row>
    <row r="113" spans="1:30" x14ac:dyDescent="0.35">
      <c r="A113" s="4" t="s">
        <v>30</v>
      </c>
      <c r="B113" s="4">
        <v>2016</v>
      </c>
      <c r="C113" s="4" t="s">
        <v>35</v>
      </c>
      <c r="D113" s="4">
        <v>127.1</v>
      </c>
      <c r="E113" s="4">
        <v>133.69999999999999</v>
      </c>
      <c r="F113" s="4">
        <v>127.7</v>
      </c>
      <c r="G113" s="4">
        <v>130.69999999999999</v>
      </c>
      <c r="H113" s="4">
        <v>118.5</v>
      </c>
      <c r="I113" s="4">
        <v>130.4</v>
      </c>
      <c r="J113" s="4">
        <v>130.9</v>
      </c>
      <c r="K113" s="4">
        <v>162.80000000000001</v>
      </c>
      <c r="L113" s="4">
        <v>98.7</v>
      </c>
      <c r="M113" s="4">
        <v>130.6</v>
      </c>
      <c r="N113" s="4">
        <v>124.8</v>
      </c>
      <c r="O113" s="4">
        <v>136.4</v>
      </c>
      <c r="P113" s="4">
        <v>130.30000000000001</v>
      </c>
      <c r="Q113" s="4">
        <v>134.4</v>
      </c>
      <c r="R113" s="4">
        <v>133.9</v>
      </c>
      <c r="S113" s="4">
        <v>129.80000000000001</v>
      </c>
      <c r="T113" s="4">
        <v>133.4</v>
      </c>
      <c r="U113" s="4" t="s">
        <v>32</v>
      </c>
      <c r="V113" s="4">
        <v>127.5</v>
      </c>
      <c r="W113" s="4">
        <v>127.1</v>
      </c>
      <c r="X113" s="4">
        <v>124.3</v>
      </c>
      <c r="Y113" s="4">
        <v>113.9</v>
      </c>
      <c r="Z113" s="4">
        <v>122.3</v>
      </c>
      <c r="AA113" s="4">
        <v>127.1</v>
      </c>
      <c r="AB113" s="4">
        <v>116.8</v>
      </c>
      <c r="AC113" s="4">
        <v>120.9</v>
      </c>
      <c r="AD113" s="4">
        <v>127.9</v>
      </c>
    </row>
    <row r="114" spans="1:30" x14ac:dyDescent="0.35">
      <c r="A114" s="4" t="s">
        <v>33</v>
      </c>
      <c r="B114" s="4">
        <v>2016</v>
      </c>
      <c r="C114" s="4" t="s">
        <v>35</v>
      </c>
      <c r="D114" s="4">
        <v>124.8</v>
      </c>
      <c r="E114" s="4">
        <v>135.1</v>
      </c>
      <c r="F114" s="4">
        <v>130.30000000000001</v>
      </c>
      <c r="G114" s="4">
        <v>129.6</v>
      </c>
      <c r="H114" s="4">
        <v>108.4</v>
      </c>
      <c r="I114" s="4">
        <v>118.6</v>
      </c>
      <c r="J114" s="4">
        <v>129.19999999999999</v>
      </c>
      <c r="K114" s="4">
        <v>176.4</v>
      </c>
      <c r="L114" s="4">
        <v>99.1</v>
      </c>
      <c r="M114" s="4">
        <v>139.69999999999999</v>
      </c>
      <c r="N114" s="4">
        <v>120.6</v>
      </c>
      <c r="O114" s="4">
        <v>135.19999999999999</v>
      </c>
      <c r="P114" s="4">
        <v>129.1</v>
      </c>
      <c r="Q114" s="4">
        <v>140</v>
      </c>
      <c r="R114" s="4">
        <v>126.2</v>
      </c>
      <c r="S114" s="4">
        <v>120.1</v>
      </c>
      <c r="T114" s="4">
        <v>125.3</v>
      </c>
      <c r="U114" s="4">
        <v>124.4</v>
      </c>
      <c r="V114" s="4">
        <v>116</v>
      </c>
      <c r="W114" s="4">
        <v>121.8</v>
      </c>
      <c r="X114" s="4">
        <v>119.5</v>
      </c>
      <c r="Y114" s="4">
        <v>109.1</v>
      </c>
      <c r="Z114" s="4">
        <v>118.8</v>
      </c>
      <c r="AA114" s="4">
        <v>126.3</v>
      </c>
      <c r="AB114" s="4">
        <v>116.2</v>
      </c>
      <c r="AC114" s="4">
        <v>117.2</v>
      </c>
      <c r="AD114" s="4">
        <v>123.8</v>
      </c>
    </row>
    <row r="115" spans="1:30" x14ac:dyDescent="0.35">
      <c r="A115" s="4" t="s">
        <v>34</v>
      </c>
      <c r="B115" s="4">
        <v>2016</v>
      </c>
      <c r="C115" s="4" t="s">
        <v>35</v>
      </c>
      <c r="D115" s="4">
        <v>126.4</v>
      </c>
      <c r="E115" s="4">
        <v>134.19999999999999</v>
      </c>
      <c r="F115" s="4">
        <v>128.69999999999999</v>
      </c>
      <c r="G115" s="4">
        <v>130.30000000000001</v>
      </c>
      <c r="H115" s="4">
        <v>114.8</v>
      </c>
      <c r="I115" s="4">
        <v>124.9</v>
      </c>
      <c r="J115" s="4">
        <v>130.30000000000001</v>
      </c>
      <c r="K115" s="4">
        <v>167.4</v>
      </c>
      <c r="L115" s="4">
        <v>98.8</v>
      </c>
      <c r="M115" s="4">
        <v>133.6</v>
      </c>
      <c r="N115" s="4">
        <v>123</v>
      </c>
      <c r="O115" s="4">
        <v>135.80000000000001</v>
      </c>
      <c r="P115" s="4">
        <v>129.9</v>
      </c>
      <c r="Q115" s="4">
        <v>135.9</v>
      </c>
      <c r="R115" s="4">
        <v>130.9</v>
      </c>
      <c r="S115" s="4">
        <v>125.8</v>
      </c>
      <c r="T115" s="4">
        <v>130.19999999999999</v>
      </c>
      <c r="U115" s="4">
        <v>124.4</v>
      </c>
      <c r="V115" s="4">
        <v>123.1</v>
      </c>
      <c r="W115" s="4">
        <v>124.6</v>
      </c>
      <c r="X115" s="4">
        <v>122.5</v>
      </c>
      <c r="Y115" s="4">
        <v>111.4</v>
      </c>
      <c r="Z115" s="4">
        <v>120.3</v>
      </c>
      <c r="AA115" s="4">
        <v>126.6</v>
      </c>
      <c r="AB115" s="4">
        <v>116.6</v>
      </c>
      <c r="AC115" s="4">
        <v>119.1</v>
      </c>
      <c r="AD115" s="4">
        <v>126</v>
      </c>
    </row>
    <row r="116" spans="1:30" x14ac:dyDescent="0.35">
      <c r="A116" s="4" t="s">
        <v>30</v>
      </c>
      <c r="B116" s="4">
        <v>2016</v>
      </c>
      <c r="C116" s="4" t="s">
        <v>36</v>
      </c>
      <c r="D116" s="4">
        <v>127.3</v>
      </c>
      <c r="E116" s="4">
        <v>134.4</v>
      </c>
      <c r="F116" s="4">
        <v>125.1</v>
      </c>
      <c r="G116" s="4">
        <v>130.5</v>
      </c>
      <c r="H116" s="4">
        <v>118.3</v>
      </c>
      <c r="I116" s="4">
        <v>131.69999999999999</v>
      </c>
      <c r="J116" s="4">
        <v>130.69999999999999</v>
      </c>
      <c r="K116" s="4">
        <v>161.19999999999999</v>
      </c>
      <c r="L116" s="4">
        <v>100.4</v>
      </c>
      <c r="M116" s="4">
        <v>130.80000000000001</v>
      </c>
      <c r="N116" s="4">
        <v>124.9</v>
      </c>
      <c r="O116" s="4">
        <v>137</v>
      </c>
      <c r="P116" s="4">
        <v>130.4</v>
      </c>
      <c r="Q116" s="4">
        <v>135</v>
      </c>
      <c r="R116" s="4">
        <v>134.4</v>
      </c>
      <c r="S116" s="4">
        <v>130.19999999999999</v>
      </c>
      <c r="T116" s="4">
        <v>133.80000000000001</v>
      </c>
      <c r="U116" s="4" t="s">
        <v>32</v>
      </c>
      <c r="V116" s="4">
        <v>127</v>
      </c>
      <c r="W116" s="4">
        <v>127.7</v>
      </c>
      <c r="X116" s="4">
        <v>124.8</v>
      </c>
      <c r="Y116" s="4">
        <v>113.6</v>
      </c>
      <c r="Z116" s="4">
        <v>122.5</v>
      </c>
      <c r="AA116" s="4">
        <v>127.5</v>
      </c>
      <c r="AB116" s="4">
        <v>117.4</v>
      </c>
      <c r="AC116" s="4">
        <v>121.1</v>
      </c>
      <c r="AD116" s="4">
        <v>128</v>
      </c>
    </row>
    <row r="117" spans="1:30" x14ac:dyDescent="0.35">
      <c r="A117" s="4" t="s">
        <v>33</v>
      </c>
      <c r="B117" s="4">
        <v>2016</v>
      </c>
      <c r="C117" s="4" t="s">
        <v>36</v>
      </c>
      <c r="D117" s="4">
        <v>124.8</v>
      </c>
      <c r="E117" s="4">
        <v>136.30000000000001</v>
      </c>
      <c r="F117" s="4">
        <v>123.7</v>
      </c>
      <c r="G117" s="4">
        <v>129.69999999999999</v>
      </c>
      <c r="H117" s="4">
        <v>107.9</v>
      </c>
      <c r="I117" s="4">
        <v>119.9</v>
      </c>
      <c r="J117" s="4">
        <v>128.1</v>
      </c>
      <c r="K117" s="4">
        <v>170.3</v>
      </c>
      <c r="L117" s="4">
        <v>101.8</v>
      </c>
      <c r="M117" s="4">
        <v>140.1</v>
      </c>
      <c r="N117" s="4">
        <v>120.7</v>
      </c>
      <c r="O117" s="4">
        <v>135.4</v>
      </c>
      <c r="P117" s="4">
        <v>128.9</v>
      </c>
      <c r="Q117" s="4">
        <v>140.6</v>
      </c>
      <c r="R117" s="4">
        <v>126.4</v>
      </c>
      <c r="S117" s="4">
        <v>120.3</v>
      </c>
      <c r="T117" s="4">
        <v>125.5</v>
      </c>
      <c r="U117" s="4">
        <v>124.9</v>
      </c>
      <c r="V117" s="4">
        <v>114.8</v>
      </c>
      <c r="W117" s="4">
        <v>122.3</v>
      </c>
      <c r="X117" s="4">
        <v>119.7</v>
      </c>
      <c r="Y117" s="4">
        <v>108.5</v>
      </c>
      <c r="Z117" s="4">
        <v>119.1</v>
      </c>
      <c r="AA117" s="4">
        <v>126.4</v>
      </c>
      <c r="AB117" s="4">
        <v>117.1</v>
      </c>
      <c r="AC117" s="4">
        <v>117.3</v>
      </c>
      <c r="AD117" s="4">
        <v>123.8</v>
      </c>
    </row>
    <row r="118" spans="1:30" x14ac:dyDescent="0.35">
      <c r="A118" s="4" t="s">
        <v>34</v>
      </c>
      <c r="B118" s="4">
        <v>2016</v>
      </c>
      <c r="C118" s="4" t="s">
        <v>36</v>
      </c>
      <c r="D118" s="4">
        <v>126.5</v>
      </c>
      <c r="E118" s="4">
        <v>135.1</v>
      </c>
      <c r="F118" s="4">
        <v>124.6</v>
      </c>
      <c r="G118" s="4">
        <v>130.19999999999999</v>
      </c>
      <c r="H118" s="4">
        <v>114.5</v>
      </c>
      <c r="I118" s="4">
        <v>126.2</v>
      </c>
      <c r="J118" s="4">
        <v>129.80000000000001</v>
      </c>
      <c r="K118" s="4">
        <v>164.3</v>
      </c>
      <c r="L118" s="4">
        <v>100.9</v>
      </c>
      <c r="M118" s="4">
        <v>133.9</v>
      </c>
      <c r="N118" s="4">
        <v>123.1</v>
      </c>
      <c r="O118" s="4">
        <v>136.30000000000001</v>
      </c>
      <c r="P118" s="4">
        <v>129.80000000000001</v>
      </c>
      <c r="Q118" s="4">
        <v>136.5</v>
      </c>
      <c r="R118" s="4">
        <v>131.30000000000001</v>
      </c>
      <c r="S118" s="4">
        <v>126.1</v>
      </c>
      <c r="T118" s="4">
        <v>130.5</v>
      </c>
      <c r="U118" s="4">
        <v>124.9</v>
      </c>
      <c r="V118" s="4">
        <v>122.4</v>
      </c>
      <c r="W118" s="4">
        <v>125.1</v>
      </c>
      <c r="X118" s="4">
        <v>122.9</v>
      </c>
      <c r="Y118" s="4">
        <v>110.9</v>
      </c>
      <c r="Z118" s="4">
        <v>120.6</v>
      </c>
      <c r="AA118" s="4">
        <v>126.9</v>
      </c>
      <c r="AB118" s="4">
        <v>117.3</v>
      </c>
      <c r="AC118" s="4">
        <v>119.3</v>
      </c>
      <c r="AD118" s="4">
        <v>126</v>
      </c>
    </row>
    <row r="119" spans="1:30" x14ac:dyDescent="0.35">
      <c r="A119" s="4" t="s">
        <v>30</v>
      </c>
      <c r="B119" s="4">
        <v>2016</v>
      </c>
      <c r="C119" s="4" t="s">
        <v>37</v>
      </c>
      <c r="D119" s="4">
        <v>127.4</v>
      </c>
      <c r="E119" s="4">
        <v>135.4</v>
      </c>
      <c r="F119" s="4">
        <v>123.4</v>
      </c>
      <c r="G119" s="4">
        <v>131.30000000000001</v>
      </c>
      <c r="H119" s="4">
        <v>118.2</v>
      </c>
      <c r="I119" s="4">
        <v>138.1</v>
      </c>
      <c r="J119" s="4">
        <v>134.1</v>
      </c>
      <c r="K119" s="4">
        <v>162.69999999999999</v>
      </c>
      <c r="L119" s="4">
        <v>105</v>
      </c>
      <c r="M119" s="4">
        <v>131.4</v>
      </c>
      <c r="N119" s="4">
        <v>125.4</v>
      </c>
      <c r="O119" s="4">
        <v>137.4</v>
      </c>
      <c r="P119" s="4">
        <v>131.80000000000001</v>
      </c>
      <c r="Q119" s="4">
        <v>135.5</v>
      </c>
      <c r="R119" s="4">
        <v>135</v>
      </c>
      <c r="S119" s="4">
        <v>130.6</v>
      </c>
      <c r="T119" s="4">
        <v>134.4</v>
      </c>
      <c r="U119" s="4" t="s">
        <v>32</v>
      </c>
      <c r="V119" s="4">
        <v>127</v>
      </c>
      <c r="W119" s="4">
        <v>128</v>
      </c>
      <c r="X119" s="4">
        <v>125.2</v>
      </c>
      <c r="Y119" s="4">
        <v>114.4</v>
      </c>
      <c r="Z119" s="4">
        <v>123.2</v>
      </c>
      <c r="AA119" s="4">
        <v>127.9</v>
      </c>
      <c r="AB119" s="4">
        <v>118.4</v>
      </c>
      <c r="AC119" s="4">
        <v>121.7</v>
      </c>
      <c r="AD119" s="4">
        <v>129</v>
      </c>
    </row>
    <row r="120" spans="1:30" x14ac:dyDescent="0.35">
      <c r="A120" s="4" t="s">
        <v>33</v>
      </c>
      <c r="B120" s="4">
        <v>2016</v>
      </c>
      <c r="C120" s="4" t="s">
        <v>37</v>
      </c>
      <c r="D120" s="4">
        <v>124.9</v>
      </c>
      <c r="E120" s="4">
        <v>139.30000000000001</v>
      </c>
      <c r="F120" s="4">
        <v>119.9</v>
      </c>
      <c r="G120" s="4">
        <v>130.19999999999999</v>
      </c>
      <c r="H120" s="4">
        <v>108.9</v>
      </c>
      <c r="I120" s="4">
        <v>131.1</v>
      </c>
      <c r="J120" s="4">
        <v>136.80000000000001</v>
      </c>
      <c r="K120" s="4">
        <v>176.9</v>
      </c>
      <c r="L120" s="4">
        <v>109.1</v>
      </c>
      <c r="M120" s="4">
        <v>140.4</v>
      </c>
      <c r="N120" s="4">
        <v>121.1</v>
      </c>
      <c r="O120" s="4">
        <v>135.9</v>
      </c>
      <c r="P120" s="4">
        <v>131.80000000000001</v>
      </c>
      <c r="Q120" s="4">
        <v>141.5</v>
      </c>
      <c r="R120" s="4">
        <v>126.8</v>
      </c>
      <c r="S120" s="4">
        <v>120.5</v>
      </c>
      <c r="T120" s="4">
        <v>125.8</v>
      </c>
      <c r="U120" s="4">
        <v>125.6</v>
      </c>
      <c r="V120" s="4">
        <v>114.6</v>
      </c>
      <c r="W120" s="4">
        <v>122.8</v>
      </c>
      <c r="X120" s="4">
        <v>120</v>
      </c>
      <c r="Y120" s="4">
        <v>110</v>
      </c>
      <c r="Z120" s="4">
        <v>119.5</v>
      </c>
      <c r="AA120" s="4">
        <v>127.6</v>
      </c>
      <c r="AB120" s="4">
        <v>117.6</v>
      </c>
      <c r="AC120" s="4">
        <v>118.2</v>
      </c>
      <c r="AD120" s="4">
        <v>125.3</v>
      </c>
    </row>
    <row r="121" spans="1:30" x14ac:dyDescent="0.35">
      <c r="A121" s="4" t="s">
        <v>34</v>
      </c>
      <c r="B121" s="4">
        <v>2016</v>
      </c>
      <c r="C121" s="4" t="s">
        <v>37</v>
      </c>
      <c r="D121" s="4">
        <v>126.6</v>
      </c>
      <c r="E121" s="4">
        <v>136.80000000000001</v>
      </c>
      <c r="F121" s="4">
        <v>122</v>
      </c>
      <c r="G121" s="4">
        <v>130.9</v>
      </c>
      <c r="H121" s="4">
        <v>114.8</v>
      </c>
      <c r="I121" s="4">
        <v>134.80000000000001</v>
      </c>
      <c r="J121" s="4">
        <v>135</v>
      </c>
      <c r="K121" s="4">
        <v>167.5</v>
      </c>
      <c r="L121" s="4">
        <v>106.4</v>
      </c>
      <c r="M121" s="4">
        <v>134.4</v>
      </c>
      <c r="N121" s="4">
        <v>123.6</v>
      </c>
      <c r="O121" s="4">
        <v>136.69999999999999</v>
      </c>
      <c r="P121" s="4">
        <v>131.80000000000001</v>
      </c>
      <c r="Q121" s="4">
        <v>137.1</v>
      </c>
      <c r="R121" s="4">
        <v>131.80000000000001</v>
      </c>
      <c r="S121" s="4">
        <v>126.4</v>
      </c>
      <c r="T121" s="4">
        <v>131</v>
      </c>
      <c r="U121" s="4">
        <v>125.6</v>
      </c>
      <c r="V121" s="4">
        <v>122.3</v>
      </c>
      <c r="W121" s="4">
        <v>125.5</v>
      </c>
      <c r="X121" s="4">
        <v>123.2</v>
      </c>
      <c r="Y121" s="4">
        <v>112.1</v>
      </c>
      <c r="Z121" s="4">
        <v>121.1</v>
      </c>
      <c r="AA121" s="4">
        <v>127.7</v>
      </c>
      <c r="AB121" s="4">
        <v>118.1</v>
      </c>
      <c r="AC121" s="4">
        <v>120</v>
      </c>
      <c r="AD121" s="4">
        <v>127.3</v>
      </c>
    </row>
    <row r="122" spans="1:30" x14ac:dyDescent="0.35">
      <c r="A122" s="4" t="s">
        <v>30</v>
      </c>
      <c r="B122" s="4">
        <v>2016</v>
      </c>
      <c r="C122" s="4" t="s">
        <v>38</v>
      </c>
      <c r="D122" s="4">
        <v>127.6</v>
      </c>
      <c r="E122" s="4">
        <v>137.5</v>
      </c>
      <c r="F122" s="4">
        <v>124.4</v>
      </c>
      <c r="G122" s="4">
        <v>132.4</v>
      </c>
      <c r="H122" s="4">
        <v>118.2</v>
      </c>
      <c r="I122" s="4">
        <v>138.1</v>
      </c>
      <c r="J122" s="4">
        <v>141.80000000000001</v>
      </c>
      <c r="K122" s="4">
        <v>166</v>
      </c>
      <c r="L122" s="4">
        <v>107.5</v>
      </c>
      <c r="M122" s="4">
        <v>132.19999999999999</v>
      </c>
      <c r="N122" s="4">
        <v>126.1</v>
      </c>
      <c r="O122" s="4">
        <v>138.30000000000001</v>
      </c>
      <c r="P122" s="4">
        <v>133.6</v>
      </c>
      <c r="Q122" s="4">
        <v>136</v>
      </c>
      <c r="R122" s="4">
        <v>135.4</v>
      </c>
      <c r="S122" s="4">
        <v>131.1</v>
      </c>
      <c r="T122" s="4">
        <v>134.80000000000001</v>
      </c>
      <c r="U122" s="4" t="s">
        <v>32</v>
      </c>
      <c r="V122" s="4">
        <v>127.4</v>
      </c>
      <c r="W122" s="4">
        <v>128.5</v>
      </c>
      <c r="X122" s="4">
        <v>125.8</v>
      </c>
      <c r="Y122" s="4">
        <v>115.1</v>
      </c>
      <c r="Z122" s="4">
        <v>123.6</v>
      </c>
      <c r="AA122" s="4">
        <v>129.1</v>
      </c>
      <c r="AB122" s="4">
        <v>119.7</v>
      </c>
      <c r="AC122" s="4">
        <v>122.5</v>
      </c>
      <c r="AD122" s="4">
        <v>130.30000000000001</v>
      </c>
    </row>
    <row r="123" spans="1:30" x14ac:dyDescent="0.35">
      <c r="A123" s="4" t="s">
        <v>33</v>
      </c>
      <c r="B123" s="4">
        <v>2016</v>
      </c>
      <c r="C123" s="4" t="s">
        <v>38</v>
      </c>
      <c r="D123" s="4">
        <v>125</v>
      </c>
      <c r="E123" s="4">
        <v>142.1</v>
      </c>
      <c r="F123" s="4">
        <v>127</v>
      </c>
      <c r="G123" s="4">
        <v>130.4</v>
      </c>
      <c r="H123" s="4">
        <v>109.6</v>
      </c>
      <c r="I123" s="4">
        <v>133.5</v>
      </c>
      <c r="J123" s="4">
        <v>151.4</v>
      </c>
      <c r="K123" s="4">
        <v>182.8</v>
      </c>
      <c r="L123" s="4">
        <v>111.1</v>
      </c>
      <c r="M123" s="4">
        <v>141.5</v>
      </c>
      <c r="N123" s="4">
        <v>121.5</v>
      </c>
      <c r="O123" s="4">
        <v>136.30000000000001</v>
      </c>
      <c r="P123" s="4">
        <v>134.6</v>
      </c>
      <c r="Q123" s="4">
        <v>142.19999999999999</v>
      </c>
      <c r="R123" s="4">
        <v>127.2</v>
      </c>
      <c r="S123" s="4">
        <v>120.7</v>
      </c>
      <c r="T123" s="4">
        <v>126.2</v>
      </c>
      <c r="U123" s="4">
        <v>126</v>
      </c>
      <c r="V123" s="4">
        <v>115</v>
      </c>
      <c r="W123" s="4">
        <v>123.2</v>
      </c>
      <c r="X123" s="4">
        <v>120.3</v>
      </c>
      <c r="Y123" s="4">
        <v>110.7</v>
      </c>
      <c r="Z123" s="4">
        <v>119.8</v>
      </c>
      <c r="AA123" s="4">
        <v>128</v>
      </c>
      <c r="AB123" s="4">
        <v>118.5</v>
      </c>
      <c r="AC123" s="4">
        <v>118.7</v>
      </c>
      <c r="AD123" s="4">
        <v>126.6</v>
      </c>
    </row>
    <row r="124" spans="1:30" x14ac:dyDescent="0.35">
      <c r="A124" s="4" t="s">
        <v>34</v>
      </c>
      <c r="B124" s="4">
        <v>2016</v>
      </c>
      <c r="C124" s="4" t="s">
        <v>38</v>
      </c>
      <c r="D124" s="4">
        <v>126.8</v>
      </c>
      <c r="E124" s="4">
        <v>139.1</v>
      </c>
      <c r="F124" s="4">
        <v>125.4</v>
      </c>
      <c r="G124" s="4">
        <v>131.69999999999999</v>
      </c>
      <c r="H124" s="4">
        <v>115</v>
      </c>
      <c r="I124" s="4">
        <v>136</v>
      </c>
      <c r="J124" s="4">
        <v>145.1</v>
      </c>
      <c r="K124" s="4">
        <v>171.7</v>
      </c>
      <c r="L124" s="4">
        <v>108.7</v>
      </c>
      <c r="M124" s="4">
        <v>135.30000000000001</v>
      </c>
      <c r="N124" s="4">
        <v>124.2</v>
      </c>
      <c r="O124" s="4">
        <v>137.4</v>
      </c>
      <c r="P124" s="4">
        <v>134</v>
      </c>
      <c r="Q124" s="4">
        <v>137.69999999999999</v>
      </c>
      <c r="R124" s="4">
        <v>132.19999999999999</v>
      </c>
      <c r="S124" s="4">
        <v>126.8</v>
      </c>
      <c r="T124" s="4">
        <v>131.4</v>
      </c>
      <c r="U124" s="4">
        <v>126</v>
      </c>
      <c r="V124" s="4">
        <v>122.7</v>
      </c>
      <c r="W124" s="4">
        <v>126</v>
      </c>
      <c r="X124" s="4">
        <v>123.7</v>
      </c>
      <c r="Y124" s="4">
        <v>112.8</v>
      </c>
      <c r="Z124" s="4">
        <v>121.5</v>
      </c>
      <c r="AA124" s="4">
        <v>128.5</v>
      </c>
      <c r="AB124" s="4">
        <v>119.2</v>
      </c>
      <c r="AC124" s="4">
        <v>120.7</v>
      </c>
      <c r="AD124" s="4">
        <v>128.6</v>
      </c>
    </row>
    <row r="125" spans="1:30" x14ac:dyDescent="0.35">
      <c r="A125" s="4" t="s">
        <v>30</v>
      </c>
      <c r="B125" s="4">
        <v>2016</v>
      </c>
      <c r="C125" s="4" t="s">
        <v>39</v>
      </c>
      <c r="D125" s="4">
        <v>128.6</v>
      </c>
      <c r="E125" s="4">
        <v>138.6</v>
      </c>
      <c r="F125" s="4">
        <v>126.6</v>
      </c>
      <c r="G125" s="4">
        <v>133.6</v>
      </c>
      <c r="H125" s="4">
        <v>118.6</v>
      </c>
      <c r="I125" s="4">
        <v>137.4</v>
      </c>
      <c r="J125" s="4">
        <v>152.5</v>
      </c>
      <c r="K125" s="4">
        <v>169.2</v>
      </c>
      <c r="L125" s="4">
        <v>108.8</v>
      </c>
      <c r="M125" s="4">
        <v>133.1</v>
      </c>
      <c r="N125" s="4">
        <v>126.4</v>
      </c>
      <c r="O125" s="4">
        <v>139.19999999999999</v>
      </c>
      <c r="P125" s="4">
        <v>136</v>
      </c>
      <c r="Q125" s="4">
        <v>137.19999999999999</v>
      </c>
      <c r="R125" s="4">
        <v>136.30000000000001</v>
      </c>
      <c r="S125" s="4">
        <v>131.6</v>
      </c>
      <c r="T125" s="4">
        <v>135.6</v>
      </c>
      <c r="U125" s="4" t="s">
        <v>32</v>
      </c>
      <c r="V125" s="4">
        <v>128</v>
      </c>
      <c r="W125" s="4">
        <v>129.30000000000001</v>
      </c>
      <c r="X125" s="4">
        <v>126.2</v>
      </c>
      <c r="Y125" s="4">
        <v>116.3</v>
      </c>
      <c r="Z125" s="4">
        <v>124.1</v>
      </c>
      <c r="AA125" s="4">
        <v>130.19999999999999</v>
      </c>
      <c r="AB125" s="4">
        <v>119.9</v>
      </c>
      <c r="AC125" s="4">
        <v>123.3</v>
      </c>
      <c r="AD125" s="4">
        <v>131.9</v>
      </c>
    </row>
    <row r="126" spans="1:30" x14ac:dyDescent="0.35">
      <c r="A126" s="4" t="s">
        <v>33</v>
      </c>
      <c r="B126" s="4">
        <v>2016</v>
      </c>
      <c r="C126" s="4" t="s">
        <v>39</v>
      </c>
      <c r="D126" s="4">
        <v>125.9</v>
      </c>
      <c r="E126" s="4">
        <v>143.9</v>
      </c>
      <c r="F126" s="4">
        <v>130.9</v>
      </c>
      <c r="G126" s="4">
        <v>131</v>
      </c>
      <c r="H126" s="4">
        <v>110.2</v>
      </c>
      <c r="I126" s="4">
        <v>135.5</v>
      </c>
      <c r="J126" s="4">
        <v>173.7</v>
      </c>
      <c r="K126" s="4">
        <v>184.4</v>
      </c>
      <c r="L126" s="4">
        <v>112</v>
      </c>
      <c r="M126" s="4">
        <v>142.80000000000001</v>
      </c>
      <c r="N126" s="4">
        <v>121.6</v>
      </c>
      <c r="O126" s="4">
        <v>136.9</v>
      </c>
      <c r="P126" s="4">
        <v>138.19999999999999</v>
      </c>
      <c r="Q126" s="4">
        <v>142.69999999999999</v>
      </c>
      <c r="R126" s="4">
        <v>127.6</v>
      </c>
      <c r="S126" s="4">
        <v>121.1</v>
      </c>
      <c r="T126" s="4">
        <v>126.6</v>
      </c>
      <c r="U126" s="4">
        <v>125.5</v>
      </c>
      <c r="V126" s="4">
        <v>115.5</v>
      </c>
      <c r="W126" s="4">
        <v>123.2</v>
      </c>
      <c r="X126" s="4">
        <v>120.6</v>
      </c>
      <c r="Y126" s="4">
        <v>112.3</v>
      </c>
      <c r="Z126" s="4">
        <v>119.9</v>
      </c>
      <c r="AA126" s="4">
        <v>129.30000000000001</v>
      </c>
      <c r="AB126" s="4">
        <v>118.8</v>
      </c>
      <c r="AC126" s="4">
        <v>119.6</v>
      </c>
      <c r="AD126" s="4">
        <v>128.1</v>
      </c>
    </row>
    <row r="127" spans="1:30" x14ac:dyDescent="0.35">
      <c r="A127" s="4" t="s">
        <v>34</v>
      </c>
      <c r="B127" s="4">
        <v>2016</v>
      </c>
      <c r="C127" s="4" t="s">
        <v>39</v>
      </c>
      <c r="D127" s="4">
        <v>127.7</v>
      </c>
      <c r="E127" s="4">
        <v>140.5</v>
      </c>
      <c r="F127" s="4">
        <v>128.30000000000001</v>
      </c>
      <c r="G127" s="4">
        <v>132.6</v>
      </c>
      <c r="H127" s="4">
        <v>115.5</v>
      </c>
      <c r="I127" s="4">
        <v>136.5</v>
      </c>
      <c r="J127" s="4">
        <v>159.69999999999999</v>
      </c>
      <c r="K127" s="4">
        <v>174.3</v>
      </c>
      <c r="L127" s="4">
        <v>109.9</v>
      </c>
      <c r="M127" s="4">
        <v>136.30000000000001</v>
      </c>
      <c r="N127" s="4">
        <v>124.4</v>
      </c>
      <c r="O127" s="4">
        <v>138.1</v>
      </c>
      <c r="P127" s="4">
        <v>136.80000000000001</v>
      </c>
      <c r="Q127" s="4">
        <v>138.69999999999999</v>
      </c>
      <c r="R127" s="4">
        <v>132.9</v>
      </c>
      <c r="S127" s="4">
        <v>127.2</v>
      </c>
      <c r="T127" s="4">
        <v>132</v>
      </c>
      <c r="U127" s="4">
        <v>125.5</v>
      </c>
      <c r="V127" s="4">
        <v>123.3</v>
      </c>
      <c r="W127" s="4">
        <v>126.4</v>
      </c>
      <c r="X127" s="4">
        <v>124.1</v>
      </c>
      <c r="Y127" s="4">
        <v>114.2</v>
      </c>
      <c r="Z127" s="4">
        <v>121.7</v>
      </c>
      <c r="AA127" s="4">
        <v>129.69999999999999</v>
      </c>
      <c r="AB127" s="4">
        <v>119.4</v>
      </c>
      <c r="AC127" s="4">
        <v>121.5</v>
      </c>
      <c r="AD127" s="4">
        <v>130.1</v>
      </c>
    </row>
    <row r="128" spans="1:30" x14ac:dyDescent="0.35">
      <c r="A128" s="4" t="s">
        <v>30</v>
      </c>
      <c r="B128" s="4">
        <v>2016</v>
      </c>
      <c r="C128" s="4" t="s">
        <v>40</v>
      </c>
      <c r="D128" s="4">
        <v>129.30000000000001</v>
      </c>
      <c r="E128" s="4">
        <v>139.5</v>
      </c>
      <c r="F128" s="4">
        <v>129.6</v>
      </c>
      <c r="G128" s="4">
        <v>134.5</v>
      </c>
      <c r="H128" s="4">
        <v>119.5</v>
      </c>
      <c r="I128" s="4">
        <v>138.5</v>
      </c>
      <c r="J128" s="4">
        <v>158.19999999999999</v>
      </c>
      <c r="K128" s="4">
        <v>171.8</v>
      </c>
      <c r="L128" s="4">
        <v>110.3</v>
      </c>
      <c r="M128" s="4">
        <v>134.30000000000001</v>
      </c>
      <c r="N128" s="4">
        <v>127.3</v>
      </c>
      <c r="O128" s="4">
        <v>139.9</v>
      </c>
      <c r="P128" s="4">
        <v>137.6</v>
      </c>
      <c r="Q128" s="4">
        <v>138</v>
      </c>
      <c r="R128" s="4">
        <v>137.19999999999999</v>
      </c>
      <c r="S128" s="4">
        <v>132.19999999999999</v>
      </c>
      <c r="T128" s="4">
        <v>136.5</v>
      </c>
      <c r="U128" s="4" t="s">
        <v>32</v>
      </c>
      <c r="V128" s="4">
        <v>128.19999999999999</v>
      </c>
      <c r="W128" s="4">
        <v>130</v>
      </c>
      <c r="X128" s="4">
        <v>126.7</v>
      </c>
      <c r="Y128" s="4">
        <v>116.4</v>
      </c>
      <c r="Z128" s="4">
        <v>125.2</v>
      </c>
      <c r="AA128" s="4">
        <v>130.80000000000001</v>
      </c>
      <c r="AB128" s="4">
        <v>120.9</v>
      </c>
      <c r="AC128" s="4">
        <v>123.8</v>
      </c>
      <c r="AD128" s="4">
        <v>133</v>
      </c>
    </row>
    <row r="129" spans="1:30" x14ac:dyDescent="0.35">
      <c r="A129" s="4" t="s">
        <v>33</v>
      </c>
      <c r="B129" s="4">
        <v>2016</v>
      </c>
      <c r="C129" s="4" t="s">
        <v>40</v>
      </c>
      <c r="D129" s="4">
        <v>126.8</v>
      </c>
      <c r="E129" s="4">
        <v>144.19999999999999</v>
      </c>
      <c r="F129" s="4">
        <v>136.6</v>
      </c>
      <c r="G129" s="4">
        <v>131.80000000000001</v>
      </c>
      <c r="H129" s="4">
        <v>111</v>
      </c>
      <c r="I129" s="4">
        <v>137</v>
      </c>
      <c r="J129" s="4">
        <v>179.5</v>
      </c>
      <c r="K129" s="4">
        <v>188.4</v>
      </c>
      <c r="L129" s="4">
        <v>113.3</v>
      </c>
      <c r="M129" s="4">
        <v>143.9</v>
      </c>
      <c r="N129" s="4">
        <v>121.7</v>
      </c>
      <c r="O129" s="4">
        <v>137.5</v>
      </c>
      <c r="P129" s="4">
        <v>139.80000000000001</v>
      </c>
      <c r="Q129" s="4">
        <v>142.9</v>
      </c>
      <c r="R129" s="4">
        <v>127.9</v>
      </c>
      <c r="S129" s="4">
        <v>121.1</v>
      </c>
      <c r="T129" s="4">
        <v>126.9</v>
      </c>
      <c r="U129" s="4">
        <v>126.4</v>
      </c>
      <c r="V129" s="4">
        <v>115.5</v>
      </c>
      <c r="W129" s="4">
        <v>123.5</v>
      </c>
      <c r="X129" s="4">
        <v>120.9</v>
      </c>
      <c r="Y129" s="4">
        <v>111.7</v>
      </c>
      <c r="Z129" s="4">
        <v>120.3</v>
      </c>
      <c r="AA129" s="4">
        <v>130.80000000000001</v>
      </c>
      <c r="AB129" s="4">
        <v>120</v>
      </c>
      <c r="AC129" s="4">
        <v>119.9</v>
      </c>
      <c r="AD129" s="4">
        <v>129</v>
      </c>
    </row>
    <row r="130" spans="1:30" x14ac:dyDescent="0.35">
      <c r="A130" s="4" t="s">
        <v>34</v>
      </c>
      <c r="B130" s="4">
        <v>2016</v>
      </c>
      <c r="C130" s="4" t="s">
        <v>40</v>
      </c>
      <c r="D130" s="4">
        <v>128.5</v>
      </c>
      <c r="E130" s="4">
        <v>141.19999999999999</v>
      </c>
      <c r="F130" s="4">
        <v>132.30000000000001</v>
      </c>
      <c r="G130" s="4">
        <v>133.5</v>
      </c>
      <c r="H130" s="4">
        <v>116.4</v>
      </c>
      <c r="I130" s="4">
        <v>137.80000000000001</v>
      </c>
      <c r="J130" s="4">
        <v>165.4</v>
      </c>
      <c r="K130" s="4">
        <v>177.4</v>
      </c>
      <c r="L130" s="4">
        <v>111.3</v>
      </c>
      <c r="M130" s="4">
        <v>137.5</v>
      </c>
      <c r="N130" s="4">
        <v>125</v>
      </c>
      <c r="O130" s="4">
        <v>138.80000000000001</v>
      </c>
      <c r="P130" s="4">
        <v>138.4</v>
      </c>
      <c r="Q130" s="4">
        <v>139.30000000000001</v>
      </c>
      <c r="R130" s="4">
        <v>133.5</v>
      </c>
      <c r="S130" s="4">
        <v>127.6</v>
      </c>
      <c r="T130" s="4">
        <v>132.69999999999999</v>
      </c>
      <c r="U130" s="4">
        <v>126.4</v>
      </c>
      <c r="V130" s="4">
        <v>123.4</v>
      </c>
      <c r="W130" s="4">
        <v>126.9</v>
      </c>
      <c r="X130" s="4">
        <v>124.5</v>
      </c>
      <c r="Y130" s="4">
        <v>113.9</v>
      </c>
      <c r="Z130" s="4">
        <v>122.4</v>
      </c>
      <c r="AA130" s="4">
        <v>130.80000000000001</v>
      </c>
      <c r="AB130" s="4">
        <v>120.5</v>
      </c>
      <c r="AC130" s="4">
        <v>121.9</v>
      </c>
      <c r="AD130" s="4">
        <v>131.1</v>
      </c>
    </row>
    <row r="131" spans="1:30" x14ac:dyDescent="0.35">
      <c r="A131" s="4" t="s">
        <v>30</v>
      </c>
      <c r="B131" s="4">
        <v>2016</v>
      </c>
      <c r="C131" s="4" t="s">
        <v>41</v>
      </c>
      <c r="D131" s="4">
        <v>130.1</v>
      </c>
      <c r="E131" s="4">
        <v>138.80000000000001</v>
      </c>
      <c r="F131" s="4">
        <v>130.30000000000001</v>
      </c>
      <c r="G131" s="4">
        <v>135.30000000000001</v>
      </c>
      <c r="H131" s="4">
        <v>119.9</v>
      </c>
      <c r="I131" s="4">
        <v>140.19999999999999</v>
      </c>
      <c r="J131" s="4">
        <v>156.9</v>
      </c>
      <c r="K131" s="4">
        <v>172.2</v>
      </c>
      <c r="L131" s="4">
        <v>112.1</v>
      </c>
      <c r="M131" s="4">
        <v>134.9</v>
      </c>
      <c r="N131" s="4">
        <v>128.1</v>
      </c>
      <c r="O131" s="4">
        <v>140.69999999999999</v>
      </c>
      <c r="P131" s="4">
        <v>138</v>
      </c>
      <c r="Q131" s="4">
        <v>138.9</v>
      </c>
      <c r="R131" s="4">
        <v>137.80000000000001</v>
      </c>
      <c r="S131" s="4">
        <v>133</v>
      </c>
      <c r="T131" s="4">
        <v>137.1</v>
      </c>
      <c r="U131" s="4" t="s">
        <v>32</v>
      </c>
      <c r="V131" s="4">
        <v>129.1</v>
      </c>
      <c r="W131" s="4">
        <v>130.6</v>
      </c>
      <c r="X131" s="4">
        <v>127</v>
      </c>
      <c r="Y131" s="4">
        <v>116</v>
      </c>
      <c r="Z131" s="4">
        <v>125.5</v>
      </c>
      <c r="AA131" s="4">
        <v>131.9</v>
      </c>
      <c r="AB131" s="4">
        <v>122</v>
      </c>
      <c r="AC131" s="4">
        <v>124.2</v>
      </c>
      <c r="AD131" s="4">
        <v>133.5</v>
      </c>
    </row>
    <row r="132" spans="1:30" x14ac:dyDescent="0.35">
      <c r="A132" s="4" t="s">
        <v>33</v>
      </c>
      <c r="B132" s="4">
        <v>2016</v>
      </c>
      <c r="C132" s="4" t="s">
        <v>41</v>
      </c>
      <c r="D132" s="4">
        <v>127.6</v>
      </c>
      <c r="E132" s="4">
        <v>140.30000000000001</v>
      </c>
      <c r="F132" s="4">
        <v>133.69999999999999</v>
      </c>
      <c r="G132" s="4">
        <v>132.19999999999999</v>
      </c>
      <c r="H132" s="4">
        <v>111.8</v>
      </c>
      <c r="I132" s="4">
        <v>135.80000000000001</v>
      </c>
      <c r="J132" s="4">
        <v>163.5</v>
      </c>
      <c r="K132" s="4">
        <v>182.3</v>
      </c>
      <c r="L132" s="4">
        <v>114.6</v>
      </c>
      <c r="M132" s="4">
        <v>144.6</v>
      </c>
      <c r="N132" s="4">
        <v>121.9</v>
      </c>
      <c r="O132" s="4">
        <v>138.1</v>
      </c>
      <c r="P132" s="4">
        <v>137.6</v>
      </c>
      <c r="Q132" s="4">
        <v>143.6</v>
      </c>
      <c r="R132" s="4">
        <v>128.30000000000001</v>
      </c>
      <c r="S132" s="4">
        <v>121.4</v>
      </c>
      <c r="T132" s="4">
        <v>127.3</v>
      </c>
      <c r="U132" s="4">
        <v>127.3</v>
      </c>
      <c r="V132" s="4">
        <v>114.7</v>
      </c>
      <c r="W132" s="4">
        <v>123.9</v>
      </c>
      <c r="X132" s="4">
        <v>121.2</v>
      </c>
      <c r="Y132" s="4">
        <v>110.4</v>
      </c>
      <c r="Z132" s="4">
        <v>120.6</v>
      </c>
      <c r="AA132" s="4">
        <v>131.5</v>
      </c>
      <c r="AB132" s="4">
        <v>120.9</v>
      </c>
      <c r="AC132" s="4">
        <v>119.9</v>
      </c>
      <c r="AD132" s="4">
        <v>128.4</v>
      </c>
    </row>
    <row r="133" spans="1:30" x14ac:dyDescent="0.35">
      <c r="A133" s="4" t="s">
        <v>34</v>
      </c>
      <c r="B133" s="4">
        <v>2016</v>
      </c>
      <c r="C133" s="4" t="s">
        <v>41</v>
      </c>
      <c r="D133" s="4">
        <v>129.30000000000001</v>
      </c>
      <c r="E133" s="4">
        <v>139.30000000000001</v>
      </c>
      <c r="F133" s="4">
        <v>131.6</v>
      </c>
      <c r="G133" s="4">
        <v>134.1</v>
      </c>
      <c r="H133" s="4">
        <v>116.9</v>
      </c>
      <c r="I133" s="4">
        <v>138.1</v>
      </c>
      <c r="J133" s="4">
        <v>159.1</v>
      </c>
      <c r="K133" s="4">
        <v>175.6</v>
      </c>
      <c r="L133" s="4">
        <v>112.9</v>
      </c>
      <c r="M133" s="4">
        <v>138.1</v>
      </c>
      <c r="N133" s="4">
        <v>125.5</v>
      </c>
      <c r="O133" s="4">
        <v>139.5</v>
      </c>
      <c r="P133" s="4">
        <v>137.9</v>
      </c>
      <c r="Q133" s="4">
        <v>140.19999999999999</v>
      </c>
      <c r="R133" s="4">
        <v>134.1</v>
      </c>
      <c r="S133" s="4">
        <v>128.19999999999999</v>
      </c>
      <c r="T133" s="4">
        <v>133.19999999999999</v>
      </c>
      <c r="U133" s="4">
        <v>127.3</v>
      </c>
      <c r="V133" s="4">
        <v>123.6</v>
      </c>
      <c r="W133" s="4">
        <v>127.4</v>
      </c>
      <c r="X133" s="4">
        <v>124.8</v>
      </c>
      <c r="Y133" s="4">
        <v>113.1</v>
      </c>
      <c r="Z133" s="4">
        <v>122.7</v>
      </c>
      <c r="AA133" s="4">
        <v>131.69999999999999</v>
      </c>
      <c r="AB133" s="4">
        <v>121.5</v>
      </c>
      <c r="AC133" s="4">
        <v>122.1</v>
      </c>
      <c r="AD133" s="4">
        <v>131.1</v>
      </c>
    </row>
    <row r="134" spans="1:30" x14ac:dyDescent="0.35">
      <c r="A134" s="4" t="s">
        <v>30</v>
      </c>
      <c r="B134" s="4">
        <v>2016</v>
      </c>
      <c r="C134" s="4" t="s">
        <v>42</v>
      </c>
      <c r="D134" s="4">
        <v>130.80000000000001</v>
      </c>
      <c r="E134" s="4">
        <v>138.19999999999999</v>
      </c>
      <c r="F134" s="4">
        <v>130.5</v>
      </c>
      <c r="G134" s="4">
        <v>135.5</v>
      </c>
      <c r="H134" s="4">
        <v>120.2</v>
      </c>
      <c r="I134" s="4">
        <v>139.19999999999999</v>
      </c>
      <c r="J134" s="4">
        <v>149.5</v>
      </c>
      <c r="K134" s="4">
        <v>170.4</v>
      </c>
      <c r="L134" s="4">
        <v>113.1</v>
      </c>
      <c r="M134" s="4">
        <v>135.80000000000001</v>
      </c>
      <c r="N134" s="4">
        <v>128.80000000000001</v>
      </c>
      <c r="O134" s="4">
        <v>141.5</v>
      </c>
      <c r="P134" s="4">
        <v>137.19999999999999</v>
      </c>
      <c r="Q134" s="4">
        <v>139.9</v>
      </c>
      <c r="R134" s="4">
        <v>138.5</v>
      </c>
      <c r="S134" s="4">
        <v>133.5</v>
      </c>
      <c r="T134" s="4">
        <v>137.80000000000001</v>
      </c>
      <c r="U134" s="4" t="s">
        <v>32</v>
      </c>
      <c r="V134" s="4">
        <v>129.69999999999999</v>
      </c>
      <c r="W134" s="4">
        <v>131.1</v>
      </c>
      <c r="X134" s="4">
        <v>127.8</v>
      </c>
      <c r="Y134" s="4">
        <v>117</v>
      </c>
      <c r="Z134" s="4">
        <v>125.7</v>
      </c>
      <c r="AA134" s="4">
        <v>132.19999999999999</v>
      </c>
      <c r="AB134" s="4">
        <v>122.8</v>
      </c>
      <c r="AC134" s="4">
        <v>124.9</v>
      </c>
      <c r="AD134" s="4">
        <v>133.4</v>
      </c>
    </row>
    <row r="135" spans="1:30" x14ac:dyDescent="0.35">
      <c r="A135" s="4" t="s">
        <v>33</v>
      </c>
      <c r="B135" s="4">
        <v>2016</v>
      </c>
      <c r="C135" s="4" t="s">
        <v>42</v>
      </c>
      <c r="D135" s="4">
        <v>128.1</v>
      </c>
      <c r="E135" s="4">
        <v>137.69999999999999</v>
      </c>
      <c r="F135" s="4">
        <v>130.6</v>
      </c>
      <c r="G135" s="4">
        <v>132.6</v>
      </c>
      <c r="H135" s="4">
        <v>111.9</v>
      </c>
      <c r="I135" s="4">
        <v>132.5</v>
      </c>
      <c r="J135" s="4">
        <v>152.9</v>
      </c>
      <c r="K135" s="4">
        <v>173.6</v>
      </c>
      <c r="L135" s="4">
        <v>115.1</v>
      </c>
      <c r="M135" s="4">
        <v>144.80000000000001</v>
      </c>
      <c r="N135" s="4">
        <v>122.1</v>
      </c>
      <c r="O135" s="4">
        <v>138.80000000000001</v>
      </c>
      <c r="P135" s="4">
        <v>135.69999999999999</v>
      </c>
      <c r="Q135" s="4">
        <v>143.9</v>
      </c>
      <c r="R135" s="4">
        <v>128.69999999999999</v>
      </c>
      <c r="S135" s="4">
        <v>121.6</v>
      </c>
      <c r="T135" s="4">
        <v>127.7</v>
      </c>
      <c r="U135" s="4">
        <v>127.9</v>
      </c>
      <c r="V135" s="4">
        <v>114.8</v>
      </c>
      <c r="W135" s="4">
        <v>124.3</v>
      </c>
      <c r="X135" s="4">
        <v>121.4</v>
      </c>
      <c r="Y135" s="4">
        <v>111.8</v>
      </c>
      <c r="Z135" s="4">
        <v>120.8</v>
      </c>
      <c r="AA135" s="4">
        <v>131.6</v>
      </c>
      <c r="AB135" s="4">
        <v>121.2</v>
      </c>
      <c r="AC135" s="4">
        <v>120.5</v>
      </c>
      <c r="AD135" s="4">
        <v>128</v>
      </c>
    </row>
    <row r="136" spans="1:30" x14ac:dyDescent="0.35">
      <c r="A136" s="4" t="s">
        <v>34</v>
      </c>
      <c r="B136" s="4">
        <v>2016</v>
      </c>
      <c r="C136" s="4" t="s">
        <v>42</v>
      </c>
      <c r="D136" s="4">
        <v>129.9</v>
      </c>
      <c r="E136" s="4">
        <v>138</v>
      </c>
      <c r="F136" s="4">
        <v>130.5</v>
      </c>
      <c r="G136" s="4">
        <v>134.4</v>
      </c>
      <c r="H136" s="4">
        <v>117.2</v>
      </c>
      <c r="I136" s="4">
        <v>136.1</v>
      </c>
      <c r="J136" s="4">
        <v>150.69999999999999</v>
      </c>
      <c r="K136" s="4">
        <v>171.5</v>
      </c>
      <c r="L136" s="4">
        <v>113.8</v>
      </c>
      <c r="M136" s="4">
        <v>138.80000000000001</v>
      </c>
      <c r="N136" s="4">
        <v>126</v>
      </c>
      <c r="O136" s="4">
        <v>140.19999999999999</v>
      </c>
      <c r="P136" s="4">
        <v>136.6</v>
      </c>
      <c r="Q136" s="4">
        <v>141</v>
      </c>
      <c r="R136" s="4">
        <v>134.6</v>
      </c>
      <c r="S136" s="4">
        <v>128.6</v>
      </c>
      <c r="T136" s="4">
        <v>133.80000000000001</v>
      </c>
      <c r="U136" s="4">
        <v>127.9</v>
      </c>
      <c r="V136" s="4">
        <v>124.1</v>
      </c>
      <c r="W136" s="4">
        <v>127.9</v>
      </c>
      <c r="X136" s="4">
        <v>125.4</v>
      </c>
      <c r="Y136" s="4">
        <v>114.3</v>
      </c>
      <c r="Z136" s="4">
        <v>122.9</v>
      </c>
      <c r="AA136" s="4">
        <v>131.80000000000001</v>
      </c>
      <c r="AB136" s="4">
        <v>122.1</v>
      </c>
      <c r="AC136" s="4">
        <v>122.8</v>
      </c>
      <c r="AD136" s="4">
        <v>130.9</v>
      </c>
    </row>
    <row r="137" spans="1:30" x14ac:dyDescent="0.35">
      <c r="A137" s="4" t="s">
        <v>30</v>
      </c>
      <c r="B137" s="4">
        <v>2016</v>
      </c>
      <c r="C137" s="4" t="s">
        <v>43</v>
      </c>
      <c r="D137" s="4">
        <v>131.30000000000001</v>
      </c>
      <c r="E137" s="4">
        <v>137.6</v>
      </c>
      <c r="F137" s="4">
        <v>130.1</v>
      </c>
      <c r="G137" s="4">
        <v>136</v>
      </c>
      <c r="H137" s="4">
        <v>120.8</v>
      </c>
      <c r="I137" s="4">
        <v>138.4</v>
      </c>
      <c r="J137" s="4">
        <v>149.19999999999999</v>
      </c>
      <c r="K137" s="4">
        <v>170.2</v>
      </c>
      <c r="L137" s="4">
        <v>113.4</v>
      </c>
      <c r="M137" s="4">
        <v>136.30000000000001</v>
      </c>
      <c r="N137" s="4">
        <v>128.69999999999999</v>
      </c>
      <c r="O137" s="4">
        <v>142.4</v>
      </c>
      <c r="P137" s="4">
        <v>137.4</v>
      </c>
      <c r="Q137" s="4">
        <v>140.9</v>
      </c>
      <c r="R137" s="4">
        <v>139.6</v>
      </c>
      <c r="S137" s="4">
        <v>134.30000000000001</v>
      </c>
      <c r="T137" s="4">
        <v>138.80000000000001</v>
      </c>
      <c r="U137" s="4" t="s">
        <v>32</v>
      </c>
      <c r="V137" s="4">
        <v>129.80000000000001</v>
      </c>
      <c r="W137" s="4">
        <v>131.80000000000001</v>
      </c>
      <c r="X137" s="4">
        <v>128.69999999999999</v>
      </c>
      <c r="Y137" s="4">
        <v>117.8</v>
      </c>
      <c r="Z137" s="4">
        <v>126.5</v>
      </c>
      <c r="AA137" s="4">
        <v>133</v>
      </c>
      <c r="AB137" s="4">
        <v>123</v>
      </c>
      <c r="AC137" s="4">
        <v>125.7</v>
      </c>
      <c r="AD137" s="4">
        <v>133.80000000000001</v>
      </c>
    </row>
    <row r="138" spans="1:30" x14ac:dyDescent="0.35">
      <c r="A138" s="4" t="s">
        <v>33</v>
      </c>
      <c r="B138" s="4">
        <v>2016</v>
      </c>
      <c r="C138" s="4" t="s">
        <v>43</v>
      </c>
      <c r="D138" s="4">
        <v>128.69999999999999</v>
      </c>
      <c r="E138" s="4">
        <v>138.4</v>
      </c>
      <c r="F138" s="4">
        <v>130.30000000000001</v>
      </c>
      <c r="G138" s="4">
        <v>132.69999999999999</v>
      </c>
      <c r="H138" s="4">
        <v>112.5</v>
      </c>
      <c r="I138" s="4">
        <v>130.4</v>
      </c>
      <c r="J138" s="4">
        <v>155.1</v>
      </c>
      <c r="K138" s="4">
        <v>175.7</v>
      </c>
      <c r="L138" s="4">
        <v>115.4</v>
      </c>
      <c r="M138" s="4">
        <v>145.30000000000001</v>
      </c>
      <c r="N138" s="4">
        <v>122.5</v>
      </c>
      <c r="O138" s="4">
        <v>139.6</v>
      </c>
      <c r="P138" s="4">
        <v>136.30000000000001</v>
      </c>
      <c r="Q138" s="4">
        <v>144.30000000000001</v>
      </c>
      <c r="R138" s="4">
        <v>129.1</v>
      </c>
      <c r="S138" s="4">
        <v>121.9</v>
      </c>
      <c r="T138" s="4">
        <v>128</v>
      </c>
      <c r="U138" s="4">
        <v>128.69999999999999</v>
      </c>
      <c r="V138" s="4">
        <v>115.2</v>
      </c>
      <c r="W138" s="4">
        <v>124.5</v>
      </c>
      <c r="X138" s="4">
        <v>121.8</v>
      </c>
      <c r="Y138" s="4">
        <v>112.8</v>
      </c>
      <c r="Z138" s="4">
        <v>121.2</v>
      </c>
      <c r="AA138" s="4">
        <v>131.9</v>
      </c>
      <c r="AB138" s="4">
        <v>120.8</v>
      </c>
      <c r="AC138" s="4">
        <v>120.9</v>
      </c>
      <c r="AD138" s="4">
        <v>128.6</v>
      </c>
    </row>
    <row r="139" spans="1:30" x14ac:dyDescent="0.35">
      <c r="A139" s="4" t="s">
        <v>34</v>
      </c>
      <c r="B139" s="4">
        <v>2016</v>
      </c>
      <c r="C139" s="4" t="s">
        <v>43</v>
      </c>
      <c r="D139" s="4">
        <v>130.5</v>
      </c>
      <c r="E139" s="4">
        <v>137.9</v>
      </c>
      <c r="F139" s="4">
        <v>130.19999999999999</v>
      </c>
      <c r="G139" s="4">
        <v>134.80000000000001</v>
      </c>
      <c r="H139" s="4">
        <v>117.8</v>
      </c>
      <c r="I139" s="4">
        <v>134.69999999999999</v>
      </c>
      <c r="J139" s="4">
        <v>151.19999999999999</v>
      </c>
      <c r="K139" s="4">
        <v>172.1</v>
      </c>
      <c r="L139" s="4">
        <v>114.1</v>
      </c>
      <c r="M139" s="4">
        <v>139.30000000000001</v>
      </c>
      <c r="N139" s="4">
        <v>126.1</v>
      </c>
      <c r="O139" s="4">
        <v>141.1</v>
      </c>
      <c r="P139" s="4">
        <v>137</v>
      </c>
      <c r="Q139" s="4">
        <v>141.80000000000001</v>
      </c>
      <c r="R139" s="4">
        <v>135.5</v>
      </c>
      <c r="S139" s="4">
        <v>129.1</v>
      </c>
      <c r="T139" s="4">
        <v>134.5</v>
      </c>
      <c r="U139" s="4">
        <v>128.69999999999999</v>
      </c>
      <c r="V139" s="4">
        <v>124.3</v>
      </c>
      <c r="W139" s="4">
        <v>128.4</v>
      </c>
      <c r="X139" s="4">
        <v>126.1</v>
      </c>
      <c r="Y139" s="4">
        <v>115.2</v>
      </c>
      <c r="Z139" s="4">
        <v>123.5</v>
      </c>
      <c r="AA139" s="4">
        <v>132.4</v>
      </c>
      <c r="AB139" s="4">
        <v>122.1</v>
      </c>
      <c r="AC139" s="4">
        <v>123.4</v>
      </c>
      <c r="AD139" s="4">
        <v>131.4</v>
      </c>
    </row>
    <row r="140" spans="1:30" x14ac:dyDescent="0.35">
      <c r="A140" s="4" t="s">
        <v>30</v>
      </c>
      <c r="B140" s="4">
        <v>2016</v>
      </c>
      <c r="C140" s="4" t="s">
        <v>45</v>
      </c>
      <c r="D140" s="4">
        <v>132</v>
      </c>
      <c r="E140" s="4">
        <v>137.4</v>
      </c>
      <c r="F140" s="4">
        <v>130.6</v>
      </c>
      <c r="G140" s="4">
        <v>136.19999999999999</v>
      </c>
      <c r="H140" s="4">
        <v>121.1</v>
      </c>
      <c r="I140" s="4">
        <v>136.9</v>
      </c>
      <c r="J140" s="4">
        <v>141.80000000000001</v>
      </c>
      <c r="K140" s="4">
        <v>170</v>
      </c>
      <c r="L140" s="4">
        <v>113.4</v>
      </c>
      <c r="M140" s="4">
        <v>136.80000000000001</v>
      </c>
      <c r="N140" s="4">
        <v>128.69999999999999</v>
      </c>
      <c r="O140" s="4">
        <v>143.1</v>
      </c>
      <c r="P140" s="4">
        <v>136.6</v>
      </c>
      <c r="Q140" s="4">
        <v>141.19999999999999</v>
      </c>
      <c r="R140" s="4">
        <v>139.9</v>
      </c>
      <c r="S140" s="4">
        <v>134.5</v>
      </c>
      <c r="T140" s="4">
        <v>139.19999999999999</v>
      </c>
      <c r="U140" s="4" t="s">
        <v>32</v>
      </c>
      <c r="V140" s="4">
        <v>130.30000000000001</v>
      </c>
      <c r="W140" s="4">
        <v>132.1</v>
      </c>
      <c r="X140" s="4">
        <v>129.1</v>
      </c>
      <c r="Y140" s="4">
        <v>118.2</v>
      </c>
      <c r="Z140" s="4">
        <v>126.9</v>
      </c>
      <c r="AA140" s="4">
        <v>133.69999999999999</v>
      </c>
      <c r="AB140" s="4">
        <v>123.5</v>
      </c>
      <c r="AC140" s="4">
        <v>126.1</v>
      </c>
      <c r="AD140" s="4">
        <v>133.6</v>
      </c>
    </row>
    <row r="141" spans="1:30" x14ac:dyDescent="0.35">
      <c r="A141" s="4" t="s">
        <v>33</v>
      </c>
      <c r="B141" s="4">
        <v>2016</v>
      </c>
      <c r="C141" s="4" t="s">
        <v>45</v>
      </c>
      <c r="D141" s="4">
        <v>130.19999999999999</v>
      </c>
      <c r="E141" s="4">
        <v>138.5</v>
      </c>
      <c r="F141" s="4">
        <v>134.1</v>
      </c>
      <c r="G141" s="4">
        <v>132.9</v>
      </c>
      <c r="H141" s="4">
        <v>112.6</v>
      </c>
      <c r="I141" s="4">
        <v>130.80000000000001</v>
      </c>
      <c r="J141" s="4">
        <v>142</v>
      </c>
      <c r="K141" s="4">
        <v>174.9</v>
      </c>
      <c r="L141" s="4">
        <v>115.6</v>
      </c>
      <c r="M141" s="4">
        <v>145.4</v>
      </c>
      <c r="N141" s="4">
        <v>122.7</v>
      </c>
      <c r="O141" s="4">
        <v>140.30000000000001</v>
      </c>
      <c r="P141" s="4">
        <v>135.19999999999999</v>
      </c>
      <c r="Q141" s="4">
        <v>144.30000000000001</v>
      </c>
      <c r="R141" s="4">
        <v>129.6</v>
      </c>
      <c r="S141" s="4">
        <v>122.1</v>
      </c>
      <c r="T141" s="4">
        <v>128.5</v>
      </c>
      <c r="U141" s="4">
        <v>129.1</v>
      </c>
      <c r="V141" s="4">
        <v>116.2</v>
      </c>
      <c r="W141" s="4">
        <v>124.7</v>
      </c>
      <c r="X141" s="4">
        <v>122.1</v>
      </c>
      <c r="Y141" s="4">
        <v>113.4</v>
      </c>
      <c r="Z141" s="4">
        <v>121.7</v>
      </c>
      <c r="AA141" s="4">
        <v>132.1</v>
      </c>
      <c r="AB141" s="4">
        <v>121.3</v>
      </c>
      <c r="AC141" s="4">
        <v>121.3</v>
      </c>
      <c r="AD141" s="4">
        <v>128.5</v>
      </c>
    </row>
    <row r="142" spans="1:30" x14ac:dyDescent="0.35">
      <c r="A142" s="4" t="s">
        <v>34</v>
      </c>
      <c r="B142" s="4">
        <v>2016</v>
      </c>
      <c r="C142" s="4" t="s">
        <v>45</v>
      </c>
      <c r="D142" s="4">
        <v>131.4</v>
      </c>
      <c r="E142" s="4">
        <v>137.80000000000001</v>
      </c>
      <c r="F142" s="4">
        <v>132</v>
      </c>
      <c r="G142" s="4">
        <v>135</v>
      </c>
      <c r="H142" s="4">
        <v>118</v>
      </c>
      <c r="I142" s="4">
        <v>134.1</v>
      </c>
      <c r="J142" s="4">
        <v>141.9</v>
      </c>
      <c r="K142" s="4">
        <v>171.7</v>
      </c>
      <c r="L142" s="4">
        <v>114.1</v>
      </c>
      <c r="M142" s="4">
        <v>139.69999999999999</v>
      </c>
      <c r="N142" s="4">
        <v>126.2</v>
      </c>
      <c r="O142" s="4">
        <v>141.80000000000001</v>
      </c>
      <c r="P142" s="4">
        <v>136.1</v>
      </c>
      <c r="Q142" s="4">
        <v>142</v>
      </c>
      <c r="R142" s="4">
        <v>135.80000000000001</v>
      </c>
      <c r="S142" s="4">
        <v>129.30000000000001</v>
      </c>
      <c r="T142" s="4">
        <v>135</v>
      </c>
      <c r="U142" s="4">
        <v>129.1</v>
      </c>
      <c r="V142" s="4">
        <v>125</v>
      </c>
      <c r="W142" s="4">
        <v>128.6</v>
      </c>
      <c r="X142" s="4">
        <v>126.4</v>
      </c>
      <c r="Y142" s="4">
        <v>115.7</v>
      </c>
      <c r="Z142" s="4">
        <v>124</v>
      </c>
      <c r="AA142" s="4">
        <v>132.80000000000001</v>
      </c>
      <c r="AB142" s="4">
        <v>122.6</v>
      </c>
      <c r="AC142" s="4">
        <v>123.8</v>
      </c>
      <c r="AD142" s="4">
        <v>131.19999999999999</v>
      </c>
    </row>
    <row r="143" spans="1:30" x14ac:dyDescent="0.35">
      <c r="A143" s="4" t="s">
        <v>30</v>
      </c>
      <c r="B143" s="4">
        <v>2016</v>
      </c>
      <c r="C143" s="4" t="s">
        <v>46</v>
      </c>
      <c r="D143" s="4">
        <v>132.6</v>
      </c>
      <c r="E143" s="4">
        <v>137.30000000000001</v>
      </c>
      <c r="F143" s="4">
        <v>131.6</v>
      </c>
      <c r="G143" s="4">
        <v>136.30000000000001</v>
      </c>
      <c r="H143" s="4">
        <v>121.6</v>
      </c>
      <c r="I143" s="4">
        <v>135.6</v>
      </c>
      <c r="J143" s="4">
        <v>127.5</v>
      </c>
      <c r="K143" s="4">
        <v>167.9</v>
      </c>
      <c r="L143" s="4">
        <v>113.8</v>
      </c>
      <c r="M143" s="4">
        <v>137.5</v>
      </c>
      <c r="N143" s="4">
        <v>129.1</v>
      </c>
      <c r="O143" s="4">
        <v>143.6</v>
      </c>
      <c r="P143" s="4">
        <v>134.69999999999999</v>
      </c>
      <c r="Q143" s="4">
        <v>142.4</v>
      </c>
      <c r="R143" s="4">
        <v>140.4</v>
      </c>
      <c r="S143" s="4">
        <v>135.19999999999999</v>
      </c>
      <c r="T143" s="4">
        <v>139.69999999999999</v>
      </c>
      <c r="U143" s="4" t="s">
        <v>32</v>
      </c>
      <c r="V143" s="4">
        <v>132</v>
      </c>
      <c r="W143" s="4">
        <v>132.9</v>
      </c>
      <c r="X143" s="4">
        <v>129.69999999999999</v>
      </c>
      <c r="Y143" s="4">
        <v>118.6</v>
      </c>
      <c r="Z143" s="4">
        <v>127.3</v>
      </c>
      <c r="AA143" s="4">
        <v>134.19999999999999</v>
      </c>
      <c r="AB143" s="4">
        <v>121.9</v>
      </c>
      <c r="AC143" s="4">
        <v>126.3</v>
      </c>
      <c r="AD143" s="4">
        <v>132.80000000000001</v>
      </c>
    </row>
    <row r="144" spans="1:30" x14ac:dyDescent="0.35">
      <c r="A144" s="4" t="s">
        <v>33</v>
      </c>
      <c r="B144" s="4">
        <v>2016</v>
      </c>
      <c r="C144" s="4" t="s">
        <v>46</v>
      </c>
      <c r="D144" s="4">
        <v>131.6</v>
      </c>
      <c r="E144" s="4">
        <v>138.19999999999999</v>
      </c>
      <c r="F144" s="4">
        <v>134.9</v>
      </c>
      <c r="G144" s="4">
        <v>133.1</v>
      </c>
      <c r="H144" s="4">
        <v>113.5</v>
      </c>
      <c r="I144" s="4">
        <v>129.30000000000001</v>
      </c>
      <c r="J144" s="4">
        <v>121.1</v>
      </c>
      <c r="K144" s="4">
        <v>170.3</v>
      </c>
      <c r="L144" s="4">
        <v>115.5</v>
      </c>
      <c r="M144" s="4">
        <v>145.5</v>
      </c>
      <c r="N144" s="4">
        <v>123.1</v>
      </c>
      <c r="O144" s="4">
        <v>140.9</v>
      </c>
      <c r="P144" s="4">
        <v>132.80000000000001</v>
      </c>
      <c r="Q144" s="4">
        <v>145</v>
      </c>
      <c r="R144" s="4">
        <v>130</v>
      </c>
      <c r="S144" s="4">
        <v>122.2</v>
      </c>
      <c r="T144" s="4">
        <v>128.80000000000001</v>
      </c>
      <c r="U144" s="4">
        <v>128.5</v>
      </c>
      <c r="V144" s="4">
        <v>117.8</v>
      </c>
      <c r="W144" s="4">
        <v>125</v>
      </c>
      <c r="X144" s="4">
        <v>122.3</v>
      </c>
      <c r="Y144" s="4">
        <v>113.7</v>
      </c>
      <c r="Z144" s="4">
        <v>121.8</v>
      </c>
      <c r="AA144" s="4">
        <v>132.30000000000001</v>
      </c>
      <c r="AB144" s="4">
        <v>119.9</v>
      </c>
      <c r="AC144" s="4">
        <v>121.4</v>
      </c>
      <c r="AD144" s="4">
        <v>127.6</v>
      </c>
    </row>
    <row r="145" spans="1:30" x14ac:dyDescent="0.35">
      <c r="A145" s="4" t="s">
        <v>34</v>
      </c>
      <c r="B145" s="4">
        <v>2016</v>
      </c>
      <c r="C145" s="4" t="s">
        <v>46</v>
      </c>
      <c r="D145" s="4">
        <v>132.30000000000001</v>
      </c>
      <c r="E145" s="4">
        <v>137.6</v>
      </c>
      <c r="F145" s="4">
        <v>132.9</v>
      </c>
      <c r="G145" s="4">
        <v>135.1</v>
      </c>
      <c r="H145" s="4">
        <v>118.6</v>
      </c>
      <c r="I145" s="4">
        <v>132.69999999999999</v>
      </c>
      <c r="J145" s="4">
        <v>125.3</v>
      </c>
      <c r="K145" s="4">
        <v>168.7</v>
      </c>
      <c r="L145" s="4">
        <v>114.4</v>
      </c>
      <c r="M145" s="4">
        <v>140.19999999999999</v>
      </c>
      <c r="N145" s="4">
        <v>126.6</v>
      </c>
      <c r="O145" s="4">
        <v>142.30000000000001</v>
      </c>
      <c r="P145" s="4">
        <v>134</v>
      </c>
      <c r="Q145" s="4">
        <v>143.1</v>
      </c>
      <c r="R145" s="4">
        <v>136.30000000000001</v>
      </c>
      <c r="S145" s="4">
        <v>129.80000000000001</v>
      </c>
      <c r="T145" s="4">
        <v>135.4</v>
      </c>
      <c r="U145" s="4">
        <v>128.5</v>
      </c>
      <c r="V145" s="4">
        <v>126.6</v>
      </c>
      <c r="W145" s="4">
        <v>129.19999999999999</v>
      </c>
      <c r="X145" s="4">
        <v>126.9</v>
      </c>
      <c r="Y145" s="4">
        <v>116</v>
      </c>
      <c r="Z145" s="4">
        <v>124.2</v>
      </c>
      <c r="AA145" s="4">
        <v>133.1</v>
      </c>
      <c r="AB145" s="4">
        <v>121.1</v>
      </c>
      <c r="AC145" s="4">
        <v>123.9</v>
      </c>
      <c r="AD145" s="4">
        <v>130.4</v>
      </c>
    </row>
    <row r="146" spans="1:30" x14ac:dyDescent="0.35">
      <c r="A146" s="4" t="s">
        <v>30</v>
      </c>
      <c r="B146" s="4">
        <v>2017</v>
      </c>
      <c r="C146" s="4" t="s">
        <v>31</v>
      </c>
      <c r="D146" s="4">
        <v>133.1</v>
      </c>
      <c r="E146" s="4">
        <v>137.80000000000001</v>
      </c>
      <c r="F146" s="4">
        <v>131.9</v>
      </c>
      <c r="G146" s="4">
        <v>136.69999999999999</v>
      </c>
      <c r="H146" s="4">
        <v>122</v>
      </c>
      <c r="I146" s="4">
        <v>136</v>
      </c>
      <c r="J146" s="4">
        <v>119.8</v>
      </c>
      <c r="K146" s="4">
        <v>161.69999999999999</v>
      </c>
      <c r="L146" s="4">
        <v>114.8</v>
      </c>
      <c r="M146" s="4">
        <v>136.9</v>
      </c>
      <c r="N146" s="4">
        <v>129</v>
      </c>
      <c r="O146" s="4">
        <v>143.9</v>
      </c>
      <c r="P146" s="4">
        <v>133.69999999999999</v>
      </c>
      <c r="Q146" s="4">
        <v>143.1</v>
      </c>
      <c r="R146" s="4">
        <v>140.69999999999999</v>
      </c>
      <c r="S146" s="4">
        <v>135.80000000000001</v>
      </c>
      <c r="T146" s="4">
        <v>140</v>
      </c>
      <c r="U146" s="4" t="s">
        <v>32</v>
      </c>
      <c r="V146" s="4">
        <v>132.1</v>
      </c>
      <c r="W146" s="4">
        <v>133.19999999999999</v>
      </c>
      <c r="X146" s="4">
        <v>129.9</v>
      </c>
      <c r="Y146" s="4">
        <v>119.1</v>
      </c>
      <c r="Z146" s="4">
        <v>127</v>
      </c>
      <c r="AA146" s="4">
        <v>134.6</v>
      </c>
      <c r="AB146" s="4">
        <v>122.3</v>
      </c>
      <c r="AC146" s="4">
        <v>126.6</v>
      </c>
      <c r="AD146" s="4">
        <v>132.4</v>
      </c>
    </row>
    <row r="147" spans="1:30" x14ac:dyDescent="0.35">
      <c r="A147" s="4" t="s">
        <v>33</v>
      </c>
      <c r="B147" s="4">
        <v>2017</v>
      </c>
      <c r="C147" s="4" t="s">
        <v>31</v>
      </c>
      <c r="D147" s="4">
        <v>132.19999999999999</v>
      </c>
      <c r="E147" s="4">
        <v>138.9</v>
      </c>
      <c r="F147" s="4">
        <v>132.6</v>
      </c>
      <c r="G147" s="4">
        <v>133.1</v>
      </c>
      <c r="H147" s="4">
        <v>114</v>
      </c>
      <c r="I147" s="4">
        <v>129.6</v>
      </c>
      <c r="J147" s="4">
        <v>118.7</v>
      </c>
      <c r="K147" s="4">
        <v>155.1</v>
      </c>
      <c r="L147" s="4">
        <v>117.3</v>
      </c>
      <c r="M147" s="4">
        <v>144.9</v>
      </c>
      <c r="N147" s="4">
        <v>123.2</v>
      </c>
      <c r="O147" s="4">
        <v>141.6</v>
      </c>
      <c r="P147" s="4">
        <v>132</v>
      </c>
      <c r="Q147" s="4">
        <v>145.6</v>
      </c>
      <c r="R147" s="4">
        <v>130.19999999999999</v>
      </c>
      <c r="S147" s="4">
        <v>122.3</v>
      </c>
      <c r="T147" s="4">
        <v>129</v>
      </c>
      <c r="U147" s="4">
        <v>129.6</v>
      </c>
      <c r="V147" s="4">
        <v>118</v>
      </c>
      <c r="W147" s="4">
        <v>125.1</v>
      </c>
      <c r="X147" s="4">
        <v>122.6</v>
      </c>
      <c r="Y147" s="4">
        <v>115.2</v>
      </c>
      <c r="Z147" s="4">
        <v>122</v>
      </c>
      <c r="AA147" s="4">
        <v>132.4</v>
      </c>
      <c r="AB147" s="4">
        <v>120.9</v>
      </c>
      <c r="AC147" s="4">
        <v>122.1</v>
      </c>
      <c r="AD147" s="4">
        <v>127.8</v>
      </c>
    </row>
    <row r="148" spans="1:30" x14ac:dyDescent="0.35">
      <c r="A148" s="4" t="s">
        <v>34</v>
      </c>
      <c r="B148" s="4">
        <v>2017</v>
      </c>
      <c r="C148" s="4" t="s">
        <v>31</v>
      </c>
      <c r="D148" s="4">
        <v>132.80000000000001</v>
      </c>
      <c r="E148" s="4">
        <v>138.19999999999999</v>
      </c>
      <c r="F148" s="4">
        <v>132.19999999999999</v>
      </c>
      <c r="G148" s="4">
        <v>135.4</v>
      </c>
      <c r="H148" s="4">
        <v>119.1</v>
      </c>
      <c r="I148" s="4">
        <v>133</v>
      </c>
      <c r="J148" s="4">
        <v>119.4</v>
      </c>
      <c r="K148" s="4">
        <v>159.5</v>
      </c>
      <c r="L148" s="4">
        <v>115.6</v>
      </c>
      <c r="M148" s="4">
        <v>139.6</v>
      </c>
      <c r="N148" s="4">
        <v>126.6</v>
      </c>
      <c r="O148" s="4">
        <v>142.80000000000001</v>
      </c>
      <c r="P148" s="4">
        <v>133.1</v>
      </c>
      <c r="Q148" s="4">
        <v>143.80000000000001</v>
      </c>
      <c r="R148" s="4">
        <v>136.6</v>
      </c>
      <c r="S148" s="4">
        <v>130.19999999999999</v>
      </c>
      <c r="T148" s="4">
        <v>135.6</v>
      </c>
      <c r="U148" s="4">
        <v>129.6</v>
      </c>
      <c r="V148" s="4">
        <v>126.8</v>
      </c>
      <c r="W148" s="4">
        <v>129.4</v>
      </c>
      <c r="X148" s="4">
        <v>127.1</v>
      </c>
      <c r="Y148" s="4">
        <v>117</v>
      </c>
      <c r="Z148" s="4">
        <v>124.2</v>
      </c>
      <c r="AA148" s="4">
        <v>133.30000000000001</v>
      </c>
      <c r="AB148" s="4">
        <v>121.7</v>
      </c>
      <c r="AC148" s="4">
        <v>124.4</v>
      </c>
      <c r="AD148" s="4">
        <v>130.30000000000001</v>
      </c>
    </row>
    <row r="149" spans="1:30" x14ac:dyDescent="0.35">
      <c r="A149" s="4" t="s">
        <v>30</v>
      </c>
      <c r="B149" s="4">
        <v>2017</v>
      </c>
      <c r="C149" s="4" t="s">
        <v>35</v>
      </c>
      <c r="D149" s="4">
        <v>133.30000000000001</v>
      </c>
      <c r="E149" s="4">
        <v>138.30000000000001</v>
      </c>
      <c r="F149" s="4">
        <v>129.30000000000001</v>
      </c>
      <c r="G149" s="4">
        <v>137.19999999999999</v>
      </c>
      <c r="H149" s="4">
        <v>122.1</v>
      </c>
      <c r="I149" s="4">
        <v>138.69999999999999</v>
      </c>
      <c r="J149" s="4">
        <v>119.1</v>
      </c>
      <c r="K149" s="4">
        <v>156.9</v>
      </c>
      <c r="L149" s="4">
        <v>116.2</v>
      </c>
      <c r="M149" s="4">
        <v>136</v>
      </c>
      <c r="N149" s="4">
        <v>129.4</v>
      </c>
      <c r="O149" s="4">
        <v>144.4</v>
      </c>
      <c r="P149" s="4">
        <v>133.6</v>
      </c>
      <c r="Q149" s="4">
        <v>143.69999999999999</v>
      </c>
      <c r="R149" s="4">
        <v>140.9</v>
      </c>
      <c r="S149" s="4">
        <v>135.80000000000001</v>
      </c>
      <c r="T149" s="4">
        <v>140.19999999999999</v>
      </c>
      <c r="U149" s="4" t="s">
        <v>32</v>
      </c>
      <c r="V149" s="4">
        <v>133.19999999999999</v>
      </c>
      <c r="W149" s="4">
        <v>133.6</v>
      </c>
      <c r="X149" s="4">
        <v>130.1</v>
      </c>
      <c r="Y149" s="4">
        <v>119.5</v>
      </c>
      <c r="Z149" s="4">
        <v>127.7</v>
      </c>
      <c r="AA149" s="4">
        <v>134.9</v>
      </c>
      <c r="AB149" s="4">
        <v>123.2</v>
      </c>
      <c r="AC149" s="4">
        <v>127</v>
      </c>
      <c r="AD149" s="4">
        <v>132.6</v>
      </c>
    </row>
    <row r="150" spans="1:30" x14ac:dyDescent="0.35">
      <c r="A150" s="4" t="s">
        <v>33</v>
      </c>
      <c r="B150" s="4">
        <v>2017</v>
      </c>
      <c r="C150" s="4" t="s">
        <v>35</v>
      </c>
      <c r="D150" s="4">
        <v>132.80000000000001</v>
      </c>
      <c r="E150" s="4">
        <v>139.80000000000001</v>
      </c>
      <c r="F150" s="4">
        <v>129.30000000000001</v>
      </c>
      <c r="G150" s="4">
        <v>133.5</v>
      </c>
      <c r="H150" s="4">
        <v>114.3</v>
      </c>
      <c r="I150" s="4">
        <v>131.4</v>
      </c>
      <c r="J150" s="4">
        <v>120.2</v>
      </c>
      <c r="K150" s="4">
        <v>143.1</v>
      </c>
      <c r="L150" s="4">
        <v>119.5</v>
      </c>
      <c r="M150" s="4">
        <v>144</v>
      </c>
      <c r="N150" s="4">
        <v>123.4</v>
      </c>
      <c r="O150" s="4">
        <v>141.9</v>
      </c>
      <c r="P150" s="4">
        <v>132.1</v>
      </c>
      <c r="Q150" s="4">
        <v>146.30000000000001</v>
      </c>
      <c r="R150" s="4">
        <v>130.5</v>
      </c>
      <c r="S150" s="4">
        <v>122.5</v>
      </c>
      <c r="T150" s="4">
        <v>129.30000000000001</v>
      </c>
      <c r="U150" s="4">
        <v>130.5</v>
      </c>
      <c r="V150" s="4">
        <v>119.2</v>
      </c>
      <c r="W150" s="4">
        <v>125.3</v>
      </c>
      <c r="X150" s="4">
        <v>122.9</v>
      </c>
      <c r="Y150" s="4">
        <v>115.5</v>
      </c>
      <c r="Z150" s="4">
        <v>122.2</v>
      </c>
      <c r="AA150" s="4">
        <v>132.4</v>
      </c>
      <c r="AB150" s="4">
        <v>121.7</v>
      </c>
      <c r="AC150" s="4">
        <v>122.4</v>
      </c>
      <c r="AD150" s="4">
        <v>128.19999999999999</v>
      </c>
    </row>
    <row r="151" spans="1:30" x14ac:dyDescent="0.35">
      <c r="A151" s="4" t="s">
        <v>34</v>
      </c>
      <c r="B151" s="4">
        <v>2017</v>
      </c>
      <c r="C151" s="4" t="s">
        <v>35</v>
      </c>
      <c r="D151" s="4">
        <v>133.1</v>
      </c>
      <c r="E151" s="4">
        <v>138.80000000000001</v>
      </c>
      <c r="F151" s="4">
        <v>129.30000000000001</v>
      </c>
      <c r="G151" s="4">
        <v>135.80000000000001</v>
      </c>
      <c r="H151" s="4">
        <v>119.2</v>
      </c>
      <c r="I151" s="4">
        <v>135.30000000000001</v>
      </c>
      <c r="J151" s="4">
        <v>119.5</v>
      </c>
      <c r="K151" s="4">
        <v>152.19999999999999</v>
      </c>
      <c r="L151" s="4">
        <v>117.3</v>
      </c>
      <c r="M151" s="4">
        <v>138.69999999999999</v>
      </c>
      <c r="N151" s="4">
        <v>126.9</v>
      </c>
      <c r="O151" s="4">
        <v>143.19999999999999</v>
      </c>
      <c r="P151" s="4">
        <v>133</v>
      </c>
      <c r="Q151" s="4">
        <v>144.4</v>
      </c>
      <c r="R151" s="4">
        <v>136.80000000000001</v>
      </c>
      <c r="S151" s="4">
        <v>130.30000000000001</v>
      </c>
      <c r="T151" s="4">
        <v>135.9</v>
      </c>
      <c r="U151" s="4">
        <v>130.5</v>
      </c>
      <c r="V151" s="4">
        <v>127.9</v>
      </c>
      <c r="W151" s="4">
        <v>129.69999999999999</v>
      </c>
      <c r="X151" s="4">
        <v>127.4</v>
      </c>
      <c r="Y151" s="4">
        <v>117.4</v>
      </c>
      <c r="Z151" s="4">
        <v>124.6</v>
      </c>
      <c r="AA151" s="4">
        <v>133.4</v>
      </c>
      <c r="AB151" s="4">
        <v>122.6</v>
      </c>
      <c r="AC151" s="4">
        <v>124.8</v>
      </c>
      <c r="AD151" s="4">
        <v>130.6</v>
      </c>
    </row>
    <row r="152" spans="1:30" x14ac:dyDescent="0.35">
      <c r="A152" s="4" t="s">
        <v>30</v>
      </c>
      <c r="B152" s="4">
        <v>2017</v>
      </c>
      <c r="C152" s="4" t="s">
        <v>36</v>
      </c>
      <c r="D152" s="4">
        <v>133.6</v>
      </c>
      <c r="E152" s="4">
        <v>138.80000000000001</v>
      </c>
      <c r="F152" s="4">
        <v>128.80000000000001</v>
      </c>
      <c r="G152" s="4">
        <v>137.19999999999999</v>
      </c>
      <c r="H152" s="4">
        <v>121.6</v>
      </c>
      <c r="I152" s="4">
        <v>139.69999999999999</v>
      </c>
      <c r="J152" s="4">
        <v>119.7</v>
      </c>
      <c r="K152" s="4">
        <v>148</v>
      </c>
      <c r="L152" s="4">
        <v>116.9</v>
      </c>
      <c r="M152" s="4">
        <v>135.6</v>
      </c>
      <c r="N152" s="4">
        <v>129.80000000000001</v>
      </c>
      <c r="O152" s="4">
        <v>145.4</v>
      </c>
      <c r="P152" s="4">
        <v>133.4</v>
      </c>
      <c r="Q152" s="4">
        <v>144.19999999999999</v>
      </c>
      <c r="R152" s="4">
        <v>141.6</v>
      </c>
      <c r="S152" s="4">
        <v>136.19999999999999</v>
      </c>
      <c r="T152" s="4">
        <v>140.80000000000001</v>
      </c>
      <c r="U152" s="4" t="s">
        <v>32</v>
      </c>
      <c r="V152" s="4">
        <v>134.19999999999999</v>
      </c>
      <c r="W152" s="4">
        <v>134.1</v>
      </c>
      <c r="X152" s="4">
        <v>130.6</v>
      </c>
      <c r="Y152" s="4">
        <v>119.8</v>
      </c>
      <c r="Z152" s="4">
        <v>128.30000000000001</v>
      </c>
      <c r="AA152" s="4">
        <v>135.19999999999999</v>
      </c>
      <c r="AB152" s="4">
        <v>123.3</v>
      </c>
      <c r="AC152" s="4">
        <v>127.4</v>
      </c>
      <c r="AD152" s="4">
        <v>132.80000000000001</v>
      </c>
    </row>
    <row r="153" spans="1:30" x14ac:dyDescent="0.35">
      <c r="A153" s="4" t="s">
        <v>33</v>
      </c>
      <c r="B153" s="4">
        <v>2017</v>
      </c>
      <c r="C153" s="4" t="s">
        <v>36</v>
      </c>
      <c r="D153" s="4">
        <v>132.69999999999999</v>
      </c>
      <c r="E153" s="4">
        <v>139.4</v>
      </c>
      <c r="F153" s="4">
        <v>128.4</v>
      </c>
      <c r="G153" s="4">
        <v>134.9</v>
      </c>
      <c r="H153" s="4">
        <v>114</v>
      </c>
      <c r="I153" s="4">
        <v>136.80000000000001</v>
      </c>
      <c r="J153" s="4">
        <v>122.2</v>
      </c>
      <c r="K153" s="4">
        <v>135.80000000000001</v>
      </c>
      <c r="L153" s="4">
        <v>120.3</v>
      </c>
      <c r="M153" s="4">
        <v>142.6</v>
      </c>
      <c r="N153" s="4">
        <v>123.6</v>
      </c>
      <c r="O153" s="4">
        <v>142.4</v>
      </c>
      <c r="P153" s="4">
        <v>132.6</v>
      </c>
      <c r="Q153" s="4">
        <v>147.5</v>
      </c>
      <c r="R153" s="4">
        <v>130.80000000000001</v>
      </c>
      <c r="S153" s="4">
        <v>122.8</v>
      </c>
      <c r="T153" s="4">
        <v>129.6</v>
      </c>
      <c r="U153" s="4">
        <v>131.1</v>
      </c>
      <c r="V153" s="4">
        <v>120.8</v>
      </c>
      <c r="W153" s="4">
        <v>125.6</v>
      </c>
      <c r="X153" s="4">
        <v>123.1</v>
      </c>
      <c r="Y153" s="4">
        <v>115.6</v>
      </c>
      <c r="Z153" s="4">
        <v>122.4</v>
      </c>
      <c r="AA153" s="4">
        <v>132.80000000000001</v>
      </c>
      <c r="AB153" s="4">
        <v>121.7</v>
      </c>
      <c r="AC153" s="4">
        <v>122.6</v>
      </c>
      <c r="AD153" s="4">
        <v>128.69999999999999</v>
      </c>
    </row>
    <row r="154" spans="1:30" x14ac:dyDescent="0.35">
      <c r="A154" s="4" t="s">
        <v>34</v>
      </c>
      <c r="B154" s="4">
        <v>2017</v>
      </c>
      <c r="C154" s="4" t="s">
        <v>36</v>
      </c>
      <c r="D154" s="4">
        <v>133.30000000000001</v>
      </c>
      <c r="E154" s="4">
        <v>139</v>
      </c>
      <c r="F154" s="4">
        <v>128.6</v>
      </c>
      <c r="G154" s="4">
        <v>136.30000000000001</v>
      </c>
      <c r="H154" s="4">
        <v>118.8</v>
      </c>
      <c r="I154" s="4">
        <v>138.30000000000001</v>
      </c>
      <c r="J154" s="4">
        <v>120.5</v>
      </c>
      <c r="K154" s="4">
        <v>143.9</v>
      </c>
      <c r="L154" s="4">
        <v>118</v>
      </c>
      <c r="M154" s="4">
        <v>137.9</v>
      </c>
      <c r="N154" s="4">
        <v>127.2</v>
      </c>
      <c r="O154" s="4">
        <v>144</v>
      </c>
      <c r="P154" s="4">
        <v>133.1</v>
      </c>
      <c r="Q154" s="4">
        <v>145.1</v>
      </c>
      <c r="R154" s="4">
        <v>137.30000000000001</v>
      </c>
      <c r="S154" s="4">
        <v>130.6</v>
      </c>
      <c r="T154" s="4">
        <v>136.4</v>
      </c>
      <c r="U154" s="4">
        <v>131.1</v>
      </c>
      <c r="V154" s="4">
        <v>129.1</v>
      </c>
      <c r="W154" s="4">
        <v>130.1</v>
      </c>
      <c r="X154" s="4">
        <v>127.8</v>
      </c>
      <c r="Y154" s="4">
        <v>117.6</v>
      </c>
      <c r="Z154" s="4">
        <v>125</v>
      </c>
      <c r="AA154" s="4">
        <v>133.80000000000001</v>
      </c>
      <c r="AB154" s="4">
        <v>122.6</v>
      </c>
      <c r="AC154" s="4">
        <v>125.1</v>
      </c>
      <c r="AD154" s="4">
        <v>130.9</v>
      </c>
    </row>
    <row r="155" spans="1:30" x14ac:dyDescent="0.35">
      <c r="A155" s="4" t="s">
        <v>30</v>
      </c>
      <c r="B155" s="4">
        <v>2017</v>
      </c>
      <c r="C155" s="4" t="s">
        <v>37</v>
      </c>
      <c r="D155" s="4">
        <v>133.19999999999999</v>
      </c>
      <c r="E155" s="4">
        <v>138.69999999999999</v>
      </c>
      <c r="F155" s="4">
        <v>127.1</v>
      </c>
      <c r="G155" s="4">
        <v>137.69999999999999</v>
      </c>
      <c r="H155" s="4">
        <v>121.3</v>
      </c>
      <c r="I155" s="4">
        <v>141.80000000000001</v>
      </c>
      <c r="J155" s="4">
        <v>121.5</v>
      </c>
      <c r="K155" s="4">
        <v>144.5</v>
      </c>
      <c r="L155" s="4">
        <v>117.4</v>
      </c>
      <c r="M155" s="4">
        <v>134.1</v>
      </c>
      <c r="N155" s="4">
        <v>130</v>
      </c>
      <c r="O155" s="4">
        <v>145.5</v>
      </c>
      <c r="P155" s="4">
        <v>133.5</v>
      </c>
      <c r="Q155" s="4">
        <v>144.4</v>
      </c>
      <c r="R155" s="4">
        <v>142.4</v>
      </c>
      <c r="S155" s="4">
        <v>136.80000000000001</v>
      </c>
      <c r="T155" s="4">
        <v>141.6</v>
      </c>
      <c r="U155" s="4" t="s">
        <v>32</v>
      </c>
      <c r="V155" s="4">
        <v>135</v>
      </c>
      <c r="W155" s="4">
        <v>134.30000000000001</v>
      </c>
      <c r="X155" s="4">
        <v>131</v>
      </c>
      <c r="Y155" s="4">
        <v>119.2</v>
      </c>
      <c r="Z155" s="4">
        <v>128.30000000000001</v>
      </c>
      <c r="AA155" s="4">
        <v>135.69999999999999</v>
      </c>
      <c r="AB155" s="4">
        <v>123.7</v>
      </c>
      <c r="AC155" s="4">
        <v>127.5</v>
      </c>
      <c r="AD155" s="4">
        <v>132.9</v>
      </c>
    </row>
    <row r="156" spans="1:30" x14ac:dyDescent="0.35">
      <c r="A156" s="4" t="s">
        <v>33</v>
      </c>
      <c r="B156" s="4">
        <v>2017</v>
      </c>
      <c r="C156" s="4" t="s">
        <v>37</v>
      </c>
      <c r="D156" s="4">
        <v>132.69999999999999</v>
      </c>
      <c r="E156" s="4">
        <v>140.6</v>
      </c>
      <c r="F156" s="4">
        <v>124.5</v>
      </c>
      <c r="G156" s="4">
        <v>136.30000000000001</v>
      </c>
      <c r="H156" s="4">
        <v>113.5</v>
      </c>
      <c r="I156" s="4">
        <v>137.69999999999999</v>
      </c>
      <c r="J156" s="4">
        <v>127.1</v>
      </c>
      <c r="K156" s="4">
        <v>133.80000000000001</v>
      </c>
      <c r="L156" s="4">
        <v>120.8</v>
      </c>
      <c r="M156" s="4">
        <v>141.30000000000001</v>
      </c>
      <c r="N156" s="4">
        <v>123.8</v>
      </c>
      <c r="O156" s="4">
        <v>142.6</v>
      </c>
      <c r="P156" s="4">
        <v>133.4</v>
      </c>
      <c r="Q156" s="4">
        <v>148</v>
      </c>
      <c r="R156" s="4">
        <v>131.19999999999999</v>
      </c>
      <c r="S156" s="4">
        <v>123</v>
      </c>
      <c r="T156" s="4">
        <v>130</v>
      </c>
      <c r="U156" s="4">
        <v>131.69999999999999</v>
      </c>
      <c r="V156" s="4">
        <v>121.4</v>
      </c>
      <c r="W156" s="4">
        <v>126</v>
      </c>
      <c r="X156" s="4">
        <v>123.4</v>
      </c>
      <c r="Y156" s="4">
        <v>114.3</v>
      </c>
      <c r="Z156" s="4">
        <v>122.6</v>
      </c>
      <c r="AA156" s="4">
        <v>133.6</v>
      </c>
      <c r="AB156" s="4">
        <v>122.2</v>
      </c>
      <c r="AC156" s="4">
        <v>122.5</v>
      </c>
      <c r="AD156" s="4">
        <v>129.1</v>
      </c>
    </row>
    <row r="157" spans="1:30" x14ac:dyDescent="0.35">
      <c r="A157" s="4" t="s">
        <v>34</v>
      </c>
      <c r="B157" s="4">
        <v>2017</v>
      </c>
      <c r="C157" s="4" t="s">
        <v>37</v>
      </c>
      <c r="D157" s="4">
        <v>133</v>
      </c>
      <c r="E157" s="4">
        <v>139.4</v>
      </c>
      <c r="F157" s="4">
        <v>126.1</v>
      </c>
      <c r="G157" s="4">
        <v>137.19999999999999</v>
      </c>
      <c r="H157" s="4">
        <v>118.4</v>
      </c>
      <c r="I157" s="4">
        <v>139.9</v>
      </c>
      <c r="J157" s="4">
        <v>123.4</v>
      </c>
      <c r="K157" s="4">
        <v>140.9</v>
      </c>
      <c r="L157" s="4">
        <v>118.5</v>
      </c>
      <c r="M157" s="4">
        <v>136.5</v>
      </c>
      <c r="N157" s="4">
        <v>127.4</v>
      </c>
      <c r="O157" s="4">
        <v>144.19999999999999</v>
      </c>
      <c r="P157" s="4">
        <v>133.5</v>
      </c>
      <c r="Q157" s="4">
        <v>145.4</v>
      </c>
      <c r="R157" s="4">
        <v>138</v>
      </c>
      <c r="S157" s="4">
        <v>131.1</v>
      </c>
      <c r="T157" s="4">
        <v>137</v>
      </c>
      <c r="U157" s="4">
        <v>131.69999999999999</v>
      </c>
      <c r="V157" s="4">
        <v>129.80000000000001</v>
      </c>
      <c r="W157" s="4">
        <v>130.4</v>
      </c>
      <c r="X157" s="4">
        <v>128.1</v>
      </c>
      <c r="Y157" s="4">
        <v>116.6</v>
      </c>
      <c r="Z157" s="4">
        <v>125.1</v>
      </c>
      <c r="AA157" s="4">
        <v>134.5</v>
      </c>
      <c r="AB157" s="4">
        <v>123.1</v>
      </c>
      <c r="AC157" s="4">
        <v>125.1</v>
      </c>
      <c r="AD157" s="4">
        <v>131.1</v>
      </c>
    </row>
    <row r="158" spans="1:30" x14ac:dyDescent="0.35">
      <c r="A158" s="4" t="s">
        <v>30</v>
      </c>
      <c r="B158" s="4">
        <v>2017</v>
      </c>
      <c r="C158" s="4" t="s">
        <v>38</v>
      </c>
      <c r="D158" s="4">
        <v>133.1</v>
      </c>
      <c r="E158" s="4">
        <v>140.30000000000001</v>
      </c>
      <c r="F158" s="4">
        <v>126.8</v>
      </c>
      <c r="G158" s="4">
        <v>138.19999999999999</v>
      </c>
      <c r="H158" s="4">
        <v>120.8</v>
      </c>
      <c r="I158" s="4">
        <v>140.19999999999999</v>
      </c>
      <c r="J158" s="4">
        <v>123.8</v>
      </c>
      <c r="K158" s="4">
        <v>141.80000000000001</v>
      </c>
      <c r="L158" s="4">
        <v>118.6</v>
      </c>
      <c r="M158" s="4">
        <v>134</v>
      </c>
      <c r="N158" s="4">
        <v>130.30000000000001</v>
      </c>
      <c r="O158" s="4">
        <v>145.80000000000001</v>
      </c>
      <c r="P158" s="4">
        <v>133.80000000000001</v>
      </c>
      <c r="Q158" s="4">
        <v>145.5</v>
      </c>
      <c r="R158" s="4">
        <v>142.5</v>
      </c>
      <c r="S158" s="4">
        <v>137.30000000000001</v>
      </c>
      <c r="T158" s="4">
        <v>141.80000000000001</v>
      </c>
      <c r="U158" s="4" t="s">
        <v>32</v>
      </c>
      <c r="V158" s="4">
        <v>135</v>
      </c>
      <c r="W158" s="4">
        <v>134.9</v>
      </c>
      <c r="X158" s="4">
        <v>131.4</v>
      </c>
      <c r="Y158" s="4">
        <v>119.4</v>
      </c>
      <c r="Z158" s="4">
        <v>129.4</v>
      </c>
      <c r="AA158" s="4">
        <v>136.30000000000001</v>
      </c>
      <c r="AB158" s="4">
        <v>123.7</v>
      </c>
      <c r="AC158" s="4">
        <v>127.9</v>
      </c>
      <c r="AD158" s="4">
        <v>133.30000000000001</v>
      </c>
    </row>
    <row r="159" spans="1:30" x14ac:dyDescent="0.35">
      <c r="A159" s="4" t="s">
        <v>33</v>
      </c>
      <c r="B159" s="4">
        <v>2017</v>
      </c>
      <c r="C159" s="4" t="s">
        <v>38</v>
      </c>
      <c r="D159" s="4">
        <v>132.6</v>
      </c>
      <c r="E159" s="4">
        <v>144.1</v>
      </c>
      <c r="F159" s="4">
        <v>125.6</v>
      </c>
      <c r="G159" s="4">
        <v>136.80000000000001</v>
      </c>
      <c r="H159" s="4">
        <v>113.4</v>
      </c>
      <c r="I159" s="4">
        <v>135.19999999999999</v>
      </c>
      <c r="J159" s="4">
        <v>129.19999999999999</v>
      </c>
      <c r="K159" s="4">
        <v>131.5</v>
      </c>
      <c r="L159" s="4">
        <v>121</v>
      </c>
      <c r="M159" s="4">
        <v>139.9</v>
      </c>
      <c r="N159" s="4">
        <v>123.8</v>
      </c>
      <c r="O159" s="4">
        <v>142.9</v>
      </c>
      <c r="P159" s="4">
        <v>133.6</v>
      </c>
      <c r="Q159" s="4">
        <v>148.30000000000001</v>
      </c>
      <c r="R159" s="4">
        <v>131.5</v>
      </c>
      <c r="S159" s="4">
        <v>123.2</v>
      </c>
      <c r="T159" s="4">
        <v>130.19999999999999</v>
      </c>
      <c r="U159" s="4">
        <v>132.1</v>
      </c>
      <c r="V159" s="4">
        <v>120.1</v>
      </c>
      <c r="W159" s="4">
        <v>126.5</v>
      </c>
      <c r="X159" s="4">
        <v>123.6</v>
      </c>
      <c r="Y159" s="4">
        <v>114.3</v>
      </c>
      <c r="Z159" s="4">
        <v>122.8</v>
      </c>
      <c r="AA159" s="4">
        <v>133.80000000000001</v>
      </c>
      <c r="AB159" s="4">
        <v>122</v>
      </c>
      <c r="AC159" s="4">
        <v>122.6</v>
      </c>
      <c r="AD159" s="4">
        <v>129.30000000000001</v>
      </c>
    </row>
    <row r="160" spans="1:30" x14ac:dyDescent="0.35">
      <c r="A160" s="4" t="s">
        <v>34</v>
      </c>
      <c r="B160" s="4">
        <v>2017</v>
      </c>
      <c r="C160" s="4" t="s">
        <v>38</v>
      </c>
      <c r="D160" s="4">
        <v>132.9</v>
      </c>
      <c r="E160" s="4">
        <v>141.6</v>
      </c>
      <c r="F160" s="4">
        <v>126.3</v>
      </c>
      <c r="G160" s="4">
        <v>137.69999999999999</v>
      </c>
      <c r="H160" s="4">
        <v>118.1</v>
      </c>
      <c r="I160" s="4">
        <v>137.9</v>
      </c>
      <c r="J160" s="4">
        <v>125.6</v>
      </c>
      <c r="K160" s="4">
        <v>138.30000000000001</v>
      </c>
      <c r="L160" s="4">
        <v>119.4</v>
      </c>
      <c r="M160" s="4">
        <v>136</v>
      </c>
      <c r="N160" s="4">
        <v>127.6</v>
      </c>
      <c r="O160" s="4">
        <v>144.5</v>
      </c>
      <c r="P160" s="4">
        <v>133.69999999999999</v>
      </c>
      <c r="Q160" s="4">
        <v>146.19999999999999</v>
      </c>
      <c r="R160" s="4">
        <v>138.19999999999999</v>
      </c>
      <c r="S160" s="4">
        <v>131.4</v>
      </c>
      <c r="T160" s="4">
        <v>137.19999999999999</v>
      </c>
      <c r="U160" s="4">
        <v>132.1</v>
      </c>
      <c r="V160" s="4">
        <v>129.4</v>
      </c>
      <c r="W160" s="4">
        <v>130.9</v>
      </c>
      <c r="X160" s="4">
        <v>128.4</v>
      </c>
      <c r="Y160" s="4">
        <v>116.7</v>
      </c>
      <c r="Z160" s="4">
        <v>125.7</v>
      </c>
      <c r="AA160" s="4">
        <v>134.80000000000001</v>
      </c>
      <c r="AB160" s="4">
        <v>123</v>
      </c>
      <c r="AC160" s="4">
        <v>125.3</v>
      </c>
      <c r="AD160" s="4">
        <v>131.4</v>
      </c>
    </row>
    <row r="161" spans="1:30" x14ac:dyDescent="0.35">
      <c r="A161" s="4" t="s">
        <v>30</v>
      </c>
      <c r="B161" s="4">
        <v>2017</v>
      </c>
      <c r="C161" s="4" t="s">
        <v>39</v>
      </c>
      <c r="D161" s="4">
        <v>133.5</v>
      </c>
      <c r="E161" s="4">
        <v>143.69999999999999</v>
      </c>
      <c r="F161" s="4">
        <v>128</v>
      </c>
      <c r="G161" s="4">
        <v>138.6</v>
      </c>
      <c r="H161" s="4">
        <v>120.9</v>
      </c>
      <c r="I161" s="4">
        <v>140.9</v>
      </c>
      <c r="J161" s="4">
        <v>128.80000000000001</v>
      </c>
      <c r="K161" s="4">
        <v>140.19999999999999</v>
      </c>
      <c r="L161" s="4">
        <v>118.9</v>
      </c>
      <c r="M161" s="4">
        <v>133.5</v>
      </c>
      <c r="N161" s="4">
        <v>130.4</v>
      </c>
      <c r="O161" s="4">
        <v>146.5</v>
      </c>
      <c r="P161" s="4">
        <v>134.9</v>
      </c>
      <c r="Q161" s="4">
        <v>145.80000000000001</v>
      </c>
      <c r="R161" s="4">
        <v>143.1</v>
      </c>
      <c r="S161" s="4">
        <v>137.69999999999999</v>
      </c>
      <c r="T161" s="4">
        <v>142.30000000000001</v>
      </c>
      <c r="U161" s="4" t="s">
        <v>32</v>
      </c>
      <c r="V161" s="4">
        <v>134.80000000000001</v>
      </c>
      <c r="W161" s="4">
        <v>135.19999999999999</v>
      </c>
      <c r="X161" s="4">
        <v>131.30000000000001</v>
      </c>
      <c r="Y161" s="4">
        <v>119.4</v>
      </c>
      <c r="Z161" s="4">
        <v>129.80000000000001</v>
      </c>
      <c r="AA161" s="4">
        <v>136.9</v>
      </c>
      <c r="AB161" s="4">
        <v>124.1</v>
      </c>
      <c r="AC161" s="4">
        <v>128.1</v>
      </c>
      <c r="AD161" s="4">
        <v>133.9</v>
      </c>
    </row>
    <row r="162" spans="1:30" x14ac:dyDescent="0.35">
      <c r="A162" s="4" t="s">
        <v>33</v>
      </c>
      <c r="B162" s="4">
        <v>2017</v>
      </c>
      <c r="C162" s="4" t="s">
        <v>39</v>
      </c>
      <c r="D162" s="4">
        <v>132.9</v>
      </c>
      <c r="E162" s="4">
        <v>148.69999999999999</v>
      </c>
      <c r="F162" s="4">
        <v>128.30000000000001</v>
      </c>
      <c r="G162" s="4">
        <v>137.30000000000001</v>
      </c>
      <c r="H162" s="4">
        <v>113.5</v>
      </c>
      <c r="I162" s="4">
        <v>137.19999999999999</v>
      </c>
      <c r="J162" s="4">
        <v>142.19999999999999</v>
      </c>
      <c r="K162" s="4">
        <v>128.19999999999999</v>
      </c>
      <c r="L162" s="4">
        <v>120.9</v>
      </c>
      <c r="M162" s="4">
        <v>138.80000000000001</v>
      </c>
      <c r="N162" s="4">
        <v>124.2</v>
      </c>
      <c r="O162" s="4">
        <v>143.1</v>
      </c>
      <c r="P162" s="4">
        <v>135.69999999999999</v>
      </c>
      <c r="Q162" s="4">
        <v>148.6</v>
      </c>
      <c r="R162" s="4">
        <v>131.5</v>
      </c>
      <c r="S162" s="4">
        <v>123.2</v>
      </c>
      <c r="T162" s="4">
        <v>130.19999999999999</v>
      </c>
      <c r="U162" s="4">
        <v>131.4</v>
      </c>
      <c r="V162" s="4">
        <v>119</v>
      </c>
      <c r="W162" s="4">
        <v>126.8</v>
      </c>
      <c r="X162" s="4">
        <v>123.8</v>
      </c>
      <c r="Y162" s="4">
        <v>113.9</v>
      </c>
      <c r="Z162" s="4">
        <v>122.9</v>
      </c>
      <c r="AA162" s="4">
        <v>134.30000000000001</v>
      </c>
      <c r="AB162" s="4">
        <v>122.5</v>
      </c>
      <c r="AC162" s="4">
        <v>122.7</v>
      </c>
      <c r="AD162" s="4">
        <v>129.9</v>
      </c>
    </row>
    <row r="163" spans="1:30" x14ac:dyDescent="0.35">
      <c r="A163" s="4" t="s">
        <v>34</v>
      </c>
      <c r="B163" s="4">
        <v>2017</v>
      </c>
      <c r="C163" s="4" t="s">
        <v>39</v>
      </c>
      <c r="D163" s="4">
        <v>133.30000000000001</v>
      </c>
      <c r="E163" s="4">
        <v>145.5</v>
      </c>
      <c r="F163" s="4">
        <v>128.1</v>
      </c>
      <c r="G163" s="4">
        <v>138.1</v>
      </c>
      <c r="H163" s="4">
        <v>118.2</v>
      </c>
      <c r="I163" s="4">
        <v>139.19999999999999</v>
      </c>
      <c r="J163" s="4">
        <v>133.30000000000001</v>
      </c>
      <c r="K163" s="4">
        <v>136.19999999999999</v>
      </c>
      <c r="L163" s="4">
        <v>119.6</v>
      </c>
      <c r="M163" s="4">
        <v>135.30000000000001</v>
      </c>
      <c r="N163" s="4">
        <v>127.8</v>
      </c>
      <c r="O163" s="4">
        <v>144.9</v>
      </c>
      <c r="P163" s="4">
        <v>135.19999999999999</v>
      </c>
      <c r="Q163" s="4">
        <v>146.5</v>
      </c>
      <c r="R163" s="4">
        <v>138.5</v>
      </c>
      <c r="S163" s="4">
        <v>131.69999999999999</v>
      </c>
      <c r="T163" s="4">
        <v>137.5</v>
      </c>
      <c r="U163" s="4">
        <v>131.4</v>
      </c>
      <c r="V163" s="4">
        <v>128.80000000000001</v>
      </c>
      <c r="W163" s="4">
        <v>131.19999999999999</v>
      </c>
      <c r="X163" s="4">
        <v>128.5</v>
      </c>
      <c r="Y163" s="4">
        <v>116.5</v>
      </c>
      <c r="Z163" s="4">
        <v>125.9</v>
      </c>
      <c r="AA163" s="4">
        <v>135.4</v>
      </c>
      <c r="AB163" s="4">
        <v>123.4</v>
      </c>
      <c r="AC163" s="4">
        <v>125.5</v>
      </c>
      <c r="AD163" s="4">
        <v>132</v>
      </c>
    </row>
    <row r="164" spans="1:30" x14ac:dyDescent="0.35">
      <c r="A164" s="4" t="s">
        <v>30</v>
      </c>
      <c r="B164" s="4">
        <v>2017</v>
      </c>
      <c r="C164" s="4" t="s">
        <v>40</v>
      </c>
      <c r="D164" s="4">
        <v>134</v>
      </c>
      <c r="E164" s="4">
        <v>144.19999999999999</v>
      </c>
      <c r="F164" s="4">
        <v>129.80000000000001</v>
      </c>
      <c r="G164" s="4">
        <v>139</v>
      </c>
      <c r="H164" s="4">
        <v>120.9</v>
      </c>
      <c r="I164" s="4">
        <v>143.9</v>
      </c>
      <c r="J164" s="4">
        <v>151.5</v>
      </c>
      <c r="K164" s="4">
        <v>138.1</v>
      </c>
      <c r="L164" s="4">
        <v>120</v>
      </c>
      <c r="M164" s="4">
        <v>133.9</v>
      </c>
      <c r="N164" s="4">
        <v>131.4</v>
      </c>
      <c r="O164" s="4">
        <v>147.69999999999999</v>
      </c>
      <c r="P164" s="4">
        <v>138.5</v>
      </c>
      <c r="Q164" s="4">
        <v>147.4</v>
      </c>
      <c r="R164" s="4">
        <v>144.30000000000001</v>
      </c>
      <c r="S164" s="4">
        <v>138.1</v>
      </c>
      <c r="T164" s="4">
        <v>143.5</v>
      </c>
      <c r="U164" s="4" t="s">
        <v>32</v>
      </c>
      <c r="V164" s="4">
        <v>135.30000000000001</v>
      </c>
      <c r="W164" s="4">
        <v>136.1</v>
      </c>
      <c r="X164" s="4">
        <v>132.1</v>
      </c>
      <c r="Y164" s="4">
        <v>119.1</v>
      </c>
      <c r="Z164" s="4">
        <v>130.6</v>
      </c>
      <c r="AA164" s="4">
        <v>138.6</v>
      </c>
      <c r="AB164" s="4">
        <v>124.4</v>
      </c>
      <c r="AC164" s="4">
        <v>128.6</v>
      </c>
      <c r="AD164" s="4">
        <v>136.19999999999999</v>
      </c>
    </row>
    <row r="165" spans="1:30" x14ac:dyDescent="0.35">
      <c r="A165" s="4" t="s">
        <v>33</v>
      </c>
      <c r="B165" s="4">
        <v>2017</v>
      </c>
      <c r="C165" s="4" t="s">
        <v>40</v>
      </c>
      <c r="D165" s="4">
        <v>132.80000000000001</v>
      </c>
      <c r="E165" s="4">
        <v>148.4</v>
      </c>
      <c r="F165" s="4">
        <v>129.4</v>
      </c>
      <c r="G165" s="4">
        <v>137.69999999999999</v>
      </c>
      <c r="H165" s="4">
        <v>113.4</v>
      </c>
      <c r="I165" s="4">
        <v>139.4</v>
      </c>
      <c r="J165" s="4">
        <v>175.1</v>
      </c>
      <c r="K165" s="4">
        <v>124.7</v>
      </c>
      <c r="L165" s="4">
        <v>121.5</v>
      </c>
      <c r="M165" s="4">
        <v>137.80000000000001</v>
      </c>
      <c r="N165" s="4">
        <v>124.4</v>
      </c>
      <c r="O165" s="4">
        <v>143.69999999999999</v>
      </c>
      <c r="P165" s="4">
        <v>139.80000000000001</v>
      </c>
      <c r="Q165" s="4">
        <v>150.5</v>
      </c>
      <c r="R165" s="4">
        <v>131.6</v>
      </c>
      <c r="S165" s="4">
        <v>123.7</v>
      </c>
      <c r="T165" s="4">
        <v>130.4</v>
      </c>
      <c r="U165" s="4">
        <v>132.6</v>
      </c>
      <c r="V165" s="4">
        <v>119.7</v>
      </c>
      <c r="W165" s="4">
        <v>127.2</v>
      </c>
      <c r="X165" s="4">
        <v>125</v>
      </c>
      <c r="Y165" s="4">
        <v>113.2</v>
      </c>
      <c r="Z165" s="4">
        <v>123.5</v>
      </c>
      <c r="AA165" s="4">
        <v>135.5</v>
      </c>
      <c r="AB165" s="4">
        <v>122.4</v>
      </c>
      <c r="AC165" s="4">
        <v>123</v>
      </c>
      <c r="AD165" s="4">
        <v>131.80000000000001</v>
      </c>
    </row>
    <row r="166" spans="1:30" x14ac:dyDescent="0.35">
      <c r="A166" s="4" t="s">
        <v>34</v>
      </c>
      <c r="B166" s="4">
        <v>2017</v>
      </c>
      <c r="C166" s="4" t="s">
        <v>40</v>
      </c>
      <c r="D166" s="4">
        <v>133.6</v>
      </c>
      <c r="E166" s="4">
        <v>145.69999999999999</v>
      </c>
      <c r="F166" s="4">
        <v>129.6</v>
      </c>
      <c r="G166" s="4">
        <v>138.5</v>
      </c>
      <c r="H166" s="4">
        <v>118.1</v>
      </c>
      <c r="I166" s="4">
        <v>141.80000000000001</v>
      </c>
      <c r="J166" s="4">
        <v>159.5</v>
      </c>
      <c r="K166" s="4">
        <v>133.6</v>
      </c>
      <c r="L166" s="4">
        <v>120.5</v>
      </c>
      <c r="M166" s="4">
        <v>135.19999999999999</v>
      </c>
      <c r="N166" s="4">
        <v>128.5</v>
      </c>
      <c r="O166" s="4">
        <v>145.80000000000001</v>
      </c>
      <c r="P166" s="4">
        <v>139</v>
      </c>
      <c r="Q166" s="4">
        <v>148.19999999999999</v>
      </c>
      <c r="R166" s="4">
        <v>139.30000000000001</v>
      </c>
      <c r="S166" s="4">
        <v>132.1</v>
      </c>
      <c r="T166" s="4">
        <v>138.30000000000001</v>
      </c>
      <c r="U166" s="4">
        <v>132.6</v>
      </c>
      <c r="V166" s="4">
        <v>129.4</v>
      </c>
      <c r="W166" s="4">
        <v>131.9</v>
      </c>
      <c r="X166" s="4">
        <v>129.4</v>
      </c>
      <c r="Y166" s="4">
        <v>116</v>
      </c>
      <c r="Z166" s="4">
        <v>126.6</v>
      </c>
      <c r="AA166" s="4">
        <v>136.80000000000001</v>
      </c>
      <c r="AB166" s="4">
        <v>123.6</v>
      </c>
      <c r="AC166" s="4">
        <v>125.9</v>
      </c>
      <c r="AD166" s="4">
        <v>134.19999999999999</v>
      </c>
    </row>
    <row r="167" spans="1:30" x14ac:dyDescent="0.35">
      <c r="A167" s="4" t="s">
        <v>30</v>
      </c>
      <c r="B167" s="4">
        <v>2017</v>
      </c>
      <c r="C167" s="4" t="s">
        <v>41</v>
      </c>
      <c r="D167" s="4">
        <v>134.80000000000001</v>
      </c>
      <c r="E167" s="4">
        <v>143.1</v>
      </c>
      <c r="F167" s="4">
        <v>130</v>
      </c>
      <c r="G167" s="4">
        <v>139.4</v>
      </c>
      <c r="H167" s="4">
        <v>120.5</v>
      </c>
      <c r="I167" s="4">
        <v>148</v>
      </c>
      <c r="J167" s="4">
        <v>162.9</v>
      </c>
      <c r="K167" s="4">
        <v>137.4</v>
      </c>
      <c r="L167" s="4">
        <v>120.8</v>
      </c>
      <c r="M167" s="4">
        <v>134.69999999999999</v>
      </c>
      <c r="N167" s="4">
        <v>131.6</v>
      </c>
      <c r="O167" s="4">
        <v>148.69999999999999</v>
      </c>
      <c r="P167" s="4">
        <v>140.6</v>
      </c>
      <c r="Q167" s="4">
        <v>149</v>
      </c>
      <c r="R167" s="4">
        <v>145.30000000000001</v>
      </c>
      <c r="S167" s="4">
        <v>139.19999999999999</v>
      </c>
      <c r="T167" s="4">
        <v>144.5</v>
      </c>
      <c r="U167" s="4" t="s">
        <v>32</v>
      </c>
      <c r="V167" s="4">
        <v>136.4</v>
      </c>
      <c r="W167" s="4">
        <v>137.30000000000001</v>
      </c>
      <c r="X167" s="4">
        <v>133</v>
      </c>
      <c r="Y167" s="4">
        <v>120.3</v>
      </c>
      <c r="Z167" s="4">
        <v>131.5</v>
      </c>
      <c r="AA167" s="4">
        <v>140.19999999999999</v>
      </c>
      <c r="AB167" s="4">
        <v>125.4</v>
      </c>
      <c r="AC167" s="4">
        <v>129.69999999999999</v>
      </c>
      <c r="AD167" s="4">
        <v>137.80000000000001</v>
      </c>
    </row>
    <row r="168" spans="1:30" x14ac:dyDescent="0.35">
      <c r="A168" s="4" t="s">
        <v>33</v>
      </c>
      <c r="B168" s="4">
        <v>2017</v>
      </c>
      <c r="C168" s="4" t="s">
        <v>41</v>
      </c>
      <c r="D168" s="4">
        <v>133.19999999999999</v>
      </c>
      <c r="E168" s="4">
        <v>143.9</v>
      </c>
      <c r="F168" s="4">
        <v>128.30000000000001</v>
      </c>
      <c r="G168" s="4">
        <v>138.30000000000001</v>
      </c>
      <c r="H168" s="4">
        <v>114.1</v>
      </c>
      <c r="I168" s="4">
        <v>142.69999999999999</v>
      </c>
      <c r="J168" s="4">
        <v>179.8</v>
      </c>
      <c r="K168" s="4">
        <v>123.5</v>
      </c>
      <c r="L168" s="4">
        <v>122.1</v>
      </c>
      <c r="M168" s="4">
        <v>137.5</v>
      </c>
      <c r="N168" s="4">
        <v>124.6</v>
      </c>
      <c r="O168" s="4">
        <v>144.5</v>
      </c>
      <c r="P168" s="4">
        <v>140.5</v>
      </c>
      <c r="Q168" s="4">
        <v>152.1</v>
      </c>
      <c r="R168" s="4">
        <v>132.69999999999999</v>
      </c>
      <c r="S168" s="4">
        <v>124.3</v>
      </c>
      <c r="T168" s="4">
        <v>131.4</v>
      </c>
      <c r="U168" s="4">
        <v>134.4</v>
      </c>
      <c r="V168" s="4">
        <v>118.9</v>
      </c>
      <c r="W168" s="4">
        <v>127.7</v>
      </c>
      <c r="X168" s="4">
        <v>125.7</v>
      </c>
      <c r="Y168" s="4">
        <v>114.6</v>
      </c>
      <c r="Z168" s="4">
        <v>124.1</v>
      </c>
      <c r="AA168" s="4">
        <v>135.69999999999999</v>
      </c>
      <c r="AB168" s="4">
        <v>123.3</v>
      </c>
      <c r="AC168" s="4">
        <v>123.8</v>
      </c>
      <c r="AD168" s="4">
        <v>132.69999999999999</v>
      </c>
    </row>
    <row r="169" spans="1:30" x14ac:dyDescent="0.35">
      <c r="A169" s="4" t="s">
        <v>34</v>
      </c>
      <c r="B169" s="4">
        <v>2017</v>
      </c>
      <c r="C169" s="4" t="s">
        <v>41</v>
      </c>
      <c r="D169" s="4">
        <v>134.30000000000001</v>
      </c>
      <c r="E169" s="4">
        <v>143.4</v>
      </c>
      <c r="F169" s="4">
        <v>129.30000000000001</v>
      </c>
      <c r="G169" s="4">
        <v>139</v>
      </c>
      <c r="H169" s="4">
        <v>118.1</v>
      </c>
      <c r="I169" s="4">
        <v>145.5</v>
      </c>
      <c r="J169" s="4">
        <v>168.6</v>
      </c>
      <c r="K169" s="4">
        <v>132.69999999999999</v>
      </c>
      <c r="L169" s="4">
        <v>121.2</v>
      </c>
      <c r="M169" s="4">
        <v>135.6</v>
      </c>
      <c r="N169" s="4">
        <v>128.69999999999999</v>
      </c>
      <c r="O169" s="4">
        <v>146.80000000000001</v>
      </c>
      <c r="P169" s="4">
        <v>140.6</v>
      </c>
      <c r="Q169" s="4">
        <v>149.80000000000001</v>
      </c>
      <c r="R169" s="4">
        <v>140.30000000000001</v>
      </c>
      <c r="S169" s="4">
        <v>133</v>
      </c>
      <c r="T169" s="4">
        <v>139.30000000000001</v>
      </c>
      <c r="U169" s="4">
        <v>134.4</v>
      </c>
      <c r="V169" s="4">
        <v>129.80000000000001</v>
      </c>
      <c r="W169" s="4">
        <v>132.80000000000001</v>
      </c>
      <c r="X169" s="4">
        <v>130.19999999999999</v>
      </c>
      <c r="Y169" s="4">
        <v>117.3</v>
      </c>
      <c r="Z169" s="4">
        <v>127.3</v>
      </c>
      <c r="AA169" s="4">
        <v>137.6</v>
      </c>
      <c r="AB169" s="4">
        <v>124.5</v>
      </c>
      <c r="AC169" s="4">
        <v>126.8</v>
      </c>
      <c r="AD169" s="4">
        <v>135.4</v>
      </c>
    </row>
    <row r="170" spans="1:30" x14ac:dyDescent="0.35">
      <c r="A170" s="4" t="s">
        <v>30</v>
      </c>
      <c r="B170" s="4">
        <v>2017</v>
      </c>
      <c r="C170" s="4" t="s">
        <v>42</v>
      </c>
      <c r="D170" s="4">
        <v>135.19999999999999</v>
      </c>
      <c r="E170" s="4">
        <v>142</v>
      </c>
      <c r="F170" s="4">
        <v>130.5</v>
      </c>
      <c r="G170" s="4">
        <v>140.19999999999999</v>
      </c>
      <c r="H170" s="4">
        <v>120.7</v>
      </c>
      <c r="I170" s="4">
        <v>147.80000000000001</v>
      </c>
      <c r="J170" s="4">
        <v>154.5</v>
      </c>
      <c r="K170" s="4">
        <v>137.1</v>
      </c>
      <c r="L170" s="4">
        <v>121</v>
      </c>
      <c r="M170" s="4">
        <v>134.69999999999999</v>
      </c>
      <c r="N170" s="4">
        <v>131.69999999999999</v>
      </c>
      <c r="O170" s="4">
        <v>149.30000000000001</v>
      </c>
      <c r="P170" s="4">
        <v>139.6</v>
      </c>
      <c r="Q170" s="4">
        <v>149.80000000000001</v>
      </c>
      <c r="R170" s="4">
        <v>146.1</v>
      </c>
      <c r="S170" s="4">
        <v>139.69999999999999</v>
      </c>
      <c r="T170" s="4">
        <v>145.19999999999999</v>
      </c>
      <c r="U170" s="4" t="s">
        <v>32</v>
      </c>
      <c r="V170" s="4">
        <v>137.4</v>
      </c>
      <c r="W170" s="4">
        <v>137.9</v>
      </c>
      <c r="X170" s="4">
        <v>133.4</v>
      </c>
      <c r="Y170" s="4">
        <v>121.2</v>
      </c>
      <c r="Z170" s="4">
        <v>132.30000000000001</v>
      </c>
      <c r="AA170" s="4">
        <v>139.6</v>
      </c>
      <c r="AB170" s="4">
        <v>126.7</v>
      </c>
      <c r="AC170" s="4">
        <v>130.30000000000001</v>
      </c>
      <c r="AD170" s="4">
        <v>137.6</v>
      </c>
    </row>
    <row r="171" spans="1:30" x14ac:dyDescent="0.35">
      <c r="A171" s="4" t="s">
        <v>33</v>
      </c>
      <c r="B171" s="4">
        <v>2017</v>
      </c>
      <c r="C171" s="4" t="s">
        <v>42</v>
      </c>
      <c r="D171" s="4">
        <v>133.6</v>
      </c>
      <c r="E171" s="4">
        <v>143</v>
      </c>
      <c r="F171" s="4">
        <v>129.69999999999999</v>
      </c>
      <c r="G171" s="4">
        <v>138.69999999999999</v>
      </c>
      <c r="H171" s="4">
        <v>114.5</v>
      </c>
      <c r="I171" s="4">
        <v>137.5</v>
      </c>
      <c r="J171" s="4">
        <v>160.69999999999999</v>
      </c>
      <c r="K171" s="4">
        <v>124.5</v>
      </c>
      <c r="L171" s="4">
        <v>122.4</v>
      </c>
      <c r="M171" s="4">
        <v>137.30000000000001</v>
      </c>
      <c r="N171" s="4">
        <v>124.8</v>
      </c>
      <c r="O171" s="4">
        <v>145</v>
      </c>
      <c r="P171" s="4">
        <v>138</v>
      </c>
      <c r="Q171" s="4">
        <v>153.6</v>
      </c>
      <c r="R171" s="4">
        <v>133.30000000000001</v>
      </c>
      <c r="S171" s="4">
        <v>124.6</v>
      </c>
      <c r="T171" s="4">
        <v>132</v>
      </c>
      <c r="U171" s="4">
        <v>135.69999999999999</v>
      </c>
      <c r="V171" s="4">
        <v>120.6</v>
      </c>
      <c r="W171" s="4">
        <v>128.1</v>
      </c>
      <c r="X171" s="4">
        <v>126.1</v>
      </c>
      <c r="Y171" s="4">
        <v>115.7</v>
      </c>
      <c r="Z171" s="4">
        <v>124.5</v>
      </c>
      <c r="AA171" s="4">
        <v>135.9</v>
      </c>
      <c r="AB171" s="4">
        <v>124.4</v>
      </c>
      <c r="AC171" s="4">
        <v>124.5</v>
      </c>
      <c r="AD171" s="4">
        <v>132.4</v>
      </c>
    </row>
    <row r="172" spans="1:30" x14ac:dyDescent="0.35">
      <c r="A172" s="4" t="s">
        <v>34</v>
      </c>
      <c r="B172" s="4">
        <v>2017</v>
      </c>
      <c r="C172" s="4" t="s">
        <v>42</v>
      </c>
      <c r="D172" s="4">
        <v>134.69999999999999</v>
      </c>
      <c r="E172" s="4">
        <v>142.4</v>
      </c>
      <c r="F172" s="4">
        <v>130.19999999999999</v>
      </c>
      <c r="G172" s="4">
        <v>139.6</v>
      </c>
      <c r="H172" s="4">
        <v>118.4</v>
      </c>
      <c r="I172" s="4">
        <v>143</v>
      </c>
      <c r="J172" s="4">
        <v>156.6</v>
      </c>
      <c r="K172" s="4">
        <v>132.9</v>
      </c>
      <c r="L172" s="4">
        <v>121.5</v>
      </c>
      <c r="M172" s="4">
        <v>135.6</v>
      </c>
      <c r="N172" s="4">
        <v>128.80000000000001</v>
      </c>
      <c r="O172" s="4">
        <v>147.30000000000001</v>
      </c>
      <c r="P172" s="4">
        <v>139</v>
      </c>
      <c r="Q172" s="4">
        <v>150.80000000000001</v>
      </c>
      <c r="R172" s="4">
        <v>141.1</v>
      </c>
      <c r="S172" s="4">
        <v>133.4</v>
      </c>
      <c r="T172" s="4">
        <v>140</v>
      </c>
      <c r="U172" s="4">
        <v>135.69999999999999</v>
      </c>
      <c r="V172" s="4">
        <v>131</v>
      </c>
      <c r="W172" s="4">
        <v>133.30000000000001</v>
      </c>
      <c r="X172" s="4">
        <v>130.6</v>
      </c>
      <c r="Y172" s="4">
        <v>118.3</v>
      </c>
      <c r="Z172" s="4">
        <v>127.9</v>
      </c>
      <c r="AA172" s="4">
        <v>137.4</v>
      </c>
      <c r="AB172" s="4">
        <v>125.7</v>
      </c>
      <c r="AC172" s="4">
        <v>127.5</v>
      </c>
      <c r="AD172" s="4">
        <v>135.19999999999999</v>
      </c>
    </row>
    <row r="173" spans="1:30" x14ac:dyDescent="0.35">
      <c r="A173" s="4" t="s">
        <v>30</v>
      </c>
      <c r="B173" s="4">
        <v>2017</v>
      </c>
      <c r="C173" s="4" t="s">
        <v>43</v>
      </c>
      <c r="D173" s="4">
        <v>135.9</v>
      </c>
      <c r="E173" s="4">
        <v>141.9</v>
      </c>
      <c r="F173" s="4">
        <v>131</v>
      </c>
      <c r="G173" s="4">
        <v>141.5</v>
      </c>
      <c r="H173" s="4">
        <v>121.4</v>
      </c>
      <c r="I173" s="4">
        <v>146.69999999999999</v>
      </c>
      <c r="J173" s="4">
        <v>157.1</v>
      </c>
      <c r="K173" s="4">
        <v>136.4</v>
      </c>
      <c r="L173" s="4">
        <v>121.4</v>
      </c>
      <c r="M173" s="4">
        <v>135.6</v>
      </c>
      <c r="N173" s="4">
        <v>131.30000000000001</v>
      </c>
      <c r="O173" s="4">
        <v>150.30000000000001</v>
      </c>
      <c r="P173" s="4">
        <v>140.4</v>
      </c>
      <c r="Q173" s="4">
        <v>150.5</v>
      </c>
      <c r="R173" s="4">
        <v>147.19999999999999</v>
      </c>
      <c r="S173" s="4">
        <v>140.6</v>
      </c>
      <c r="T173" s="4">
        <v>146.19999999999999</v>
      </c>
      <c r="U173" s="4" t="s">
        <v>32</v>
      </c>
      <c r="V173" s="4">
        <v>138.1</v>
      </c>
      <c r="W173" s="4">
        <v>138.4</v>
      </c>
      <c r="X173" s="4">
        <v>134.19999999999999</v>
      </c>
      <c r="Y173" s="4">
        <v>121</v>
      </c>
      <c r="Z173" s="4">
        <v>133</v>
      </c>
      <c r="AA173" s="4">
        <v>140.1</v>
      </c>
      <c r="AB173" s="4">
        <v>127.4</v>
      </c>
      <c r="AC173" s="4">
        <v>130.69999999999999</v>
      </c>
      <c r="AD173" s="4">
        <v>138.30000000000001</v>
      </c>
    </row>
    <row r="174" spans="1:30" x14ac:dyDescent="0.35">
      <c r="A174" s="4" t="s">
        <v>33</v>
      </c>
      <c r="B174" s="4">
        <v>2017</v>
      </c>
      <c r="C174" s="4" t="s">
        <v>43</v>
      </c>
      <c r="D174" s="4">
        <v>133.9</v>
      </c>
      <c r="E174" s="4">
        <v>142.80000000000001</v>
      </c>
      <c r="F174" s="4">
        <v>131.4</v>
      </c>
      <c r="G174" s="4">
        <v>139.1</v>
      </c>
      <c r="H174" s="4">
        <v>114.9</v>
      </c>
      <c r="I174" s="4">
        <v>135.6</v>
      </c>
      <c r="J174" s="4">
        <v>173.2</v>
      </c>
      <c r="K174" s="4">
        <v>124.1</v>
      </c>
      <c r="L174" s="4">
        <v>122.6</v>
      </c>
      <c r="M174" s="4">
        <v>137.80000000000001</v>
      </c>
      <c r="N174" s="4">
        <v>125.1</v>
      </c>
      <c r="O174" s="4">
        <v>145.5</v>
      </c>
      <c r="P174" s="4">
        <v>139.69999999999999</v>
      </c>
      <c r="Q174" s="4">
        <v>154.6</v>
      </c>
      <c r="R174" s="4">
        <v>134</v>
      </c>
      <c r="S174" s="4">
        <v>124.9</v>
      </c>
      <c r="T174" s="4">
        <v>132.6</v>
      </c>
      <c r="U174" s="4">
        <v>137.30000000000001</v>
      </c>
      <c r="V174" s="4">
        <v>122.6</v>
      </c>
      <c r="W174" s="4">
        <v>128.30000000000001</v>
      </c>
      <c r="X174" s="4">
        <v>126.6</v>
      </c>
      <c r="Y174" s="4">
        <v>115</v>
      </c>
      <c r="Z174" s="4">
        <v>124.8</v>
      </c>
      <c r="AA174" s="4">
        <v>136.30000000000001</v>
      </c>
      <c r="AB174" s="4">
        <v>124.6</v>
      </c>
      <c r="AC174" s="4">
        <v>124.5</v>
      </c>
      <c r="AD174" s="4">
        <v>133.5</v>
      </c>
    </row>
    <row r="175" spans="1:30" x14ac:dyDescent="0.35">
      <c r="A175" s="4" t="s">
        <v>34</v>
      </c>
      <c r="B175" s="4">
        <v>2017</v>
      </c>
      <c r="C175" s="4" t="s">
        <v>43</v>
      </c>
      <c r="D175" s="4">
        <v>135.30000000000001</v>
      </c>
      <c r="E175" s="4">
        <v>142.19999999999999</v>
      </c>
      <c r="F175" s="4">
        <v>131.19999999999999</v>
      </c>
      <c r="G175" s="4">
        <v>140.6</v>
      </c>
      <c r="H175" s="4">
        <v>119</v>
      </c>
      <c r="I175" s="4">
        <v>141.5</v>
      </c>
      <c r="J175" s="4">
        <v>162.6</v>
      </c>
      <c r="K175" s="4">
        <v>132.30000000000001</v>
      </c>
      <c r="L175" s="4">
        <v>121.8</v>
      </c>
      <c r="M175" s="4">
        <v>136.30000000000001</v>
      </c>
      <c r="N175" s="4">
        <v>128.69999999999999</v>
      </c>
      <c r="O175" s="4">
        <v>148.1</v>
      </c>
      <c r="P175" s="4">
        <v>140.1</v>
      </c>
      <c r="Q175" s="4">
        <v>151.6</v>
      </c>
      <c r="R175" s="4">
        <v>142</v>
      </c>
      <c r="S175" s="4">
        <v>134.1</v>
      </c>
      <c r="T175" s="4">
        <v>140.80000000000001</v>
      </c>
      <c r="U175" s="4">
        <v>137.30000000000001</v>
      </c>
      <c r="V175" s="4">
        <v>132.19999999999999</v>
      </c>
      <c r="W175" s="4">
        <v>133.6</v>
      </c>
      <c r="X175" s="4">
        <v>131.30000000000001</v>
      </c>
      <c r="Y175" s="4">
        <v>117.8</v>
      </c>
      <c r="Z175" s="4">
        <v>128.4</v>
      </c>
      <c r="AA175" s="4">
        <v>137.9</v>
      </c>
      <c r="AB175" s="4">
        <v>126.2</v>
      </c>
      <c r="AC175" s="4">
        <v>127.7</v>
      </c>
      <c r="AD175" s="4">
        <v>136.1</v>
      </c>
    </row>
    <row r="176" spans="1:30" x14ac:dyDescent="0.35">
      <c r="A176" s="4" t="s">
        <v>30</v>
      </c>
      <c r="B176" s="4">
        <v>2017</v>
      </c>
      <c r="C176" s="4" t="s">
        <v>45</v>
      </c>
      <c r="D176" s="4">
        <v>136.30000000000001</v>
      </c>
      <c r="E176" s="4">
        <v>142.5</v>
      </c>
      <c r="F176" s="4">
        <v>140.5</v>
      </c>
      <c r="G176" s="4">
        <v>141.5</v>
      </c>
      <c r="H176" s="4">
        <v>121.6</v>
      </c>
      <c r="I176" s="4">
        <v>147.30000000000001</v>
      </c>
      <c r="J176" s="4">
        <v>168</v>
      </c>
      <c r="K176" s="4">
        <v>135.80000000000001</v>
      </c>
      <c r="L176" s="4">
        <v>122.5</v>
      </c>
      <c r="M176" s="4">
        <v>136</v>
      </c>
      <c r="N176" s="4">
        <v>131.9</v>
      </c>
      <c r="O176" s="4">
        <v>151.4</v>
      </c>
      <c r="P176" s="4">
        <v>142.4</v>
      </c>
      <c r="Q176" s="4">
        <v>152.1</v>
      </c>
      <c r="R176" s="4">
        <v>148.19999999999999</v>
      </c>
      <c r="S176" s="4">
        <v>141.5</v>
      </c>
      <c r="T176" s="4">
        <v>147.30000000000001</v>
      </c>
      <c r="U176" s="4" t="s">
        <v>32</v>
      </c>
      <c r="V176" s="4">
        <v>141.1</v>
      </c>
      <c r="W176" s="4">
        <v>139.4</v>
      </c>
      <c r="X176" s="4">
        <v>135.80000000000001</v>
      </c>
      <c r="Y176" s="4">
        <v>121.6</v>
      </c>
      <c r="Z176" s="4">
        <v>133.69999999999999</v>
      </c>
      <c r="AA176" s="4">
        <v>141.5</v>
      </c>
      <c r="AB176" s="4">
        <v>128.1</v>
      </c>
      <c r="AC176" s="4">
        <v>131.69999999999999</v>
      </c>
      <c r="AD176" s="4">
        <v>140</v>
      </c>
    </row>
    <row r="177" spans="1:30" x14ac:dyDescent="0.35">
      <c r="A177" s="4" t="s">
        <v>33</v>
      </c>
      <c r="B177" s="4">
        <v>2017</v>
      </c>
      <c r="C177" s="4" t="s">
        <v>45</v>
      </c>
      <c r="D177" s="4">
        <v>134.30000000000001</v>
      </c>
      <c r="E177" s="4">
        <v>142.1</v>
      </c>
      <c r="F177" s="4">
        <v>146.69999999999999</v>
      </c>
      <c r="G177" s="4">
        <v>139.5</v>
      </c>
      <c r="H177" s="4">
        <v>115.2</v>
      </c>
      <c r="I177" s="4">
        <v>136.4</v>
      </c>
      <c r="J177" s="4">
        <v>185.2</v>
      </c>
      <c r="K177" s="4">
        <v>122.2</v>
      </c>
      <c r="L177" s="4">
        <v>123.9</v>
      </c>
      <c r="M177" s="4">
        <v>138.30000000000001</v>
      </c>
      <c r="N177" s="4">
        <v>125.4</v>
      </c>
      <c r="O177" s="4">
        <v>146</v>
      </c>
      <c r="P177" s="4">
        <v>141.5</v>
      </c>
      <c r="Q177" s="4">
        <v>156.19999999999999</v>
      </c>
      <c r="R177" s="4">
        <v>135</v>
      </c>
      <c r="S177" s="4">
        <v>125.4</v>
      </c>
      <c r="T177" s="4">
        <v>133.5</v>
      </c>
      <c r="U177" s="4">
        <v>138.6</v>
      </c>
      <c r="V177" s="4">
        <v>125.7</v>
      </c>
      <c r="W177" s="4">
        <v>128.80000000000001</v>
      </c>
      <c r="X177" s="4">
        <v>127.4</v>
      </c>
      <c r="Y177" s="4">
        <v>115.3</v>
      </c>
      <c r="Z177" s="4">
        <v>125.1</v>
      </c>
      <c r="AA177" s="4">
        <v>136.6</v>
      </c>
      <c r="AB177" s="4">
        <v>124.9</v>
      </c>
      <c r="AC177" s="4">
        <v>124.9</v>
      </c>
      <c r="AD177" s="4">
        <v>134.80000000000001</v>
      </c>
    </row>
    <row r="178" spans="1:30" x14ac:dyDescent="0.35">
      <c r="A178" s="4" t="s">
        <v>34</v>
      </c>
      <c r="B178" s="4">
        <v>2017</v>
      </c>
      <c r="C178" s="4" t="s">
        <v>45</v>
      </c>
      <c r="D178" s="4">
        <v>135.69999999999999</v>
      </c>
      <c r="E178" s="4">
        <v>142.4</v>
      </c>
      <c r="F178" s="4">
        <v>142.9</v>
      </c>
      <c r="G178" s="4">
        <v>140.80000000000001</v>
      </c>
      <c r="H178" s="4">
        <v>119.2</v>
      </c>
      <c r="I178" s="4">
        <v>142.19999999999999</v>
      </c>
      <c r="J178" s="4">
        <v>173.8</v>
      </c>
      <c r="K178" s="4">
        <v>131.19999999999999</v>
      </c>
      <c r="L178" s="4">
        <v>123</v>
      </c>
      <c r="M178" s="4">
        <v>136.80000000000001</v>
      </c>
      <c r="N178" s="4">
        <v>129.19999999999999</v>
      </c>
      <c r="O178" s="4">
        <v>148.9</v>
      </c>
      <c r="P178" s="4">
        <v>142.1</v>
      </c>
      <c r="Q178" s="4">
        <v>153.19999999999999</v>
      </c>
      <c r="R178" s="4">
        <v>143</v>
      </c>
      <c r="S178" s="4">
        <v>134.80000000000001</v>
      </c>
      <c r="T178" s="4">
        <v>141.80000000000001</v>
      </c>
      <c r="U178" s="4">
        <v>138.6</v>
      </c>
      <c r="V178" s="4">
        <v>135.30000000000001</v>
      </c>
      <c r="W178" s="4">
        <v>134.4</v>
      </c>
      <c r="X178" s="4">
        <v>132.6</v>
      </c>
      <c r="Y178" s="4">
        <v>118.3</v>
      </c>
      <c r="Z178" s="4">
        <v>128.9</v>
      </c>
      <c r="AA178" s="4">
        <v>138.6</v>
      </c>
      <c r="AB178" s="4">
        <v>126.8</v>
      </c>
      <c r="AC178" s="4">
        <v>128.4</v>
      </c>
      <c r="AD178" s="4">
        <v>137.6</v>
      </c>
    </row>
    <row r="179" spans="1:30" x14ac:dyDescent="0.35">
      <c r="A179" s="4" t="s">
        <v>30</v>
      </c>
      <c r="B179" s="4">
        <v>2017</v>
      </c>
      <c r="C179" s="4" t="s">
        <v>46</v>
      </c>
      <c r="D179" s="4">
        <v>136.4</v>
      </c>
      <c r="E179" s="4">
        <v>143.69999999999999</v>
      </c>
      <c r="F179" s="4">
        <v>144.80000000000001</v>
      </c>
      <c r="G179" s="4">
        <v>141.9</v>
      </c>
      <c r="H179" s="4">
        <v>123.1</v>
      </c>
      <c r="I179" s="4">
        <v>147.19999999999999</v>
      </c>
      <c r="J179" s="4">
        <v>161</v>
      </c>
      <c r="K179" s="4">
        <v>133.80000000000001</v>
      </c>
      <c r="L179" s="4">
        <v>121.9</v>
      </c>
      <c r="M179" s="4">
        <v>135.80000000000001</v>
      </c>
      <c r="N179" s="4">
        <v>131.1</v>
      </c>
      <c r="O179" s="4">
        <v>151.4</v>
      </c>
      <c r="P179" s="4">
        <v>141.5</v>
      </c>
      <c r="Q179" s="4">
        <v>153.19999999999999</v>
      </c>
      <c r="R179" s="4">
        <v>148</v>
      </c>
      <c r="S179" s="4">
        <v>141.9</v>
      </c>
      <c r="T179" s="4">
        <v>147.19999999999999</v>
      </c>
      <c r="U179" s="4" t="s">
        <v>32</v>
      </c>
      <c r="V179" s="4">
        <v>142.6</v>
      </c>
      <c r="W179" s="4">
        <v>139.5</v>
      </c>
      <c r="X179" s="4">
        <v>136.1</v>
      </c>
      <c r="Y179" s="4">
        <v>122</v>
      </c>
      <c r="Z179" s="4">
        <v>133.4</v>
      </c>
      <c r="AA179" s="4">
        <v>141.1</v>
      </c>
      <c r="AB179" s="4">
        <v>127.8</v>
      </c>
      <c r="AC179" s="4">
        <v>131.9</v>
      </c>
      <c r="AD179" s="4">
        <v>139.80000000000001</v>
      </c>
    </row>
    <row r="180" spans="1:30" x14ac:dyDescent="0.35">
      <c r="A180" s="4" t="s">
        <v>33</v>
      </c>
      <c r="B180" s="4">
        <v>2017</v>
      </c>
      <c r="C180" s="4" t="s">
        <v>46</v>
      </c>
      <c r="D180" s="4">
        <v>134.4</v>
      </c>
      <c r="E180" s="4">
        <v>142.6</v>
      </c>
      <c r="F180" s="4">
        <v>145.9</v>
      </c>
      <c r="G180" s="4">
        <v>139.5</v>
      </c>
      <c r="H180" s="4">
        <v>115.9</v>
      </c>
      <c r="I180" s="4">
        <v>135</v>
      </c>
      <c r="J180" s="4">
        <v>163.19999999999999</v>
      </c>
      <c r="K180" s="4">
        <v>119.8</v>
      </c>
      <c r="L180" s="4">
        <v>120.7</v>
      </c>
      <c r="M180" s="4">
        <v>139.69999999999999</v>
      </c>
      <c r="N180" s="4">
        <v>125.7</v>
      </c>
      <c r="O180" s="4">
        <v>146.30000000000001</v>
      </c>
      <c r="P180" s="4">
        <v>138.80000000000001</v>
      </c>
      <c r="Q180" s="4">
        <v>157</v>
      </c>
      <c r="R180" s="4">
        <v>135.6</v>
      </c>
      <c r="S180" s="4">
        <v>125.6</v>
      </c>
      <c r="T180" s="4">
        <v>134</v>
      </c>
      <c r="U180" s="4">
        <v>139.1</v>
      </c>
      <c r="V180" s="4">
        <v>126.8</v>
      </c>
      <c r="W180" s="4">
        <v>129.30000000000001</v>
      </c>
      <c r="X180" s="4">
        <v>128.19999999999999</v>
      </c>
      <c r="Y180" s="4">
        <v>115.3</v>
      </c>
      <c r="Z180" s="4">
        <v>125.6</v>
      </c>
      <c r="AA180" s="4">
        <v>136.69999999999999</v>
      </c>
      <c r="AB180" s="4">
        <v>124.6</v>
      </c>
      <c r="AC180" s="4">
        <v>125.1</v>
      </c>
      <c r="AD180" s="4">
        <v>134.1</v>
      </c>
    </row>
    <row r="181" spans="1:30" x14ac:dyDescent="0.35">
      <c r="A181" s="4" t="s">
        <v>34</v>
      </c>
      <c r="B181" s="4">
        <v>2017</v>
      </c>
      <c r="C181" s="4" t="s">
        <v>46</v>
      </c>
      <c r="D181" s="4">
        <v>135.80000000000001</v>
      </c>
      <c r="E181" s="4">
        <v>143.30000000000001</v>
      </c>
      <c r="F181" s="4">
        <v>145.19999999999999</v>
      </c>
      <c r="G181" s="4">
        <v>141</v>
      </c>
      <c r="H181" s="4">
        <v>120.5</v>
      </c>
      <c r="I181" s="4">
        <v>141.5</v>
      </c>
      <c r="J181" s="4">
        <v>161.69999999999999</v>
      </c>
      <c r="K181" s="4">
        <v>129.1</v>
      </c>
      <c r="L181" s="4">
        <v>121.5</v>
      </c>
      <c r="M181" s="4">
        <v>137.1</v>
      </c>
      <c r="N181" s="4">
        <v>128.80000000000001</v>
      </c>
      <c r="O181" s="4">
        <v>149</v>
      </c>
      <c r="P181" s="4">
        <v>140.5</v>
      </c>
      <c r="Q181" s="4">
        <v>154.19999999999999</v>
      </c>
      <c r="R181" s="4">
        <v>143.1</v>
      </c>
      <c r="S181" s="4">
        <v>135.1</v>
      </c>
      <c r="T181" s="4">
        <v>142</v>
      </c>
      <c r="U181" s="4">
        <v>139.1</v>
      </c>
      <c r="V181" s="4">
        <v>136.6</v>
      </c>
      <c r="W181" s="4">
        <v>134.69999999999999</v>
      </c>
      <c r="X181" s="4">
        <v>133.1</v>
      </c>
      <c r="Y181" s="4">
        <v>118.5</v>
      </c>
      <c r="Z181" s="4">
        <v>129</v>
      </c>
      <c r="AA181" s="4">
        <v>138.5</v>
      </c>
      <c r="AB181" s="4">
        <v>126.5</v>
      </c>
      <c r="AC181" s="4">
        <v>128.6</v>
      </c>
      <c r="AD181" s="4">
        <v>137.19999999999999</v>
      </c>
    </row>
    <row r="182" spans="1:30" x14ac:dyDescent="0.35">
      <c r="A182" s="4" t="s">
        <v>30</v>
      </c>
      <c r="B182" s="4">
        <v>2018</v>
      </c>
      <c r="C182" s="4" t="s">
        <v>31</v>
      </c>
      <c r="D182" s="4">
        <v>136.6</v>
      </c>
      <c r="E182" s="4">
        <v>144.4</v>
      </c>
      <c r="F182" s="4">
        <v>143.80000000000001</v>
      </c>
      <c r="G182" s="4">
        <v>142</v>
      </c>
      <c r="H182" s="4">
        <v>123.2</v>
      </c>
      <c r="I182" s="4">
        <v>147.9</v>
      </c>
      <c r="J182" s="4">
        <v>152.1</v>
      </c>
      <c r="K182" s="4">
        <v>131.80000000000001</v>
      </c>
      <c r="L182" s="4">
        <v>119.5</v>
      </c>
      <c r="M182" s="4">
        <v>136</v>
      </c>
      <c r="N182" s="4">
        <v>131.19999999999999</v>
      </c>
      <c r="O182" s="4">
        <v>151.80000000000001</v>
      </c>
      <c r="P182" s="4">
        <v>140.4</v>
      </c>
      <c r="Q182" s="4">
        <v>153.6</v>
      </c>
      <c r="R182" s="4">
        <v>148.30000000000001</v>
      </c>
      <c r="S182" s="4">
        <v>142.30000000000001</v>
      </c>
      <c r="T182" s="4">
        <v>147.5</v>
      </c>
      <c r="U182" s="4" t="s">
        <v>32</v>
      </c>
      <c r="V182" s="4">
        <v>142.30000000000001</v>
      </c>
      <c r="W182" s="4">
        <v>139.80000000000001</v>
      </c>
      <c r="X182" s="4">
        <v>136</v>
      </c>
      <c r="Y182" s="4">
        <v>122.7</v>
      </c>
      <c r="Z182" s="4">
        <v>134.30000000000001</v>
      </c>
      <c r="AA182" s="4">
        <v>141.6</v>
      </c>
      <c r="AB182" s="4">
        <v>128.6</v>
      </c>
      <c r="AC182" s="4">
        <v>132.30000000000001</v>
      </c>
      <c r="AD182" s="4">
        <v>139.30000000000001</v>
      </c>
    </row>
    <row r="183" spans="1:30" x14ac:dyDescent="0.35">
      <c r="A183" s="4" t="s">
        <v>33</v>
      </c>
      <c r="B183" s="4">
        <v>2018</v>
      </c>
      <c r="C183" s="4" t="s">
        <v>31</v>
      </c>
      <c r="D183" s="4">
        <v>134.6</v>
      </c>
      <c r="E183" s="4">
        <v>143.69999999999999</v>
      </c>
      <c r="F183" s="4">
        <v>143.6</v>
      </c>
      <c r="G183" s="4">
        <v>139.6</v>
      </c>
      <c r="H183" s="4">
        <v>116.4</v>
      </c>
      <c r="I183" s="4">
        <v>133.80000000000001</v>
      </c>
      <c r="J183" s="4">
        <v>150.5</v>
      </c>
      <c r="K183" s="4">
        <v>118.4</v>
      </c>
      <c r="L183" s="4">
        <v>117.3</v>
      </c>
      <c r="M183" s="4">
        <v>140.5</v>
      </c>
      <c r="N183" s="4">
        <v>125.9</v>
      </c>
      <c r="O183" s="4">
        <v>146.80000000000001</v>
      </c>
      <c r="P183" s="4">
        <v>137.19999999999999</v>
      </c>
      <c r="Q183" s="4">
        <v>157.69999999999999</v>
      </c>
      <c r="R183" s="4">
        <v>136</v>
      </c>
      <c r="S183" s="4">
        <v>125.9</v>
      </c>
      <c r="T183" s="4">
        <v>134.4</v>
      </c>
      <c r="U183" s="4">
        <v>140.4</v>
      </c>
      <c r="V183" s="4">
        <v>127.3</v>
      </c>
      <c r="W183" s="4">
        <v>129.5</v>
      </c>
      <c r="X183" s="4">
        <v>129</v>
      </c>
      <c r="Y183" s="4">
        <v>116.3</v>
      </c>
      <c r="Z183" s="4">
        <v>126.2</v>
      </c>
      <c r="AA183" s="4">
        <v>137.1</v>
      </c>
      <c r="AB183" s="4">
        <v>125.5</v>
      </c>
      <c r="AC183" s="4">
        <v>125.8</v>
      </c>
      <c r="AD183" s="4">
        <v>134.1</v>
      </c>
    </row>
    <row r="184" spans="1:30" x14ac:dyDescent="0.35">
      <c r="A184" s="4" t="s">
        <v>34</v>
      </c>
      <c r="B184" s="4">
        <v>2018</v>
      </c>
      <c r="C184" s="4" t="s">
        <v>31</v>
      </c>
      <c r="D184" s="4">
        <v>136</v>
      </c>
      <c r="E184" s="4">
        <v>144.19999999999999</v>
      </c>
      <c r="F184" s="4">
        <v>143.69999999999999</v>
      </c>
      <c r="G184" s="4">
        <v>141.1</v>
      </c>
      <c r="H184" s="4">
        <v>120.7</v>
      </c>
      <c r="I184" s="4">
        <v>141.30000000000001</v>
      </c>
      <c r="J184" s="4">
        <v>151.6</v>
      </c>
      <c r="K184" s="4">
        <v>127.3</v>
      </c>
      <c r="L184" s="4">
        <v>118.8</v>
      </c>
      <c r="M184" s="4">
        <v>137.5</v>
      </c>
      <c r="N184" s="4">
        <v>129</v>
      </c>
      <c r="O184" s="4">
        <v>149.5</v>
      </c>
      <c r="P184" s="4">
        <v>139.19999999999999</v>
      </c>
      <c r="Q184" s="4">
        <v>154.69999999999999</v>
      </c>
      <c r="R184" s="4">
        <v>143.5</v>
      </c>
      <c r="S184" s="4">
        <v>135.5</v>
      </c>
      <c r="T184" s="4">
        <v>142.30000000000001</v>
      </c>
      <c r="U184" s="4">
        <v>140.4</v>
      </c>
      <c r="V184" s="4">
        <v>136.6</v>
      </c>
      <c r="W184" s="4">
        <v>134.9</v>
      </c>
      <c r="X184" s="4">
        <v>133.30000000000001</v>
      </c>
      <c r="Y184" s="4">
        <v>119.3</v>
      </c>
      <c r="Z184" s="4">
        <v>129.69999999999999</v>
      </c>
      <c r="AA184" s="4">
        <v>139</v>
      </c>
      <c r="AB184" s="4">
        <v>127.3</v>
      </c>
      <c r="AC184" s="4">
        <v>129.1</v>
      </c>
      <c r="AD184" s="4">
        <v>136.9</v>
      </c>
    </row>
    <row r="185" spans="1:30" x14ac:dyDescent="0.35">
      <c r="A185" s="4" t="s">
        <v>30</v>
      </c>
      <c r="B185" s="4">
        <v>2018</v>
      </c>
      <c r="C185" s="4" t="s">
        <v>35</v>
      </c>
      <c r="D185" s="4">
        <v>136.4</v>
      </c>
      <c r="E185" s="4">
        <v>143.69999999999999</v>
      </c>
      <c r="F185" s="4">
        <v>140.6</v>
      </c>
      <c r="G185" s="4">
        <v>141.5</v>
      </c>
      <c r="H185" s="4">
        <v>122.9</v>
      </c>
      <c r="I185" s="4">
        <v>149.4</v>
      </c>
      <c r="J185" s="4">
        <v>142.4</v>
      </c>
      <c r="K185" s="4">
        <v>130.19999999999999</v>
      </c>
      <c r="L185" s="4">
        <v>117.9</v>
      </c>
      <c r="M185" s="4">
        <v>135.6</v>
      </c>
      <c r="N185" s="4">
        <v>130.5</v>
      </c>
      <c r="O185" s="4">
        <v>151.69999999999999</v>
      </c>
      <c r="P185" s="4">
        <v>138.69999999999999</v>
      </c>
      <c r="Q185" s="4">
        <v>153.30000000000001</v>
      </c>
      <c r="R185" s="4">
        <v>148.69999999999999</v>
      </c>
      <c r="S185" s="4">
        <v>142.4</v>
      </c>
      <c r="T185" s="4">
        <v>147.80000000000001</v>
      </c>
      <c r="U185" s="4" t="s">
        <v>32</v>
      </c>
      <c r="V185" s="4">
        <v>142.4</v>
      </c>
      <c r="W185" s="4">
        <v>139.9</v>
      </c>
      <c r="X185" s="4">
        <v>136.19999999999999</v>
      </c>
      <c r="Y185" s="4">
        <v>123.3</v>
      </c>
      <c r="Z185" s="4">
        <v>134.30000000000001</v>
      </c>
      <c r="AA185" s="4">
        <v>141.5</v>
      </c>
      <c r="AB185" s="4">
        <v>128.80000000000001</v>
      </c>
      <c r="AC185" s="4">
        <v>132.5</v>
      </c>
      <c r="AD185" s="4">
        <v>138.5</v>
      </c>
    </row>
    <row r="186" spans="1:30" x14ac:dyDescent="0.35">
      <c r="A186" s="4" t="s">
        <v>33</v>
      </c>
      <c r="B186" s="4">
        <v>2018</v>
      </c>
      <c r="C186" s="4" t="s">
        <v>35</v>
      </c>
      <c r="D186" s="4">
        <v>134.80000000000001</v>
      </c>
      <c r="E186" s="4">
        <v>143</v>
      </c>
      <c r="F186" s="4">
        <v>139.9</v>
      </c>
      <c r="G186" s="4">
        <v>139.9</v>
      </c>
      <c r="H186" s="4">
        <v>116.2</v>
      </c>
      <c r="I186" s="4">
        <v>135.5</v>
      </c>
      <c r="J186" s="4">
        <v>136.9</v>
      </c>
      <c r="K186" s="4">
        <v>117</v>
      </c>
      <c r="L186" s="4">
        <v>115.4</v>
      </c>
      <c r="M186" s="4">
        <v>140.69999999999999</v>
      </c>
      <c r="N186" s="4">
        <v>125.9</v>
      </c>
      <c r="O186" s="4">
        <v>147.1</v>
      </c>
      <c r="P186" s="4">
        <v>135.6</v>
      </c>
      <c r="Q186" s="4">
        <v>159.30000000000001</v>
      </c>
      <c r="R186" s="4">
        <v>136.30000000000001</v>
      </c>
      <c r="S186" s="4">
        <v>126.1</v>
      </c>
      <c r="T186" s="4">
        <v>134.69999999999999</v>
      </c>
      <c r="U186" s="4">
        <v>141.30000000000001</v>
      </c>
      <c r="V186" s="4">
        <v>127.3</v>
      </c>
      <c r="W186" s="4">
        <v>129.9</v>
      </c>
      <c r="X186" s="4">
        <v>129.80000000000001</v>
      </c>
      <c r="Y186" s="4">
        <v>117.4</v>
      </c>
      <c r="Z186" s="4">
        <v>126.5</v>
      </c>
      <c r="AA186" s="4">
        <v>137.19999999999999</v>
      </c>
      <c r="AB186" s="4">
        <v>126.2</v>
      </c>
      <c r="AC186" s="4">
        <v>126.5</v>
      </c>
      <c r="AD186" s="4">
        <v>134</v>
      </c>
    </row>
    <row r="187" spans="1:30" x14ac:dyDescent="0.35">
      <c r="A187" s="4" t="s">
        <v>34</v>
      </c>
      <c r="B187" s="4">
        <v>2018</v>
      </c>
      <c r="C187" s="4" t="s">
        <v>35</v>
      </c>
      <c r="D187" s="4">
        <v>135.9</v>
      </c>
      <c r="E187" s="4">
        <v>143.5</v>
      </c>
      <c r="F187" s="4">
        <v>140.30000000000001</v>
      </c>
      <c r="G187" s="4">
        <v>140.9</v>
      </c>
      <c r="H187" s="4">
        <v>120.4</v>
      </c>
      <c r="I187" s="4">
        <v>142.9</v>
      </c>
      <c r="J187" s="4">
        <v>140.5</v>
      </c>
      <c r="K187" s="4">
        <v>125.8</v>
      </c>
      <c r="L187" s="4">
        <v>117.1</v>
      </c>
      <c r="M187" s="4">
        <v>137.30000000000001</v>
      </c>
      <c r="N187" s="4">
        <v>128.6</v>
      </c>
      <c r="O187" s="4">
        <v>149.6</v>
      </c>
      <c r="P187" s="4">
        <v>137.6</v>
      </c>
      <c r="Q187" s="4">
        <v>154.9</v>
      </c>
      <c r="R187" s="4">
        <v>143.80000000000001</v>
      </c>
      <c r="S187" s="4">
        <v>135.6</v>
      </c>
      <c r="T187" s="4">
        <v>142.6</v>
      </c>
      <c r="U187" s="4">
        <v>141.30000000000001</v>
      </c>
      <c r="V187" s="4">
        <v>136.69999999999999</v>
      </c>
      <c r="W187" s="4">
        <v>135.19999999999999</v>
      </c>
      <c r="X187" s="4">
        <v>133.80000000000001</v>
      </c>
      <c r="Y187" s="4">
        <v>120.2</v>
      </c>
      <c r="Z187" s="4">
        <v>129.9</v>
      </c>
      <c r="AA187" s="4">
        <v>139</v>
      </c>
      <c r="AB187" s="4">
        <v>127.7</v>
      </c>
      <c r="AC187" s="4">
        <v>129.6</v>
      </c>
      <c r="AD187" s="4">
        <v>136.4</v>
      </c>
    </row>
    <row r="188" spans="1:30" x14ac:dyDescent="0.35">
      <c r="A188" s="4" t="s">
        <v>30</v>
      </c>
      <c r="B188" s="4">
        <v>2018</v>
      </c>
      <c r="C188" s="4" t="s">
        <v>36</v>
      </c>
      <c r="D188" s="4">
        <v>136.80000000000001</v>
      </c>
      <c r="E188" s="4">
        <v>143.80000000000001</v>
      </c>
      <c r="F188" s="4">
        <v>140</v>
      </c>
      <c r="G188" s="4">
        <v>142</v>
      </c>
      <c r="H188" s="4">
        <v>123.2</v>
      </c>
      <c r="I188" s="4">
        <v>152.9</v>
      </c>
      <c r="J188" s="4">
        <v>138</v>
      </c>
      <c r="K188" s="4">
        <v>129.30000000000001</v>
      </c>
      <c r="L188" s="4">
        <v>117.1</v>
      </c>
      <c r="M188" s="4">
        <v>136.30000000000001</v>
      </c>
      <c r="N188" s="4">
        <v>131.19999999999999</v>
      </c>
      <c r="O188" s="4">
        <v>152.80000000000001</v>
      </c>
      <c r="P188" s="4">
        <v>138.6</v>
      </c>
      <c r="Q188" s="4">
        <v>155.1</v>
      </c>
      <c r="R188" s="4">
        <v>149.19999999999999</v>
      </c>
      <c r="S188" s="4">
        <v>143</v>
      </c>
      <c r="T188" s="4">
        <v>148.30000000000001</v>
      </c>
      <c r="U188" s="4" t="s">
        <v>32</v>
      </c>
      <c r="V188" s="4">
        <v>142.6</v>
      </c>
      <c r="W188" s="4">
        <v>139.9</v>
      </c>
      <c r="X188" s="4">
        <v>136.69999999999999</v>
      </c>
      <c r="Y188" s="4">
        <v>124.6</v>
      </c>
      <c r="Z188" s="4">
        <v>135.1</v>
      </c>
      <c r="AA188" s="4">
        <v>142.69999999999999</v>
      </c>
      <c r="AB188" s="4">
        <v>129.30000000000001</v>
      </c>
      <c r="AC188" s="4">
        <v>133.30000000000001</v>
      </c>
      <c r="AD188" s="4">
        <v>138.69999999999999</v>
      </c>
    </row>
    <row r="189" spans="1:30" x14ac:dyDescent="0.35">
      <c r="A189" s="4" t="s">
        <v>33</v>
      </c>
      <c r="B189" s="4">
        <v>2018</v>
      </c>
      <c r="C189" s="4" t="s">
        <v>36</v>
      </c>
      <c r="D189" s="4">
        <v>135</v>
      </c>
      <c r="E189" s="4">
        <v>143.1</v>
      </c>
      <c r="F189" s="4">
        <v>135.5</v>
      </c>
      <c r="G189" s="4">
        <v>139.9</v>
      </c>
      <c r="H189" s="4">
        <v>116.5</v>
      </c>
      <c r="I189" s="4">
        <v>138.5</v>
      </c>
      <c r="J189" s="4">
        <v>128</v>
      </c>
      <c r="K189" s="4">
        <v>115.5</v>
      </c>
      <c r="L189" s="4">
        <v>114.2</v>
      </c>
      <c r="M189" s="4">
        <v>140.69999999999999</v>
      </c>
      <c r="N189" s="4">
        <v>126.2</v>
      </c>
      <c r="O189" s="4">
        <v>147.6</v>
      </c>
      <c r="P189" s="4">
        <v>134.80000000000001</v>
      </c>
      <c r="Q189" s="4">
        <v>159.69999999999999</v>
      </c>
      <c r="R189" s="4">
        <v>136.69999999999999</v>
      </c>
      <c r="S189" s="4">
        <v>126.7</v>
      </c>
      <c r="T189" s="4">
        <v>135.19999999999999</v>
      </c>
      <c r="U189" s="4">
        <v>142</v>
      </c>
      <c r="V189" s="4">
        <v>126.4</v>
      </c>
      <c r="W189" s="4">
        <v>130.80000000000001</v>
      </c>
      <c r="X189" s="4">
        <v>130.5</v>
      </c>
      <c r="Y189" s="4">
        <v>117.8</v>
      </c>
      <c r="Z189" s="4">
        <v>126.8</v>
      </c>
      <c r="AA189" s="4">
        <v>137.80000000000001</v>
      </c>
      <c r="AB189" s="4">
        <v>126.7</v>
      </c>
      <c r="AC189" s="4">
        <v>127.1</v>
      </c>
      <c r="AD189" s="4">
        <v>134</v>
      </c>
    </row>
    <row r="190" spans="1:30" x14ac:dyDescent="0.35">
      <c r="A190" s="4" t="s">
        <v>34</v>
      </c>
      <c r="B190" s="4">
        <v>2018</v>
      </c>
      <c r="C190" s="4" t="s">
        <v>36</v>
      </c>
      <c r="D190" s="4">
        <v>136.19999999999999</v>
      </c>
      <c r="E190" s="4">
        <v>143.6</v>
      </c>
      <c r="F190" s="4">
        <v>138.30000000000001</v>
      </c>
      <c r="G190" s="4">
        <v>141.19999999999999</v>
      </c>
      <c r="H190" s="4">
        <v>120.7</v>
      </c>
      <c r="I190" s="4">
        <v>146.19999999999999</v>
      </c>
      <c r="J190" s="4">
        <v>134.6</v>
      </c>
      <c r="K190" s="4">
        <v>124.6</v>
      </c>
      <c r="L190" s="4">
        <v>116.1</v>
      </c>
      <c r="M190" s="4">
        <v>137.80000000000001</v>
      </c>
      <c r="N190" s="4">
        <v>129.1</v>
      </c>
      <c r="O190" s="4">
        <v>150.4</v>
      </c>
      <c r="P190" s="4">
        <v>137.19999999999999</v>
      </c>
      <c r="Q190" s="4">
        <v>156.30000000000001</v>
      </c>
      <c r="R190" s="4">
        <v>144.30000000000001</v>
      </c>
      <c r="S190" s="4">
        <v>136.19999999999999</v>
      </c>
      <c r="T190" s="4">
        <v>143.1</v>
      </c>
      <c r="U190" s="4">
        <v>142</v>
      </c>
      <c r="V190" s="4">
        <v>136.5</v>
      </c>
      <c r="W190" s="4">
        <v>135.6</v>
      </c>
      <c r="X190" s="4">
        <v>134.30000000000001</v>
      </c>
      <c r="Y190" s="4">
        <v>121</v>
      </c>
      <c r="Z190" s="4">
        <v>130.4</v>
      </c>
      <c r="AA190" s="4">
        <v>139.80000000000001</v>
      </c>
      <c r="AB190" s="4">
        <v>128.19999999999999</v>
      </c>
      <c r="AC190" s="4">
        <v>130.30000000000001</v>
      </c>
      <c r="AD190" s="4">
        <v>136.5</v>
      </c>
    </row>
    <row r="191" spans="1:30" x14ac:dyDescent="0.35">
      <c r="A191" s="4" t="s">
        <v>30</v>
      </c>
      <c r="B191" s="4">
        <v>2018</v>
      </c>
      <c r="C191" s="4" t="s">
        <v>37</v>
      </c>
      <c r="D191" s="4">
        <v>137.1</v>
      </c>
      <c r="E191" s="4">
        <v>144.5</v>
      </c>
      <c r="F191" s="4">
        <v>135.9</v>
      </c>
      <c r="G191" s="4">
        <v>142.4</v>
      </c>
      <c r="H191" s="4">
        <v>123.5</v>
      </c>
      <c r="I191" s="4">
        <v>156.4</v>
      </c>
      <c r="J191" s="4">
        <v>135.1</v>
      </c>
      <c r="K191" s="4">
        <v>128.4</v>
      </c>
      <c r="L191" s="4">
        <v>115.2</v>
      </c>
      <c r="M191" s="4">
        <v>137.19999999999999</v>
      </c>
      <c r="N191" s="4">
        <v>131.9</v>
      </c>
      <c r="O191" s="4">
        <v>153.80000000000001</v>
      </c>
      <c r="P191" s="4">
        <v>138.6</v>
      </c>
      <c r="Q191" s="4">
        <v>156.1</v>
      </c>
      <c r="R191" s="4">
        <v>150.1</v>
      </c>
      <c r="S191" s="4">
        <v>143.30000000000001</v>
      </c>
      <c r="T191" s="4">
        <v>149.1</v>
      </c>
      <c r="U191" s="4" t="s">
        <v>32</v>
      </c>
      <c r="V191" s="4">
        <v>143.80000000000001</v>
      </c>
      <c r="W191" s="4">
        <v>140.9</v>
      </c>
      <c r="X191" s="4">
        <v>137.6</v>
      </c>
      <c r="Y191" s="4">
        <v>125.3</v>
      </c>
      <c r="Z191" s="4">
        <v>136</v>
      </c>
      <c r="AA191" s="4">
        <v>143.69999999999999</v>
      </c>
      <c r="AB191" s="4">
        <v>130.4</v>
      </c>
      <c r="AC191" s="4">
        <v>134.19999999999999</v>
      </c>
      <c r="AD191" s="4">
        <v>139.1</v>
      </c>
    </row>
    <row r="192" spans="1:30" x14ac:dyDescent="0.35">
      <c r="A192" s="4" t="s">
        <v>33</v>
      </c>
      <c r="B192" s="4">
        <v>2018</v>
      </c>
      <c r="C192" s="4" t="s">
        <v>37</v>
      </c>
      <c r="D192" s="4">
        <v>135</v>
      </c>
      <c r="E192" s="4">
        <v>144.30000000000001</v>
      </c>
      <c r="F192" s="4">
        <v>130.80000000000001</v>
      </c>
      <c r="G192" s="4">
        <v>140.30000000000001</v>
      </c>
      <c r="H192" s="4">
        <v>116.6</v>
      </c>
      <c r="I192" s="4">
        <v>150.1</v>
      </c>
      <c r="J192" s="4">
        <v>127.6</v>
      </c>
      <c r="K192" s="4">
        <v>114</v>
      </c>
      <c r="L192" s="4">
        <v>110.6</v>
      </c>
      <c r="M192" s="4">
        <v>140.19999999999999</v>
      </c>
      <c r="N192" s="4">
        <v>126.5</v>
      </c>
      <c r="O192" s="4">
        <v>148.30000000000001</v>
      </c>
      <c r="P192" s="4">
        <v>135.69999999999999</v>
      </c>
      <c r="Q192" s="4">
        <v>159.19999999999999</v>
      </c>
      <c r="R192" s="4">
        <v>137.80000000000001</v>
      </c>
      <c r="S192" s="4">
        <v>127.4</v>
      </c>
      <c r="T192" s="4">
        <v>136.19999999999999</v>
      </c>
      <c r="U192" s="4">
        <v>142.9</v>
      </c>
      <c r="V192" s="4">
        <v>124.6</v>
      </c>
      <c r="W192" s="4">
        <v>131.80000000000001</v>
      </c>
      <c r="X192" s="4">
        <v>131.30000000000001</v>
      </c>
      <c r="Y192" s="4">
        <v>118.9</v>
      </c>
      <c r="Z192" s="4">
        <v>127.6</v>
      </c>
      <c r="AA192" s="4">
        <v>139.69999999999999</v>
      </c>
      <c r="AB192" s="4">
        <v>127.6</v>
      </c>
      <c r="AC192" s="4">
        <v>128.19999999999999</v>
      </c>
      <c r="AD192" s="4">
        <v>134.80000000000001</v>
      </c>
    </row>
    <row r="193" spans="1:30" x14ac:dyDescent="0.35">
      <c r="A193" s="4" t="s">
        <v>34</v>
      </c>
      <c r="B193" s="4">
        <v>2018</v>
      </c>
      <c r="C193" s="4" t="s">
        <v>37</v>
      </c>
      <c r="D193" s="4">
        <v>136.4</v>
      </c>
      <c r="E193" s="4">
        <v>144.4</v>
      </c>
      <c r="F193" s="4">
        <v>133.9</v>
      </c>
      <c r="G193" s="4">
        <v>141.6</v>
      </c>
      <c r="H193" s="4">
        <v>121</v>
      </c>
      <c r="I193" s="4">
        <v>153.5</v>
      </c>
      <c r="J193" s="4">
        <v>132.6</v>
      </c>
      <c r="K193" s="4">
        <v>123.5</v>
      </c>
      <c r="L193" s="4">
        <v>113.7</v>
      </c>
      <c r="M193" s="4">
        <v>138.19999999999999</v>
      </c>
      <c r="N193" s="4">
        <v>129.6</v>
      </c>
      <c r="O193" s="4">
        <v>151.19999999999999</v>
      </c>
      <c r="P193" s="4">
        <v>137.5</v>
      </c>
      <c r="Q193" s="4">
        <v>156.9</v>
      </c>
      <c r="R193" s="4">
        <v>145.30000000000001</v>
      </c>
      <c r="S193" s="4">
        <v>136.69999999999999</v>
      </c>
      <c r="T193" s="4">
        <v>144</v>
      </c>
      <c r="U193" s="4">
        <v>142.9</v>
      </c>
      <c r="V193" s="4">
        <v>136.5</v>
      </c>
      <c r="W193" s="4">
        <v>136.6</v>
      </c>
      <c r="X193" s="4">
        <v>135.19999999999999</v>
      </c>
      <c r="Y193" s="4">
        <v>121.9</v>
      </c>
      <c r="Z193" s="4">
        <v>131.30000000000001</v>
      </c>
      <c r="AA193" s="4">
        <v>141.4</v>
      </c>
      <c r="AB193" s="4">
        <v>129.19999999999999</v>
      </c>
      <c r="AC193" s="4">
        <v>131.30000000000001</v>
      </c>
      <c r="AD193" s="4">
        <v>137.1</v>
      </c>
    </row>
    <row r="194" spans="1:30" x14ac:dyDescent="0.35">
      <c r="A194" s="4" t="s">
        <v>30</v>
      </c>
      <c r="B194" s="4">
        <v>2018</v>
      </c>
      <c r="C194" s="4" t="s">
        <v>38</v>
      </c>
      <c r="D194" s="4">
        <v>137.4</v>
      </c>
      <c r="E194" s="4">
        <v>145.69999999999999</v>
      </c>
      <c r="F194" s="4">
        <v>135.5</v>
      </c>
      <c r="G194" s="4">
        <v>142.9</v>
      </c>
      <c r="H194" s="4">
        <v>123.6</v>
      </c>
      <c r="I194" s="4">
        <v>157.5</v>
      </c>
      <c r="J194" s="4">
        <v>137.80000000000001</v>
      </c>
      <c r="K194" s="4">
        <v>127.2</v>
      </c>
      <c r="L194" s="4">
        <v>111.8</v>
      </c>
      <c r="M194" s="4">
        <v>137.4</v>
      </c>
      <c r="N194" s="4">
        <v>132.19999999999999</v>
      </c>
      <c r="O194" s="4">
        <v>154.30000000000001</v>
      </c>
      <c r="P194" s="4">
        <v>139.1</v>
      </c>
      <c r="Q194" s="4">
        <v>157</v>
      </c>
      <c r="R194" s="4">
        <v>150.80000000000001</v>
      </c>
      <c r="S194" s="4">
        <v>144.1</v>
      </c>
      <c r="T194" s="4">
        <v>149.80000000000001</v>
      </c>
      <c r="U194" s="4" t="s">
        <v>32</v>
      </c>
      <c r="V194" s="4">
        <v>144.30000000000001</v>
      </c>
      <c r="W194" s="4">
        <v>141.80000000000001</v>
      </c>
      <c r="X194" s="4">
        <v>138.4</v>
      </c>
      <c r="Y194" s="4">
        <v>126.4</v>
      </c>
      <c r="Z194" s="4">
        <v>136.80000000000001</v>
      </c>
      <c r="AA194" s="4">
        <v>144.4</v>
      </c>
      <c r="AB194" s="4">
        <v>131.19999999999999</v>
      </c>
      <c r="AC194" s="4">
        <v>135.1</v>
      </c>
      <c r="AD194" s="4">
        <v>139.80000000000001</v>
      </c>
    </row>
    <row r="195" spans="1:30" x14ac:dyDescent="0.35">
      <c r="A195" s="4" t="s">
        <v>33</v>
      </c>
      <c r="B195" s="4">
        <v>2018</v>
      </c>
      <c r="C195" s="4" t="s">
        <v>38</v>
      </c>
      <c r="D195" s="4">
        <v>135</v>
      </c>
      <c r="E195" s="4">
        <v>148.19999999999999</v>
      </c>
      <c r="F195" s="4">
        <v>130.5</v>
      </c>
      <c r="G195" s="4">
        <v>140.69999999999999</v>
      </c>
      <c r="H195" s="4">
        <v>116.4</v>
      </c>
      <c r="I195" s="4">
        <v>151.30000000000001</v>
      </c>
      <c r="J195" s="4">
        <v>131.4</v>
      </c>
      <c r="K195" s="4">
        <v>112.8</v>
      </c>
      <c r="L195" s="4">
        <v>105.3</v>
      </c>
      <c r="M195" s="4">
        <v>139.6</v>
      </c>
      <c r="N195" s="4">
        <v>126.6</v>
      </c>
      <c r="O195" s="4">
        <v>148.69999999999999</v>
      </c>
      <c r="P195" s="4">
        <v>136.4</v>
      </c>
      <c r="Q195" s="4">
        <v>160.30000000000001</v>
      </c>
      <c r="R195" s="4">
        <v>138.6</v>
      </c>
      <c r="S195" s="4">
        <v>127.9</v>
      </c>
      <c r="T195" s="4">
        <v>137</v>
      </c>
      <c r="U195" s="4">
        <v>143.19999999999999</v>
      </c>
      <c r="V195" s="4">
        <v>124.7</v>
      </c>
      <c r="W195" s="4">
        <v>132.5</v>
      </c>
      <c r="X195" s="4">
        <v>132</v>
      </c>
      <c r="Y195" s="4">
        <v>119.8</v>
      </c>
      <c r="Z195" s="4">
        <v>128</v>
      </c>
      <c r="AA195" s="4">
        <v>140.4</v>
      </c>
      <c r="AB195" s="4">
        <v>128.1</v>
      </c>
      <c r="AC195" s="4">
        <v>128.9</v>
      </c>
      <c r="AD195" s="4">
        <v>135.4</v>
      </c>
    </row>
    <row r="196" spans="1:30" x14ac:dyDescent="0.35">
      <c r="A196" s="4" t="s">
        <v>34</v>
      </c>
      <c r="B196" s="4">
        <v>2018</v>
      </c>
      <c r="C196" s="4" t="s">
        <v>38</v>
      </c>
      <c r="D196" s="4">
        <v>136.6</v>
      </c>
      <c r="E196" s="4">
        <v>146.6</v>
      </c>
      <c r="F196" s="4">
        <v>133.6</v>
      </c>
      <c r="G196" s="4">
        <v>142.1</v>
      </c>
      <c r="H196" s="4">
        <v>121</v>
      </c>
      <c r="I196" s="4">
        <v>154.6</v>
      </c>
      <c r="J196" s="4">
        <v>135.6</v>
      </c>
      <c r="K196" s="4">
        <v>122.3</v>
      </c>
      <c r="L196" s="4">
        <v>109.6</v>
      </c>
      <c r="M196" s="4">
        <v>138.1</v>
      </c>
      <c r="N196" s="4">
        <v>129.9</v>
      </c>
      <c r="O196" s="4">
        <v>151.69999999999999</v>
      </c>
      <c r="P196" s="4">
        <v>138.1</v>
      </c>
      <c r="Q196" s="4">
        <v>157.9</v>
      </c>
      <c r="R196" s="4">
        <v>146</v>
      </c>
      <c r="S196" s="4">
        <v>137.4</v>
      </c>
      <c r="T196" s="4">
        <v>144.69999999999999</v>
      </c>
      <c r="U196" s="4">
        <v>143.19999999999999</v>
      </c>
      <c r="V196" s="4">
        <v>136.9</v>
      </c>
      <c r="W196" s="4">
        <v>137.4</v>
      </c>
      <c r="X196" s="4">
        <v>136</v>
      </c>
      <c r="Y196" s="4">
        <v>122.9</v>
      </c>
      <c r="Z196" s="4">
        <v>131.80000000000001</v>
      </c>
      <c r="AA196" s="4">
        <v>142.1</v>
      </c>
      <c r="AB196" s="4">
        <v>129.9</v>
      </c>
      <c r="AC196" s="4">
        <v>132.1</v>
      </c>
      <c r="AD196" s="4">
        <v>137.80000000000001</v>
      </c>
    </row>
    <row r="197" spans="1:30" x14ac:dyDescent="0.35">
      <c r="A197" s="4" t="s">
        <v>30</v>
      </c>
      <c r="B197" s="4">
        <v>2018</v>
      </c>
      <c r="C197" s="4" t="s">
        <v>39</v>
      </c>
      <c r="D197" s="4">
        <v>137.6</v>
      </c>
      <c r="E197" s="4">
        <v>148.1</v>
      </c>
      <c r="F197" s="4">
        <v>136.69999999999999</v>
      </c>
      <c r="G197" s="4">
        <v>143.19999999999999</v>
      </c>
      <c r="H197" s="4">
        <v>124</v>
      </c>
      <c r="I197" s="4">
        <v>154.1</v>
      </c>
      <c r="J197" s="4">
        <v>143.5</v>
      </c>
      <c r="K197" s="4">
        <v>126</v>
      </c>
      <c r="L197" s="4">
        <v>112.4</v>
      </c>
      <c r="M197" s="4">
        <v>137.6</v>
      </c>
      <c r="N197" s="4">
        <v>132.80000000000001</v>
      </c>
      <c r="O197" s="4">
        <v>154.30000000000001</v>
      </c>
      <c r="P197" s="4">
        <v>140</v>
      </c>
      <c r="Q197" s="4">
        <v>157.30000000000001</v>
      </c>
      <c r="R197" s="4">
        <v>151.30000000000001</v>
      </c>
      <c r="S197" s="4">
        <v>144.69999999999999</v>
      </c>
      <c r="T197" s="4">
        <v>150.30000000000001</v>
      </c>
      <c r="U197" s="4" t="s">
        <v>32</v>
      </c>
      <c r="V197" s="4">
        <v>145.1</v>
      </c>
      <c r="W197" s="4">
        <v>142.19999999999999</v>
      </c>
      <c r="X197" s="4">
        <v>138.4</v>
      </c>
      <c r="Y197" s="4">
        <v>127.4</v>
      </c>
      <c r="Z197" s="4">
        <v>137.80000000000001</v>
      </c>
      <c r="AA197" s="4">
        <v>145.1</v>
      </c>
      <c r="AB197" s="4">
        <v>131.4</v>
      </c>
      <c r="AC197" s="4">
        <v>135.6</v>
      </c>
      <c r="AD197" s="4">
        <v>140.5</v>
      </c>
    </row>
    <row r="198" spans="1:30" x14ac:dyDescent="0.35">
      <c r="A198" s="4" t="s">
        <v>33</v>
      </c>
      <c r="B198" s="4">
        <v>2018</v>
      </c>
      <c r="C198" s="4" t="s">
        <v>39</v>
      </c>
      <c r="D198" s="4">
        <v>135.30000000000001</v>
      </c>
      <c r="E198" s="4">
        <v>149.69999999999999</v>
      </c>
      <c r="F198" s="4">
        <v>133.9</v>
      </c>
      <c r="G198" s="4">
        <v>140.80000000000001</v>
      </c>
      <c r="H198" s="4">
        <v>116.6</v>
      </c>
      <c r="I198" s="4">
        <v>152.19999999999999</v>
      </c>
      <c r="J198" s="4">
        <v>144</v>
      </c>
      <c r="K198" s="4">
        <v>112.3</v>
      </c>
      <c r="L198" s="4">
        <v>108.4</v>
      </c>
      <c r="M198" s="4">
        <v>140</v>
      </c>
      <c r="N198" s="4">
        <v>126.7</v>
      </c>
      <c r="O198" s="4">
        <v>149</v>
      </c>
      <c r="P198" s="4">
        <v>138.4</v>
      </c>
      <c r="Q198" s="4">
        <v>161</v>
      </c>
      <c r="R198" s="4">
        <v>138.9</v>
      </c>
      <c r="S198" s="4">
        <v>128.69999999999999</v>
      </c>
      <c r="T198" s="4">
        <v>137.4</v>
      </c>
      <c r="U198" s="4">
        <v>142.5</v>
      </c>
      <c r="V198" s="4">
        <v>126.5</v>
      </c>
      <c r="W198" s="4">
        <v>133.1</v>
      </c>
      <c r="X198" s="4">
        <v>132.6</v>
      </c>
      <c r="Y198" s="4">
        <v>120.4</v>
      </c>
      <c r="Z198" s="4">
        <v>128.5</v>
      </c>
      <c r="AA198" s="4">
        <v>141.19999999999999</v>
      </c>
      <c r="AB198" s="4">
        <v>128.19999999999999</v>
      </c>
      <c r="AC198" s="4">
        <v>129.5</v>
      </c>
      <c r="AD198" s="4">
        <v>136.19999999999999</v>
      </c>
    </row>
    <row r="199" spans="1:30" x14ac:dyDescent="0.35">
      <c r="A199" s="4" t="s">
        <v>34</v>
      </c>
      <c r="B199" s="4">
        <v>2018</v>
      </c>
      <c r="C199" s="4" t="s">
        <v>39</v>
      </c>
      <c r="D199" s="4">
        <v>136.9</v>
      </c>
      <c r="E199" s="4">
        <v>148.69999999999999</v>
      </c>
      <c r="F199" s="4">
        <v>135.6</v>
      </c>
      <c r="G199" s="4">
        <v>142.30000000000001</v>
      </c>
      <c r="H199" s="4">
        <v>121.3</v>
      </c>
      <c r="I199" s="4">
        <v>153.19999999999999</v>
      </c>
      <c r="J199" s="4">
        <v>143.69999999999999</v>
      </c>
      <c r="K199" s="4">
        <v>121.4</v>
      </c>
      <c r="L199" s="4">
        <v>111.1</v>
      </c>
      <c r="M199" s="4">
        <v>138.4</v>
      </c>
      <c r="N199" s="4">
        <v>130.30000000000001</v>
      </c>
      <c r="O199" s="4">
        <v>151.80000000000001</v>
      </c>
      <c r="P199" s="4">
        <v>139.4</v>
      </c>
      <c r="Q199" s="4">
        <v>158.30000000000001</v>
      </c>
      <c r="R199" s="4">
        <v>146.4</v>
      </c>
      <c r="S199" s="4">
        <v>138.1</v>
      </c>
      <c r="T199" s="4">
        <v>145.19999999999999</v>
      </c>
      <c r="U199" s="4">
        <v>142.5</v>
      </c>
      <c r="V199" s="4">
        <v>138.1</v>
      </c>
      <c r="W199" s="4">
        <v>137.9</v>
      </c>
      <c r="X199" s="4">
        <v>136.19999999999999</v>
      </c>
      <c r="Y199" s="4">
        <v>123.7</v>
      </c>
      <c r="Z199" s="4">
        <v>132.6</v>
      </c>
      <c r="AA199" s="4">
        <v>142.80000000000001</v>
      </c>
      <c r="AB199" s="4">
        <v>130.1</v>
      </c>
      <c r="AC199" s="4">
        <v>132.6</v>
      </c>
      <c r="AD199" s="4">
        <v>138.5</v>
      </c>
    </row>
    <row r="200" spans="1:30" x14ac:dyDescent="0.35">
      <c r="A200" s="4" t="s">
        <v>30</v>
      </c>
      <c r="B200" s="4">
        <v>2018</v>
      </c>
      <c r="C200" s="4" t="s">
        <v>40</v>
      </c>
      <c r="D200" s="4">
        <v>138.4</v>
      </c>
      <c r="E200" s="4">
        <v>149.30000000000001</v>
      </c>
      <c r="F200" s="4">
        <v>139.30000000000001</v>
      </c>
      <c r="G200" s="4">
        <v>143.4</v>
      </c>
      <c r="H200" s="4">
        <v>124.1</v>
      </c>
      <c r="I200" s="4">
        <v>153.30000000000001</v>
      </c>
      <c r="J200" s="4">
        <v>154.19999999999999</v>
      </c>
      <c r="K200" s="4">
        <v>126.4</v>
      </c>
      <c r="L200" s="4">
        <v>114.3</v>
      </c>
      <c r="M200" s="4">
        <v>138.19999999999999</v>
      </c>
      <c r="N200" s="4">
        <v>132.80000000000001</v>
      </c>
      <c r="O200" s="4">
        <v>154.80000000000001</v>
      </c>
      <c r="P200" s="4">
        <v>142</v>
      </c>
      <c r="Q200" s="4">
        <v>156.1</v>
      </c>
      <c r="R200" s="4">
        <v>151.5</v>
      </c>
      <c r="S200" s="4">
        <v>145.1</v>
      </c>
      <c r="T200" s="4">
        <v>150.6</v>
      </c>
      <c r="U200" s="4" t="s">
        <v>32</v>
      </c>
      <c r="V200" s="4">
        <v>146.80000000000001</v>
      </c>
      <c r="W200" s="4">
        <v>143.1</v>
      </c>
      <c r="X200" s="4">
        <v>139</v>
      </c>
      <c r="Y200" s="4">
        <v>127.5</v>
      </c>
      <c r="Z200" s="4">
        <v>138.4</v>
      </c>
      <c r="AA200" s="4">
        <v>145.80000000000001</v>
      </c>
      <c r="AB200" s="4">
        <v>131.4</v>
      </c>
      <c r="AC200" s="4">
        <v>136</v>
      </c>
      <c r="AD200" s="4">
        <v>141.80000000000001</v>
      </c>
    </row>
    <row r="201" spans="1:30" x14ac:dyDescent="0.35">
      <c r="A201" s="4" t="s">
        <v>33</v>
      </c>
      <c r="B201" s="4">
        <v>2018</v>
      </c>
      <c r="C201" s="4" t="s">
        <v>40</v>
      </c>
      <c r="D201" s="4">
        <v>135.6</v>
      </c>
      <c r="E201" s="4">
        <v>148.6</v>
      </c>
      <c r="F201" s="4">
        <v>139.1</v>
      </c>
      <c r="G201" s="4">
        <v>141</v>
      </c>
      <c r="H201" s="4">
        <v>116.7</v>
      </c>
      <c r="I201" s="4">
        <v>149.69999999999999</v>
      </c>
      <c r="J201" s="4">
        <v>159.19999999999999</v>
      </c>
      <c r="K201" s="4">
        <v>112.6</v>
      </c>
      <c r="L201" s="4">
        <v>111.8</v>
      </c>
      <c r="M201" s="4">
        <v>140.30000000000001</v>
      </c>
      <c r="N201" s="4">
        <v>126.8</v>
      </c>
      <c r="O201" s="4">
        <v>149.4</v>
      </c>
      <c r="P201" s="4">
        <v>140.30000000000001</v>
      </c>
      <c r="Q201" s="4">
        <v>161.4</v>
      </c>
      <c r="R201" s="4">
        <v>139.6</v>
      </c>
      <c r="S201" s="4">
        <v>128.9</v>
      </c>
      <c r="T201" s="4">
        <v>137.9</v>
      </c>
      <c r="U201" s="4">
        <v>143.6</v>
      </c>
      <c r="V201" s="4">
        <v>128.1</v>
      </c>
      <c r="W201" s="4">
        <v>133.6</v>
      </c>
      <c r="X201" s="4">
        <v>133.6</v>
      </c>
      <c r="Y201" s="4">
        <v>120.1</v>
      </c>
      <c r="Z201" s="4">
        <v>129</v>
      </c>
      <c r="AA201" s="4">
        <v>144</v>
      </c>
      <c r="AB201" s="4">
        <v>128.19999999999999</v>
      </c>
      <c r="AC201" s="4">
        <v>130.19999999999999</v>
      </c>
      <c r="AD201" s="4">
        <v>137.5</v>
      </c>
    </row>
    <row r="202" spans="1:30" x14ac:dyDescent="0.35">
      <c r="A202" s="4" t="s">
        <v>34</v>
      </c>
      <c r="B202" s="4">
        <v>2018</v>
      </c>
      <c r="C202" s="4" t="s">
        <v>40</v>
      </c>
      <c r="D202" s="4">
        <v>137.5</v>
      </c>
      <c r="E202" s="4">
        <v>149.1</v>
      </c>
      <c r="F202" s="4">
        <v>139.19999999999999</v>
      </c>
      <c r="G202" s="4">
        <v>142.5</v>
      </c>
      <c r="H202" s="4">
        <v>121.4</v>
      </c>
      <c r="I202" s="4">
        <v>151.6</v>
      </c>
      <c r="J202" s="4">
        <v>155.9</v>
      </c>
      <c r="K202" s="4">
        <v>121.7</v>
      </c>
      <c r="L202" s="4">
        <v>113.5</v>
      </c>
      <c r="M202" s="4">
        <v>138.9</v>
      </c>
      <c r="N202" s="4">
        <v>130.30000000000001</v>
      </c>
      <c r="O202" s="4">
        <v>152.30000000000001</v>
      </c>
      <c r="P202" s="4">
        <v>141.4</v>
      </c>
      <c r="Q202" s="4">
        <v>157.5</v>
      </c>
      <c r="R202" s="4">
        <v>146.80000000000001</v>
      </c>
      <c r="S202" s="4">
        <v>138.4</v>
      </c>
      <c r="T202" s="4">
        <v>145.6</v>
      </c>
      <c r="U202" s="4">
        <v>143.6</v>
      </c>
      <c r="V202" s="4">
        <v>139.69999999999999</v>
      </c>
      <c r="W202" s="4">
        <v>138.6</v>
      </c>
      <c r="X202" s="4">
        <v>137</v>
      </c>
      <c r="Y202" s="4">
        <v>123.6</v>
      </c>
      <c r="Z202" s="4">
        <v>133.1</v>
      </c>
      <c r="AA202" s="4">
        <v>144.69999999999999</v>
      </c>
      <c r="AB202" s="4">
        <v>130.1</v>
      </c>
      <c r="AC202" s="4">
        <v>133.19999999999999</v>
      </c>
      <c r="AD202" s="4">
        <v>139.80000000000001</v>
      </c>
    </row>
    <row r="203" spans="1:30" x14ac:dyDescent="0.35">
      <c r="A203" s="4" t="s">
        <v>30</v>
      </c>
      <c r="B203" s="4">
        <v>2018</v>
      </c>
      <c r="C203" s="4" t="s">
        <v>41</v>
      </c>
      <c r="D203" s="4">
        <v>139.19999999999999</v>
      </c>
      <c r="E203" s="4">
        <v>148.80000000000001</v>
      </c>
      <c r="F203" s="4">
        <v>139.1</v>
      </c>
      <c r="G203" s="4">
        <v>143.5</v>
      </c>
      <c r="H203" s="4">
        <v>125</v>
      </c>
      <c r="I203" s="4">
        <v>154.4</v>
      </c>
      <c r="J203" s="4">
        <v>156.30000000000001</v>
      </c>
      <c r="K203" s="4">
        <v>126.8</v>
      </c>
      <c r="L203" s="4">
        <v>115.4</v>
      </c>
      <c r="M203" s="4">
        <v>138.6</v>
      </c>
      <c r="N203" s="4">
        <v>133.80000000000001</v>
      </c>
      <c r="O203" s="4">
        <v>155.19999999999999</v>
      </c>
      <c r="P203" s="4">
        <v>142.69999999999999</v>
      </c>
      <c r="Q203" s="4">
        <v>156.4</v>
      </c>
      <c r="R203" s="4">
        <v>152.1</v>
      </c>
      <c r="S203" s="4">
        <v>145.80000000000001</v>
      </c>
      <c r="T203" s="4">
        <v>151.30000000000001</v>
      </c>
      <c r="U203" s="4" t="s">
        <v>32</v>
      </c>
      <c r="V203" s="4">
        <v>147.69999999999999</v>
      </c>
      <c r="W203" s="4">
        <v>143.80000000000001</v>
      </c>
      <c r="X203" s="4">
        <v>139.4</v>
      </c>
      <c r="Y203" s="4">
        <v>128.30000000000001</v>
      </c>
      <c r="Z203" s="4">
        <v>138.6</v>
      </c>
      <c r="AA203" s="4">
        <v>146.9</v>
      </c>
      <c r="AB203" s="4">
        <v>131.30000000000001</v>
      </c>
      <c r="AC203" s="4">
        <v>136.6</v>
      </c>
      <c r="AD203" s="4">
        <v>142.5</v>
      </c>
    </row>
    <row r="204" spans="1:30" x14ac:dyDescent="0.35">
      <c r="A204" s="4" t="s">
        <v>33</v>
      </c>
      <c r="B204" s="4">
        <v>2018</v>
      </c>
      <c r="C204" s="4" t="s">
        <v>41</v>
      </c>
      <c r="D204" s="4">
        <v>136.5</v>
      </c>
      <c r="E204" s="4">
        <v>146.4</v>
      </c>
      <c r="F204" s="4">
        <v>136.6</v>
      </c>
      <c r="G204" s="4">
        <v>141.19999999999999</v>
      </c>
      <c r="H204" s="4">
        <v>117.4</v>
      </c>
      <c r="I204" s="4">
        <v>146.30000000000001</v>
      </c>
      <c r="J204" s="4">
        <v>157.30000000000001</v>
      </c>
      <c r="K204" s="4">
        <v>113.6</v>
      </c>
      <c r="L204" s="4">
        <v>113.3</v>
      </c>
      <c r="M204" s="4">
        <v>141.1</v>
      </c>
      <c r="N204" s="4">
        <v>127.4</v>
      </c>
      <c r="O204" s="4">
        <v>150.4</v>
      </c>
      <c r="P204" s="4">
        <v>140.1</v>
      </c>
      <c r="Q204" s="4">
        <v>162.1</v>
      </c>
      <c r="R204" s="4">
        <v>140</v>
      </c>
      <c r="S204" s="4">
        <v>129</v>
      </c>
      <c r="T204" s="4">
        <v>138.30000000000001</v>
      </c>
      <c r="U204" s="4">
        <v>144.6</v>
      </c>
      <c r="V204" s="4">
        <v>129.80000000000001</v>
      </c>
      <c r="W204" s="4">
        <v>134.4</v>
      </c>
      <c r="X204" s="4">
        <v>134.9</v>
      </c>
      <c r="Y204" s="4">
        <v>120.7</v>
      </c>
      <c r="Z204" s="4">
        <v>129.80000000000001</v>
      </c>
      <c r="AA204" s="4">
        <v>145.30000000000001</v>
      </c>
      <c r="AB204" s="4">
        <v>128.30000000000001</v>
      </c>
      <c r="AC204" s="4">
        <v>131</v>
      </c>
      <c r="AD204" s="4">
        <v>138</v>
      </c>
    </row>
    <row r="205" spans="1:30" x14ac:dyDescent="0.35">
      <c r="A205" s="4" t="s">
        <v>34</v>
      </c>
      <c r="B205" s="4">
        <v>2018</v>
      </c>
      <c r="C205" s="4" t="s">
        <v>41</v>
      </c>
      <c r="D205" s="4">
        <v>138.30000000000001</v>
      </c>
      <c r="E205" s="4">
        <v>148</v>
      </c>
      <c r="F205" s="4">
        <v>138.1</v>
      </c>
      <c r="G205" s="4">
        <v>142.6</v>
      </c>
      <c r="H205" s="4">
        <v>122.2</v>
      </c>
      <c r="I205" s="4">
        <v>150.6</v>
      </c>
      <c r="J205" s="4">
        <v>156.6</v>
      </c>
      <c r="K205" s="4">
        <v>122.4</v>
      </c>
      <c r="L205" s="4">
        <v>114.7</v>
      </c>
      <c r="M205" s="4">
        <v>139.4</v>
      </c>
      <c r="N205" s="4">
        <v>131.1</v>
      </c>
      <c r="O205" s="4">
        <v>153</v>
      </c>
      <c r="P205" s="4">
        <v>141.69999999999999</v>
      </c>
      <c r="Q205" s="4">
        <v>157.9</v>
      </c>
      <c r="R205" s="4">
        <v>147.30000000000001</v>
      </c>
      <c r="S205" s="4">
        <v>138.80000000000001</v>
      </c>
      <c r="T205" s="4">
        <v>146.1</v>
      </c>
      <c r="U205" s="4">
        <v>144.6</v>
      </c>
      <c r="V205" s="4">
        <v>140.9</v>
      </c>
      <c r="W205" s="4">
        <v>139.4</v>
      </c>
      <c r="X205" s="4">
        <v>137.69999999999999</v>
      </c>
      <c r="Y205" s="4">
        <v>124.3</v>
      </c>
      <c r="Z205" s="4">
        <v>133.6</v>
      </c>
      <c r="AA205" s="4">
        <v>146</v>
      </c>
      <c r="AB205" s="4">
        <v>130.1</v>
      </c>
      <c r="AC205" s="4">
        <v>133.9</v>
      </c>
      <c r="AD205" s="4">
        <v>140.4</v>
      </c>
    </row>
    <row r="206" spans="1:30" x14ac:dyDescent="0.35">
      <c r="A206" s="4" t="s">
        <v>30</v>
      </c>
      <c r="B206" s="4">
        <v>2018</v>
      </c>
      <c r="C206" s="4" t="s">
        <v>42</v>
      </c>
      <c r="D206" s="4">
        <v>139.4</v>
      </c>
      <c r="E206" s="4">
        <v>147.19999999999999</v>
      </c>
      <c r="F206" s="4">
        <v>136.6</v>
      </c>
      <c r="G206" s="4">
        <v>143.69999999999999</v>
      </c>
      <c r="H206" s="4">
        <v>124.6</v>
      </c>
      <c r="I206" s="4">
        <v>150.1</v>
      </c>
      <c r="J206" s="4">
        <v>149.4</v>
      </c>
      <c r="K206" s="4">
        <v>125.4</v>
      </c>
      <c r="L206" s="4">
        <v>114.4</v>
      </c>
      <c r="M206" s="4">
        <v>138.69999999999999</v>
      </c>
      <c r="N206" s="4">
        <v>133.1</v>
      </c>
      <c r="O206" s="4">
        <v>155.9</v>
      </c>
      <c r="P206" s="4">
        <v>141.30000000000001</v>
      </c>
      <c r="Q206" s="4">
        <v>157.69999999999999</v>
      </c>
      <c r="R206" s="4">
        <v>152.1</v>
      </c>
      <c r="S206" s="4">
        <v>146.1</v>
      </c>
      <c r="T206" s="4">
        <v>151.30000000000001</v>
      </c>
      <c r="U206" s="4" t="s">
        <v>32</v>
      </c>
      <c r="V206" s="4">
        <v>149</v>
      </c>
      <c r="W206" s="4">
        <v>144</v>
      </c>
      <c r="X206" s="4">
        <v>140</v>
      </c>
      <c r="Y206" s="4">
        <v>129.9</v>
      </c>
      <c r="Z206" s="4">
        <v>140</v>
      </c>
      <c r="AA206" s="4">
        <v>147.6</v>
      </c>
      <c r="AB206" s="4">
        <v>132</v>
      </c>
      <c r="AC206" s="4">
        <v>137.4</v>
      </c>
      <c r="AD206" s="4">
        <v>142.1</v>
      </c>
    </row>
    <row r="207" spans="1:30" x14ac:dyDescent="0.35">
      <c r="A207" s="4" t="s">
        <v>33</v>
      </c>
      <c r="B207" s="4">
        <v>2018</v>
      </c>
      <c r="C207" s="4" t="s">
        <v>42</v>
      </c>
      <c r="D207" s="4">
        <v>137</v>
      </c>
      <c r="E207" s="4">
        <v>143.1</v>
      </c>
      <c r="F207" s="4">
        <v>132.80000000000001</v>
      </c>
      <c r="G207" s="4">
        <v>141.5</v>
      </c>
      <c r="H207" s="4">
        <v>117.8</v>
      </c>
      <c r="I207" s="4">
        <v>140</v>
      </c>
      <c r="J207" s="4">
        <v>151.30000000000001</v>
      </c>
      <c r="K207" s="4">
        <v>113.5</v>
      </c>
      <c r="L207" s="4">
        <v>112.3</v>
      </c>
      <c r="M207" s="4">
        <v>141.19999999999999</v>
      </c>
      <c r="N207" s="4">
        <v>127.7</v>
      </c>
      <c r="O207" s="4">
        <v>151.30000000000001</v>
      </c>
      <c r="P207" s="4">
        <v>138.9</v>
      </c>
      <c r="Q207" s="4">
        <v>163.30000000000001</v>
      </c>
      <c r="R207" s="4">
        <v>140.80000000000001</v>
      </c>
      <c r="S207" s="4">
        <v>129.30000000000001</v>
      </c>
      <c r="T207" s="4">
        <v>139.1</v>
      </c>
      <c r="U207" s="4">
        <v>145.30000000000001</v>
      </c>
      <c r="V207" s="4">
        <v>131.19999999999999</v>
      </c>
      <c r="W207" s="4">
        <v>134.9</v>
      </c>
      <c r="X207" s="4">
        <v>135.69999999999999</v>
      </c>
      <c r="Y207" s="4">
        <v>122.5</v>
      </c>
      <c r="Z207" s="4">
        <v>130.19999999999999</v>
      </c>
      <c r="AA207" s="4">
        <v>145.19999999999999</v>
      </c>
      <c r="AB207" s="4">
        <v>129.30000000000001</v>
      </c>
      <c r="AC207" s="4">
        <v>131.9</v>
      </c>
      <c r="AD207" s="4">
        <v>138.1</v>
      </c>
    </row>
    <row r="208" spans="1:30" x14ac:dyDescent="0.35">
      <c r="A208" s="4" t="s">
        <v>34</v>
      </c>
      <c r="B208" s="4">
        <v>2018</v>
      </c>
      <c r="C208" s="4" t="s">
        <v>42</v>
      </c>
      <c r="D208" s="4">
        <v>138.6</v>
      </c>
      <c r="E208" s="4">
        <v>145.80000000000001</v>
      </c>
      <c r="F208" s="4">
        <v>135.1</v>
      </c>
      <c r="G208" s="4">
        <v>142.9</v>
      </c>
      <c r="H208" s="4">
        <v>122.1</v>
      </c>
      <c r="I208" s="4">
        <v>145.4</v>
      </c>
      <c r="J208" s="4">
        <v>150</v>
      </c>
      <c r="K208" s="4">
        <v>121.4</v>
      </c>
      <c r="L208" s="4">
        <v>113.7</v>
      </c>
      <c r="M208" s="4">
        <v>139.5</v>
      </c>
      <c r="N208" s="4">
        <v>130.80000000000001</v>
      </c>
      <c r="O208" s="4">
        <v>153.80000000000001</v>
      </c>
      <c r="P208" s="4">
        <v>140.4</v>
      </c>
      <c r="Q208" s="4">
        <v>159.19999999999999</v>
      </c>
      <c r="R208" s="4">
        <v>147.69999999999999</v>
      </c>
      <c r="S208" s="4">
        <v>139.1</v>
      </c>
      <c r="T208" s="4">
        <v>146.5</v>
      </c>
      <c r="U208" s="4">
        <v>145.30000000000001</v>
      </c>
      <c r="V208" s="4">
        <v>142.30000000000001</v>
      </c>
      <c r="W208" s="4">
        <v>139.69999999999999</v>
      </c>
      <c r="X208" s="4">
        <v>138.4</v>
      </c>
      <c r="Y208" s="4">
        <v>126</v>
      </c>
      <c r="Z208" s="4">
        <v>134.5</v>
      </c>
      <c r="AA208" s="4">
        <v>146.19999999999999</v>
      </c>
      <c r="AB208" s="4">
        <v>130.9</v>
      </c>
      <c r="AC208" s="4">
        <v>134.69999999999999</v>
      </c>
      <c r="AD208" s="4">
        <v>140.19999999999999</v>
      </c>
    </row>
    <row r="209" spans="1:30" x14ac:dyDescent="0.35">
      <c r="A209" s="4" t="s">
        <v>30</v>
      </c>
      <c r="B209" s="4">
        <v>2018</v>
      </c>
      <c r="C209" s="4" t="s">
        <v>43</v>
      </c>
      <c r="D209" s="4">
        <v>139.30000000000001</v>
      </c>
      <c r="E209" s="4">
        <v>147.6</v>
      </c>
      <c r="F209" s="4">
        <v>134.6</v>
      </c>
      <c r="G209" s="4">
        <v>141.9</v>
      </c>
      <c r="H209" s="4">
        <v>123.5</v>
      </c>
      <c r="I209" s="4">
        <v>144.5</v>
      </c>
      <c r="J209" s="4">
        <v>147.6</v>
      </c>
      <c r="K209" s="4">
        <v>121.4</v>
      </c>
      <c r="L209" s="4">
        <v>112.3</v>
      </c>
      <c r="M209" s="4">
        <v>139.5</v>
      </c>
      <c r="N209" s="4">
        <v>134.6</v>
      </c>
      <c r="O209" s="4">
        <v>155.19999999999999</v>
      </c>
      <c r="P209" s="4">
        <v>140.19999999999999</v>
      </c>
      <c r="Q209" s="4">
        <v>159.6</v>
      </c>
      <c r="R209" s="4">
        <v>150.69999999999999</v>
      </c>
      <c r="S209" s="4">
        <v>144.5</v>
      </c>
      <c r="T209" s="4">
        <v>149.80000000000001</v>
      </c>
      <c r="U209" s="4" t="s">
        <v>32</v>
      </c>
      <c r="V209" s="4">
        <v>149.69999999999999</v>
      </c>
      <c r="W209" s="4">
        <v>147.5</v>
      </c>
      <c r="X209" s="4">
        <v>144.80000000000001</v>
      </c>
      <c r="Y209" s="4">
        <v>130.80000000000001</v>
      </c>
      <c r="Z209" s="4">
        <v>140.1</v>
      </c>
      <c r="AA209" s="4">
        <v>148</v>
      </c>
      <c r="AB209" s="4">
        <v>134.4</v>
      </c>
      <c r="AC209" s="4">
        <v>139.80000000000001</v>
      </c>
      <c r="AD209" s="4">
        <v>142.19999999999999</v>
      </c>
    </row>
    <row r="210" spans="1:30" x14ac:dyDescent="0.35">
      <c r="A210" s="4" t="s">
        <v>33</v>
      </c>
      <c r="B210" s="4">
        <v>2018</v>
      </c>
      <c r="C210" s="4" t="s">
        <v>43</v>
      </c>
      <c r="D210" s="4">
        <v>137.6</v>
      </c>
      <c r="E210" s="4">
        <v>144.9</v>
      </c>
      <c r="F210" s="4">
        <v>133.5</v>
      </c>
      <c r="G210" s="4">
        <v>141.5</v>
      </c>
      <c r="H210" s="4">
        <v>118</v>
      </c>
      <c r="I210" s="4">
        <v>139.5</v>
      </c>
      <c r="J210" s="4">
        <v>153</v>
      </c>
      <c r="K210" s="4">
        <v>113.2</v>
      </c>
      <c r="L210" s="4">
        <v>112.8</v>
      </c>
      <c r="M210" s="4">
        <v>141.1</v>
      </c>
      <c r="N210" s="4">
        <v>127.6</v>
      </c>
      <c r="O210" s="4">
        <v>152</v>
      </c>
      <c r="P210" s="4">
        <v>139.4</v>
      </c>
      <c r="Q210" s="4">
        <v>164</v>
      </c>
      <c r="R210" s="4">
        <v>141.5</v>
      </c>
      <c r="S210" s="4">
        <v>129.80000000000001</v>
      </c>
      <c r="T210" s="4">
        <v>139.69999999999999</v>
      </c>
      <c r="U210" s="4">
        <v>146.30000000000001</v>
      </c>
      <c r="V210" s="4">
        <v>133.4</v>
      </c>
      <c r="W210" s="4">
        <v>135.1</v>
      </c>
      <c r="X210" s="4">
        <v>136.19999999999999</v>
      </c>
      <c r="Y210" s="4">
        <v>123.3</v>
      </c>
      <c r="Z210" s="4">
        <v>130.69999999999999</v>
      </c>
      <c r="AA210" s="4">
        <v>145.5</v>
      </c>
      <c r="AB210" s="4">
        <v>130.4</v>
      </c>
      <c r="AC210" s="4">
        <v>132.5</v>
      </c>
      <c r="AD210" s="4">
        <v>138.9</v>
      </c>
    </row>
    <row r="211" spans="1:30" x14ac:dyDescent="0.35">
      <c r="A211" s="4" t="s">
        <v>34</v>
      </c>
      <c r="B211" s="4">
        <v>2018</v>
      </c>
      <c r="C211" s="4" t="s">
        <v>43</v>
      </c>
      <c r="D211" s="4">
        <v>137.4</v>
      </c>
      <c r="E211" s="4">
        <v>149.5</v>
      </c>
      <c r="F211" s="4">
        <v>137.30000000000001</v>
      </c>
      <c r="G211" s="4">
        <v>141.9</v>
      </c>
      <c r="H211" s="4">
        <v>121.1</v>
      </c>
      <c r="I211" s="4">
        <v>142.5</v>
      </c>
      <c r="J211" s="4">
        <v>146.69999999999999</v>
      </c>
      <c r="K211" s="4">
        <v>119.1</v>
      </c>
      <c r="L211" s="4">
        <v>111.9</v>
      </c>
      <c r="M211" s="4">
        <v>141</v>
      </c>
      <c r="N211" s="4">
        <v>133.6</v>
      </c>
      <c r="O211" s="4">
        <v>154.5</v>
      </c>
      <c r="P211" s="4">
        <v>139.69999999999999</v>
      </c>
      <c r="Q211" s="4">
        <v>162.6</v>
      </c>
      <c r="R211" s="4">
        <v>148</v>
      </c>
      <c r="S211" s="4">
        <v>139.19999999999999</v>
      </c>
      <c r="T211" s="4">
        <v>146.80000000000001</v>
      </c>
      <c r="U211" s="4">
        <v>146.9</v>
      </c>
      <c r="V211" s="4">
        <v>145.30000000000001</v>
      </c>
      <c r="W211" s="4">
        <v>142.19999999999999</v>
      </c>
      <c r="X211" s="4">
        <v>142.1</v>
      </c>
      <c r="Y211" s="4">
        <v>125.5</v>
      </c>
      <c r="Z211" s="4">
        <v>136.5</v>
      </c>
      <c r="AA211" s="4">
        <v>147.80000000000001</v>
      </c>
      <c r="AB211" s="4">
        <v>132</v>
      </c>
      <c r="AC211" s="4">
        <v>136.30000000000001</v>
      </c>
      <c r="AD211" s="4">
        <v>140.80000000000001</v>
      </c>
    </row>
    <row r="212" spans="1:30" x14ac:dyDescent="0.35">
      <c r="A212" s="4" t="s">
        <v>30</v>
      </c>
      <c r="B212" s="4">
        <v>2018</v>
      </c>
      <c r="C212" s="4" t="s">
        <v>45</v>
      </c>
      <c r="D212" s="4">
        <v>137.1</v>
      </c>
      <c r="E212" s="4">
        <v>150.80000000000001</v>
      </c>
      <c r="F212" s="4">
        <v>136.69999999999999</v>
      </c>
      <c r="G212" s="4">
        <v>141.9</v>
      </c>
      <c r="H212" s="4">
        <v>122.8</v>
      </c>
      <c r="I212" s="4">
        <v>143.9</v>
      </c>
      <c r="J212" s="4">
        <v>147.5</v>
      </c>
      <c r="K212" s="4">
        <v>121</v>
      </c>
      <c r="L212" s="4">
        <v>111.6</v>
      </c>
      <c r="M212" s="4">
        <v>140.6</v>
      </c>
      <c r="N212" s="4">
        <v>137.5</v>
      </c>
      <c r="O212" s="4">
        <v>156.1</v>
      </c>
      <c r="P212" s="4">
        <v>140</v>
      </c>
      <c r="Q212" s="4">
        <v>161.9</v>
      </c>
      <c r="R212" s="4">
        <v>151.69999999999999</v>
      </c>
      <c r="S212" s="4">
        <v>145.5</v>
      </c>
      <c r="T212" s="4">
        <v>150.80000000000001</v>
      </c>
      <c r="U212" s="4" t="s">
        <v>32</v>
      </c>
      <c r="V212" s="4">
        <v>150.30000000000001</v>
      </c>
      <c r="W212" s="4">
        <v>148</v>
      </c>
      <c r="X212" s="4">
        <v>145.4</v>
      </c>
      <c r="Y212" s="4">
        <v>130.30000000000001</v>
      </c>
      <c r="Z212" s="4">
        <v>143.1</v>
      </c>
      <c r="AA212" s="4">
        <v>150.19999999999999</v>
      </c>
      <c r="AB212" s="4">
        <v>133.1</v>
      </c>
      <c r="AC212" s="4">
        <v>140.1</v>
      </c>
      <c r="AD212" s="4">
        <v>142.4</v>
      </c>
    </row>
    <row r="213" spans="1:30" x14ac:dyDescent="0.35">
      <c r="A213" s="4" t="s">
        <v>33</v>
      </c>
      <c r="B213" s="4">
        <v>2018</v>
      </c>
      <c r="C213" s="4" t="s">
        <v>45</v>
      </c>
      <c r="D213" s="4">
        <v>138.1</v>
      </c>
      <c r="E213" s="4">
        <v>146.30000000000001</v>
      </c>
      <c r="F213" s="4">
        <v>137.80000000000001</v>
      </c>
      <c r="G213" s="4">
        <v>141.6</v>
      </c>
      <c r="H213" s="4">
        <v>118.1</v>
      </c>
      <c r="I213" s="4">
        <v>141.5</v>
      </c>
      <c r="J213" s="4">
        <v>145.19999999999999</v>
      </c>
      <c r="K213" s="4">
        <v>115.3</v>
      </c>
      <c r="L213" s="4">
        <v>112.5</v>
      </c>
      <c r="M213" s="4">
        <v>141.4</v>
      </c>
      <c r="N213" s="4">
        <v>128</v>
      </c>
      <c r="O213" s="4">
        <v>152.6</v>
      </c>
      <c r="P213" s="4">
        <v>139.1</v>
      </c>
      <c r="Q213" s="4">
        <v>164.4</v>
      </c>
      <c r="R213" s="4">
        <v>142.4</v>
      </c>
      <c r="S213" s="4">
        <v>130.19999999999999</v>
      </c>
      <c r="T213" s="4">
        <v>140.5</v>
      </c>
      <c r="U213" s="4">
        <v>146.9</v>
      </c>
      <c r="V213" s="4">
        <v>136.69999999999999</v>
      </c>
      <c r="W213" s="4">
        <v>135.80000000000001</v>
      </c>
      <c r="X213" s="4">
        <v>136.80000000000001</v>
      </c>
      <c r="Y213" s="4">
        <v>121.2</v>
      </c>
      <c r="Z213" s="4">
        <v>131.30000000000001</v>
      </c>
      <c r="AA213" s="4">
        <v>146.1</v>
      </c>
      <c r="AB213" s="4">
        <v>130.5</v>
      </c>
      <c r="AC213" s="4">
        <v>132.19999999999999</v>
      </c>
      <c r="AD213" s="4">
        <v>139</v>
      </c>
    </row>
    <row r="214" spans="1:30" x14ac:dyDescent="0.35">
      <c r="A214" s="4" t="s">
        <v>34</v>
      </c>
      <c r="B214" s="4">
        <v>2018</v>
      </c>
      <c r="C214" s="4" t="s">
        <v>45</v>
      </c>
      <c r="D214" s="4">
        <v>137.4</v>
      </c>
      <c r="E214" s="4">
        <v>149.19999999999999</v>
      </c>
      <c r="F214" s="4">
        <v>137.1</v>
      </c>
      <c r="G214" s="4">
        <v>141.80000000000001</v>
      </c>
      <c r="H214" s="4">
        <v>121.1</v>
      </c>
      <c r="I214" s="4">
        <v>142.80000000000001</v>
      </c>
      <c r="J214" s="4">
        <v>146.69999999999999</v>
      </c>
      <c r="K214" s="4">
        <v>119.1</v>
      </c>
      <c r="L214" s="4">
        <v>111.9</v>
      </c>
      <c r="M214" s="4">
        <v>140.9</v>
      </c>
      <c r="N214" s="4">
        <v>133.5</v>
      </c>
      <c r="O214" s="4">
        <v>154.5</v>
      </c>
      <c r="P214" s="4">
        <v>139.69999999999999</v>
      </c>
      <c r="Q214" s="4">
        <v>162.6</v>
      </c>
      <c r="R214" s="4">
        <v>148</v>
      </c>
      <c r="S214" s="4">
        <v>139.1</v>
      </c>
      <c r="T214" s="4">
        <v>146.69999999999999</v>
      </c>
      <c r="U214" s="4">
        <v>146.9</v>
      </c>
      <c r="V214" s="4">
        <v>145.1</v>
      </c>
      <c r="W214" s="4">
        <v>142.19999999999999</v>
      </c>
      <c r="X214" s="4">
        <v>142.1</v>
      </c>
      <c r="Y214" s="4">
        <v>125.5</v>
      </c>
      <c r="Z214" s="4">
        <v>136.5</v>
      </c>
      <c r="AA214" s="4">
        <v>147.80000000000001</v>
      </c>
      <c r="AB214" s="4">
        <v>132</v>
      </c>
      <c r="AC214" s="4">
        <v>136.30000000000001</v>
      </c>
      <c r="AD214" s="4">
        <v>140.80000000000001</v>
      </c>
    </row>
    <row r="215" spans="1:30" x14ac:dyDescent="0.35">
      <c r="A215" s="4" t="s">
        <v>30</v>
      </c>
      <c r="B215" s="4">
        <v>2018</v>
      </c>
      <c r="C215" s="4" t="s">
        <v>46</v>
      </c>
      <c r="D215" s="4">
        <v>137.1</v>
      </c>
      <c r="E215" s="4">
        <v>151.9</v>
      </c>
      <c r="F215" s="4">
        <v>137.4</v>
      </c>
      <c r="G215" s="4">
        <v>142.4</v>
      </c>
      <c r="H215" s="4">
        <v>124.2</v>
      </c>
      <c r="I215" s="4">
        <v>140.19999999999999</v>
      </c>
      <c r="J215" s="4">
        <v>136.6</v>
      </c>
      <c r="K215" s="4">
        <v>120.9</v>
      </c>
      <c r="L215" s="4">
        <v>109.9</v>
      </c>
      <c r="M215" s="4">
        <v>140.19999999999999</v>
      </c>
      <c r="N215" s="4">
        <v>137.80000000000001</v>
      </c>
      <c r="O215" s="4">
        <v>156</v>
      </c>
      <c r="P215" s="4">
        <v>138.5</v>
      </c>
      <c r="Q215" s="4">
        <v>162.4</v>
      </c>
      <c r="R215" s="4">
        <v>151.6</v>
      </c>
      <c r="S215" s="4">
        <v>145.9</v>
      </c>
      <c r="T215" s="4">
        <v>150.80000000000001</v>
      </c>
      <c r="U215" s="4" t="s">
        <v>32</v>
      </c>
      <c r="V215" s="4">
        <v>149</v>
      </c>
      <c r="W215" s="4">
        <v>149.5</v>
      </c>
      <c r="X215" s="4">
        <v>149.6</v>
      </c>
      <c r="Y215" s="4">
        <v>128.9</v>
      </c>
      <c r="Z215" s="4">
        <v>143.30000000000001</v>
      </c>
      <c r="AA215" s="4">
        <v>155.1</v>
      </c>
      <c r="AB215" s="4">
        <v>133.19999999999999</v>
      </c>
      <c r="AC215" s="4">
        <v>141.6</v>
      </c>
      <c r="AD215" s="4">
        <v>141.9</v>
      </c>
    </row>
    <row r="216" spans="1:30" x14ac:dyDescent="0.35">
      <c r="A216" s="4" t="s">
        <v>33</v>
      </c>
      <c r="B216" s="4">
        <v>2018</v>
      </c>
      <c r="C216" s="4" t="s">
        <v>46</v>
      </c>
      <c r="D216" s="4">
        <v>138.5</v>
      </c>
      <c r="E216" s="4">
        <v>147.80000000000001</v>
      </c>
      <c r="F216" s="4">
        <v>141.1</v>
      </c>
      <c r="G216" s="4">
        <v>141.6</v>
      </c>
      <c r="H216" s="4">
        <v>118.1</v>
      </c>
      <c r="I216" s="4">
        <v>138.5</v>
      </c>
      <c r="J216" s="4">
        <v>132.4</v>
      </c>
      <c r="K216" s="4">
        <v>117.5</v>
      </c>
      <c r="L216" s="4">
        <v>111</v>
      </c>
      <c r="M216" s="4">
        <v>141.5</v>
      </c>
      <c r="N216" s="4">
        <v>128.1</v>
      </c>
      <c r="O216" s="4">
        <v>152.9</v>
      </c>
      <c r="P216" s="4">
        <v>137.6</v>
      </c>
      <c r="Q216" s="4">
        <v>164.6</v>
      </c>
      <c r="R216" s="4">
        <v>142.69999999999999</v>
      </c>
      <c r="S216" s="4">
        <v>130.30000000000001</v>
      </c>
      <c r="T216" s="4">
        <v>140.80000000000001</v>
      </c>
      <c r="U216" s="4">
        <v>146.5</v>
      </c>
      <c r="V216" s="4">
        <v>132.4</v>
      </c>
      <c r="W216" s="4">
        <v>136.19999999999999</v>
      </c>
      <c r="X216" s="4">
        <v>137.30000000000001</v>
      </c>
      <c r="Y216" s="4">
        <v>118.8</v>
      </c>
      <c r="Z216" s="4">
        <v>131.69999999999999</v>
      </c>
      <c r="AA216" s="4">
        <v>146.5</v>
      </c>
      <c r="AB216" s="4">
        <v>130.80000000000001</v>
      </c>
      <c r="AC216" s="4">
        <v>131.69999999999999</v>
      </c>
      <c r="AD216" s="4">
        <v>138</v>
      </c>
    </row>
    <row r="217" spans="1:30" x14ac:dyDescent="0.35">
      <c r="A217" s="4" t="s">
        <v>34</v>
      </c>
      <c r="B217" s="4">
        <v>2018</v>
      </c>
      <c r="C217" s="4" t="s">
        <v>46</v>
      </c>
      <c r="D217" s="4">
        <v>137.5</v>
      </c>
      <c r="E217" s="4">
        <v>150.5</v>
      </c>
      <c r="F217" s="4">
        <v>138.80000000000001</v>
      </c>
      <c r="G217" s="4">
        <v>142.1</v>
      </c>
      <c r="H217" s="4">
        <v>122</v>
      </c>
      <c r="I217" s="4">
        <v>139.4</v>
      </c>
      <c r="J217" s="4">
        <v>135.19999999999999</v>
      </c>
      <c r="K217" s="4">
        <v>119.8</v>
      </c>
      <c r="L217" s="4">
        <v>110.3</v>
      </c>
      <c r="M217" s="4">
        <v>140.6</v>
      </c>
      <c r="N217" s="4">
        <v>133.80000000000001</v>
      </c>
      <c r="O217" s="4">
        <v>154.6</v>
      </c>
      <c r="P217" s="4">
        <v>138.19999999999999</v>
      </c>
      <c r="Q217" s="4">
        <v>163</v>
      </c>
      <c r="R217" s="4">
        <v>148.1</v>
      </c>
      <c r="S217" s="4">
        <v>139.4</v>
      </c>
      <c r="T217" s="4">
        <v>146.80000000000001</v>
      </c>
      <c r="U217" s="4">
        <v>146.5</v>
      </c>
      <c r="V217" s="4">
        <v>142.69999999999999</v>
      </c>
      <c r="W217" s="4">
        <v>143.19999999999999</v>
      </c>
      <c r="X217" s="4">
        <v>144.9</v>
      </c>
      <c r="Y217" s="4">
        <v>123.6</v>
      </c>
      <c r="Z217" s="4">
        <v>136.80000000000001</v>
      </c>
      <c r="AA217" s="4">
        <v>150.1</v>
      </c>
      <c r="AB217" s="4">
        <v>132.19999999999999</v>
      </c>
      <c r="AC217" s="4">
        <v>136.80000000000001</v>
      </c>
      <c r="AD217" s="4">
        <v>140.1</v>
      </c>
    </row>
    <row r="218" spans="1:30" x14ac:dyDescent="0.35">
      <c r="A218" s="4" t="s">
        <v>30</v>
      </c>
      <c r="B218" s="4">
        <v>2019</v>
      </c>
      <c r="C218" s="4" t="s">
        <v>31</v>
      </c>
      <c r="D218" s="4">
        <v>136.6</v>
      </c>
      <c r="E218" s="4">
        <v>152.5</v>
      </c>
      <c r="F218" s="4">
        <v>138.19999999999999</v>
      </c>
      <c r="G218" s="4">
        <v>142.4</v>
      </c>
      <c r="H218" s="4">
        <v>123.9</v>
      </c>
      <c r="I218" s="4">
        <v>135.5</v>
      </c>
      <c r="J218" s="4">
        <v>131.69999999999999</v>
      </c>
      <c r="K218" s="4">
        <v>121.3</v>
      </c>
      <c r="L218" s="4">
        <v>108.4</v>
      </c>
      <c r="M218" s="4">
        <v>138.9</v>
      </c>
      <c r="N218" s="4">
        <v>137</v>
      </c>
      <c r="O218" s="4">
        <v>155.80000000000001</v>
      </c>
      <c r="P218" s="4">
        <v>137.4</v>
      </c>
      <c r="Q218" s="4">
        <v>162.69999999999999</v>
      </c>
      <c r="R218" s="4">
        <v>150.6</v>
      </c>
      <c r="S218" s="4">
        <v>145.1</v>
      </c>
      <c r="T218" s="4">
        <v>149.9</v>
      </c>
      <c r="U218" s="4" t="s">
        <v>32</v>
      </c>
      <c r="V218" s="4">
        <v>146.19999999999999</v>
      </c>
      <c r="W218" s="4">
        <v>150.1</v>
      </c>
      <c r="X218" s="4">
        <v>149.6</v>
      </c>
      <c r="Y218" s="4">
        <v>128.6</v>
      </c>
      <c r="Z218" s="4">
        <v>142.9</v>
      </c>
      <c r="AA218" s="4">
        <v>155.19999999999999</v>
      </c>
      <c r="AB218" s="4">
        <v>133.5</v>
      </c>
      <c r="AC218" s="4">
        <v>141.69999999999999</v>
      </c>
      <c r="AD218" s="4">
        <v>141</v>
      </c>
    </row>
    <row r="219" spans="1:30" x14ac:dyDescent="0.35">
      <c r="A219" s="4" t="s">
        <v>33</v>
      </c>
      <c r="B219" s="4">
        <v>2019</v>
      </c>
      <c r="C219" s="4" t="s">
        <v>31</v>
      </c>
      <c r="D219" s="4">
        <v>138.30000000000001</v>
      </c>
      <c r="E219" s="4">
        <v>149.4</v>
      </c>
      <c r="F219" s="4">
        <v>143.5</v>
      </c>
      <c r="G219" s="4">
        <v>141.69999999999999</v>
      </c>
      <c r="H219" s="4">
        <v>118.1</v>
      </c>
      <c r="I219" s="4">
        <v>135.19999999999999</v>
      </c>
      <c r="J219" s="4">
        <v>130.5</v>
      </c>
      <c r="K219" s="4">
        <v>118.2</v>
      </c>
      <c r="L219" s="4">
        <v>110.4</v>
      </c>
      <c r="M219" s="4">
        <v>140.4</v>
      </c>
      <c r="N219" s="4">
        <v>128.1</v>
      </c>
      <c r="O219" s="4">
        <v>153.19999999999999</v>
      </c>
      <c r="P219" s="4">
        <v>137.30000000000001</v>
      </c>
      <c r="Q219" s="4">
        <v>164.7</v>
      </c>
      <c r="R219" s="4">
        <v>143</v>
      </c>
      <c r="S219" s="4">
        <v>130.4</v>
      </c>
      <c r="T219" s="4">
        <v>141.1</v>
      </c>
      <c r="U219" s="4">
        <v>147.69999999999999</v>
      </c>
      <c r="V219" s="4">
        <v>128.6</v>
      </c>
      <c r="W219" s="4">
        <v>136.30000000000001</v>
      </c>
      <c r="X219" s="4">
        <v>137.80000000000001</v>
      </c>
      <c r="Y219" s="4">
        <v>118.6</v>
      </c>
      <c r="Z219" s="4">
        <v>131.9</v>
      </c>
      <c r="AA219" s="4">
        <v>146.6</v>
      </c>
      <c r="AB219" s="4">
        <v>131.69999999999999</v>
      </c>
      <c r="AC219" s="4">
        <v>131.80000000000001</v>
      </c>
      <c r="AD219" s="4">
        <v>138</v>
      </c>
    </row>
    <row r="220" spans="1:30" x14ac:dyDescent="0.35">
      <c r="A220" s="4" t="s">
        <v>34</v>
      </c>
      <c r="B220" s="4">
        <v>2019</v>
      </c>
      <c r="C220" s="4" t="s">
        <v>31</v>
      </c>
      <c r="D220" s="4">
        <v>137.1</v>
      </c>
      <c r="E220" s="4">
        <v>151.4</v>
      </c>
      <c r="F220" s="4">
        <v>140.19999999999999</v>
      </c>
      <c r="G220" s="4">
        <v>142.1</v>
      </c>
      <c r="H220" s="4">
        <v>121.8</v>
      </c>
      <c r="I220" s="4">
        <v>135.4</v>
      </c>
      <c r="J220" s="4">
        <v>131.30000000000001</v>
      </c>
      <c r="K220" s="4">
        <v>120.3</v>
      </c>
      <c r="L220" s="4">
        <v>109.1</v>
      </c>
      <c r="M220" s="4">
        <v>139.4</v>
      </c>
      <c r="N220" s="4">
        <v>133.30000000000001</v>
      </c>
      <c r="O220" s="4">
        <v>154.6</v>
      </c>
      <c r="P220" s="4">
        <v>137.4</v>
      </c>
      <c r="Q220" s="4">
        <v>163.19999999999999</v>
      </c>
      <c r="R220" s="4">
        <v>147.6</v>
      </c>
      <c r="S220" s="4">
        <v>139</v>
      </c>
      <c r="T220" s="4">
        <v>146.4</v>
      </c>
      <c r="U220" s="4">
        <v>147.69999999999999</v>
      </c>
      <c r="V220" s="4">
        <v>139.5</v>
      </c>
      <c r="W220" s="4">
        <v>143.6</v>
      </c>
      <c r="X220" s="4">
        <v>145.1</v>
      </c>
      <c r="Y220" s="4">
        <v>123.3</v>
      </c>
      <c r="Z220" s="4">
        <v>136.69999999999999</v>
      </c>
      <c r="AA220" s="4">
        <v>150.19999999999999</v>
      </c>
      <c r="AB220" s="4">
        <v>132.80000000000001</v>
      </c>
      <c r="AC220" s="4">
        <v>136.9</v>
      </c>
      <c r="AD220" s="4">
        <v>139.6</v>
      </c>
    </row>
    <row r="221" spans="1:30" x14ac:dyDescent="0.35">
      <c r="A221" s="4" t="s">
        <v>30</v>
      </c>
      <c r="B221" s="4">
        <v>2019</v>
      </c>
      <c r="C221" s="4" t="s">
        <v>35</v>
      </c>
      <c r="D221" s="4">
        <v>136.80000000000001</v>
      </c>
      <c r="E221" s="4">
        <v>153</v>
      </c>
      <c r="F221" s="4">
        <v>139.1</v>
      </c>
      <c r="G221" s="4">
        <v>142.5</v>
      </c>
      <c r="H221" s="4">
        <v>124.1</v>
      </c>
      <c r="I221" s="4">
        <v>135.80000000000001</v>
      </c>
      <c r="J221" s="4">
        <v>128.69999999999999</v>
      </c>
      <c r="K221" s="4">
        <v>121.5</v>
      </c>
      <c r="L221" s="4">
        <v>108.3</v>
      </c>
      <c r="M221" s="4">
        <v>139.19999999999999</v>
      </c>
      <c r="N221" s="4">
        <v>137.4</v>
      </c>
      <c r="O221" s="4">
        <v>156.19999999999999</v>
      </c>
      <c r="P221" s="4">
        <v>137.19999999999999</v>
      </c>
      <c r="Q221" s="4">
        <v>162.80000000000001</v>
      </c>
      <c r="R221" s="4">
        <v>150.5</v>
      </c>
      <c r="S221" s="4">
        <v>146.1</v>
      </c>
      <c r="T221" s="4">
        <v>149.9</v>
      </c>
      <c r="U221" s="4" t="s">
        <v>32</v>
      </c>
      <c r="V221" s="4">
        <v>145.30000000000001</v>
      </c>
      <c r="W221" s="4">
        <v>150.1</v>
      </c>
      <c r="X221" s="4">
        <v>149.9</v>
      </c>
      <c r="Y221" s="4">
        <v>129.19999999999999</v>
      </c>
      <c r="Z221" s="4">
        <v>143.4</v>
      </c>
      <c r="AA221" s="4">
        <v>155.5</v>
      </c>
      <c r="AB221" s="4">
        <v>134.9</v>
      </c>
      <c r="AC221" s="4">
        <v>142.19999999999999</v>
      </c>
      <c r="AD221" s="4">
        <v>141</v>
      </c>
    </row>
    <row r="222" spans="1:30" x14ac:dyDescent="0.35">
      <c r="A222" s="4" t="s">
        <v>33</v>
      </c>
      <c r="B222" s="4">
        <v>2019</v>
      </c>
      <c r="C222" s="4" t="s">
        <v>35</v>
      </c>
      <c r="D222" s="4">
        <v>139.4</v>
      </c>
      <c r="E222" s="4">
        <v>150.1</v>
      </c>
      <c r="F222" s="4">
        <v>145.30000000000001</v>
      </c>
      <c r="G222" s="4">
        <v>141.69999999999999</v>
      </c>
      <c r="H222" s="4">
        <v>118.4</v>
      </c>
      <c r="I222" s="4">
        <v>137</v>
      </c>
      <c r="J222" s="4">
        <v>131.6</v>
      </c>
      <c r="K222" s="4">
        <v>119.9</v>
      </c>
      <c r="L222" s="4">
        <v>110.4</v>
      </c>
      <c r="M222" s="4">
        <v>140.80000000000001</v>
      </c>
      <c r="N222" s="4">
        <v>128.30000000000001</v>
      </c>
      <c r="O222" s="4">
        <v>153.5</v>
      </c>
      <c r="P222" s="4">
        <v>138</v>
      </c>
      <c r="Q222" s="4">
        <v>164.9</v>
      </c>
      <c r="R222" s="4">
        <v>143.30000000000001</v>
      </c>
      <c r="S222" s="4">
        <v>130.80000000000001</v>
      </c>
      <c r="T222" s="4">
        <v>141.4</v>
      </c>
      <c r="U222" s="4">
        <v>148.5</v>
      </c>
      <c r="V222" s="4">
        <v>127.1</v>
      </c>
      <c r="W222" s="4">
        <v>136.6</v>
      </c>
      <c r="X222" s="4">
        <v>138.5</v>
      </c>
      <c r="Y222" s="4">
        <v>119.2</v>
      </c>
      <c r="Z222" s="4">
        <v>132.19999999999999</v>
      </c>
      <c r="AA222" s="4">
        <v>146.6</v>
      </c>
      <c r="AB222" s="4">
        <v>133</v>
      </c>
      <c r="AC222" s="4">
        <v>132.4</v>
      </c>
      <c r="AD222" s="4">
        <v>138.6</v>
      </c>
    </row>
    <row r="223" spans="1:30" x14ac:dyDescent="0.35">
      <c r="A223" s="4" t="s">
        <v>34</v>
      </c>
      <c r="B223" s="4">
        <v>2019</v>
      </c>
      <c r="C223" s="4" t="s">
        <v>35</v>
      </c>
      <c r="D223" s="4">
        <v>137.6</v>
      </c>
      <c r="E223" s="4">
        <v>152</v>
      </c>
      <c r="F223" s="4">
        <v>141.5</v>
      </c>
      <c r="G223" s="4">
        <v>142.19999999999999</v>
      </c>
      <c r="H223" s="4">
        <v>122</v>
      </c>
      <c r="I223" s="4">
        <v>136.4</v>
      </c>
      <c r="J223" s="4">
        <v>129.69999999999999</v>
      </c>
      <c r="K223" s="4">
        <v>121</v>
      </c>
      <c r="L223" s="4">
        <v>109</v>
      </c>
      <c r="M223" s="4">
        <v>139.69999999999999</v>
      </c>
      <c r="N223" s="4">
        <v>133.6</v>
      </c>
      <c r="O223" s="4">
        <v>154.9</v>
      </c>
      <c r="P223" s="4">
        <v>137.5</v>
      </c>
      <c r="Q223" s="4">
        <v>163.4</v>
      </c>
      <c r="R223" s="4">
        <v>147.69999999999999</v>
      </c>
      <c r="S223" s="4">
        <v>139.69999999999999</v>
      </c>
      <c r="T223" s="4">
        <v>146.5</v>
      </c>
      <c r="U223" s="4">
        <v>148.5</v>
      </c>
      <c r="V223" s="4">
        <v>138.4</v>
      </c>
      <c r="W223" s="4">
        <v>143.69999999999999</v>
      </c>
      <c r="X223" s="4">
        <v>145.6</v>
      </c>
      <c r="Y223" s="4">
        <v>123.9</v>
      </c>
      <c r="Z223" s="4">
        <v>137.1</v>
      </c>
      <c r="AA223" s="4">
        <v>150.30000000000001</v>
      </c>
      <c r="AB223" s="4">
        <v>134.1</v>
      </c>
      <c r="AC223" s="4">
        <v>137.4</v>
      </c>
      <c r="AD223" s="4">
        <v>139.9</v>
      </c>
    </row>
    <row r="224" spans="1:30" x14ac:dyDescent="0.35">
      <c r="A224" s="4" t="s">
        <v>30</v>
      </c>
      <c r="B224" s="4">
        <v>2019</v>
      </c>
      <c r="C224" s="4" t="s">
        <v>36</v>
      </c>
      <c r="D224" s="4">
        <v>136.9</v>
      </c>
      <c r="E224" s="4">
        <v>154.1</v>
      </c>
      <c r="F224" s="4">
        <v>138.69999999999999</v>
      </c>
      <c r="G224" s="4">
        <v>142.5</v>
      </c>
      <c r="H224" s="4">
        <v>124.1</v>
      </c>
      <c r="I224" s="4">
        <v>136.1</v>
      </c>
      <c r="J224" s="4">
        <v>128.19999999999999</v>
      </c>
      <c r="K224" s="4">
        <v>122.3</v>
      </c>
      <c r="L224" s="4">
        <v>108.3</v>
      </c>
      <c r="M224" s="4">
        <v>138.9</v>
      </c>
      <c r="N224" s="4">
        <v>137.4</v>
      </c>
      <c r="O224" s="4">
        <v>156.4</v>
      </c>
      <c r="P224" s="4">
        <v>137.30000000000001</v>
      </c>
      <c r="Q224" s="4">
        <v>162.9</v>
      </c>
      <c r="R224" s="4">
        <v>150.80000000000001</v>
      </c>
      <c r="S224" s="4">
        <v>146.1</v>
      </c>
      <c r="T224" s="4">
        <v>150.1</v>
      </c>
      <c r="U224" s="4" t="s">
        <v>32</v>
      </c>
      <c r="V224" s="4">
        <v>146.4</v>
      </c>
      <c r="W224" s="4">
        <v>150</v>
      </c>
      <c r="X224" s="4">
        <v>150.4</v>
      </c>
      <c r="Y224" s="4">
        <v>129.9</v>
      </c>
      <c r="Z224" s="4">
        <v>143.80000000000001</v>
      </c>
      <c r="AA224" s="4">
        <v>155.5</v>
      </c>
      <c r="AB224" s="4">
        <v>134</v>
      </c>
      <c r="AC224" s="4">
        <v>142.4</v>
      </c>
      <c r="AD224" s="4">
        <v>141.19999999999999</v>
      </c>
    </row>
    <row r="225" spans="1:30" x14ac:dyDescent="0.35">
      <c r="A225" s="4" t="s">
        <v>33</v>
      </c>
      <c r="B225" s="4">
        <v>2019</v>
      </c>
      <c r="C225" s="4" t="s">
        <v>36</v>
      </c>
      <c r="D225" s="4">
        <v>139.69999999999999</v>
      </c>
      <c r="E225" s="4">
        <v>151.1</v>
      </c>
      <c r="F225" s="4">
        <v>142.9</v>
      </c>
      <c r="G225" s="4">
        <v>141.9</v>
      </c>
      <c r="H225" s="4">
        <v>118.4</v>
      </c>
      <c r="I225" s="4">
        <v>139.4</v>
      </c>
      <c r="J225" s="4">
        <v>141.19999999999999</v>
      </c>
      <c r="K225" s="4">
        <v>120.7</v>
      </c>
      <c r="L225" s="4">
        <v>110.4</v>
      </c>
      <c r="M225" s="4">
        <v>140.69999999999999</v>
      </c>
      <c r="N225" s="4">
        <v>128.5</v>
      </c>
      <c r="O225" s="4">
        <v>153.9</v>
      </c>
      <c r="P225" s="4">
        <v>139.6</v>
      </c>
      <c r="Q225" s="4">
        <v>165.3</v>
      </c>
      <c r="R225" s="4">
        <v>143.5</v>
      </c>
      <c r="S225" s="4">
        <v>131.19999999999999</v>
      </c>
      <c r="T225" s="4">
        <v>141.6</v>
      </c>
      <c r="U225" s="4">
        <v>149</v>
      </c>
      <c r="V225" s="4">
        <v>128.80000000000001</v>
      </c>
      <c r="W225" s="4">
        <v>136.80000000000001</v>
      </c>
      <c r="X225" s="4">
        <v>139.19999999999999</v>
      </c>
      <c r="Y225" s="4">
        <v>119.9</v>
      </c>
      <c r="Z225" s="4">
        <v>133</v>
      </c>
      <c r="AA225" s="4">
        <v>146.69999999999999</v>
      </c>
      <c r="AB225" s="4">
        <v>132.5</v>
      </c>
      <c r="AC225" s="4">
        <v>132.80000000000001</v>
      </c>
      <c r="AD225" s="4">
        <v>139.5</v>
      </c>
    </row>
    <row r="226" spans="1:30" x14ac:dyDescent="0.35">
      <c r="A226" s="4" t="s">
        <v>34</v>
      </c>
      <c r="B226" s="4">
        <v>2019</v>
      </c>
      <c r="C226" s="4" t="s">
        <v>36</v>
      </c>
      <c r="D226" s="4">
        <v>137.80000000000001</v>
      </c>
      <c r="E226" s="4">
        <v>153</v>
      </c>
      <c r="F226" s="4">
        <v>140.30000000000001</v>
      </c>
      <c r="G226" s="4">
        <v>142.30000000000001</v>
      </c>
      <c r="H226" s="4">
        <v>122</v>
      </c>
      <c r="I226" s="4">
        <v>137.6</v>
      </c>
      <c r="J226" s="4">
        <v>132.6</v>
      </c>
      <c r="K226" s="4">
        <v>121.8</v>
      </c>
      <c r="L226" s="4">
        <v>109</v>
      </c>
      <c r="M226" s="4">
        <v>139.5</v>
      </c>
      <c r="N226" s="4">
        <v>133.69999999999999</v>
      </c>
      <c r="O226" s="4">
        <v>155.19999999999999</v>
      </c>
      <c r="P226" s="4">
        <v>138.1</v>
      </c>
      <c r="Q226" s="4">
        <v>163.5</v>
      </c>
      <c r="R226" s="4">
        <v>147.9</v>
      </c>
      <c r="S226" s="4">
        <v>139.9</v>
      </c>
      <c r="T226" s="4">
        <v>146.69999999999999</v>
      </c>
      <c r="U226" s="4">
        <v>149</v>
      </c>
      <c r="V226" s="4">
        <v>139.69999999999999</v>
      </c>
      <c r="W226" s="4">
        <v>143.80000000000001</v>
      </c>
      <c r="X226" s="4">
        <v>146.19999999999999</v>
      </c>
      <c r="Y226" s="4">
        <v>124.6</v>
      </c>
      <c r="Z226" s="4">
        <v>137.69999999999999</v>
      </c>
      <c r="AA226" s="4">
        <v>150.30000000000001</v>
      </c>
      <c r="AB226" s="4">
        <v>133.4</v>
      </c>
      <c r="AC226" s="4">
        <v>137.69999999999999</v>
      </c>
      <c r="AD226" s="4">
        <v>140.4</v>
      </c>
    </row>
    <row r="227" spans="1:30" x14ac:dyDescent="0.35">
      <c r="A227" s="4" t="s">
        <v>30</v>
      </c>
      <c r="B227" s="4">
        <v>2019</v>
      </c>
      <c r="C227" s="4" t="s">
        <v>38</v>
      </c>
      <c r="D227" s="4">
        <v>137.4</v>
      </c>
      <c r="E227" s="4">
        <v>159.5</v>
      </c>
      <c r="F227" s="4">
        <v>134.5</v>
      </c>
      <c r="G227" s="4">
        <v>142.6</v>
      </c>
      <c r="H227" s="4">
        <v>124</v>
      </c>
      <c r="I227" s="4">
        <v>143.69999999999999</v>
      </c>
      <c r="J227" s="4">
        <v>133.4</v>
      </c>
      <c r="K227" s="4">
        <v>125.1</v>
      </c>
      <c r="L227" s="4">
        <v>109.3</v>
      </c>
      <c r="M227" s="4">
        <v>139.30000000000001</v>
      </c>
      <c r="N227" s="4">
        <v>137.69999999999999</v>
      </c>
      <c r="O227" s="4">
        <v>156.4</v>
      </c>
      <c r="P227" s="4">
        <v>139.19999999999999</v>
      </c>
      <c r="Q227" s="4">
        <v>163.30000000000001</v>
      </c>
      <c r="R227" s="4">
        <v>151.30000000000001</v>
      </c>
      <c r="S227" s="4">
        <v>146.6</v>
      </c>
      <c r="T227" s="4">
        <v>150.69999999999999</v>
      </c>
      <c r="U227" s="4" t="s">
        <v>32</v>
      </c>
      <c r="V227" s="4">
        <v>146.9</v>
      </c>
      <c r="W227" s="4">
        <v>149.5</v>
      </c>
      <c r="X227" s="4">
        <v>151.30000000000001</v>
      </c>
      <c r="Y227" s="4">
        <v>130.19999999999999</v>
      </c>
      <c r="Z227" s="4">
        <v>145.9</v>
      </c>
      <c r="AA227" s="4">
        <v>156.69999999999999</v>
      </c>
      <c r="AB227" s="4">
        <v>133.9</v>
      </c>
      <c r="AC227" s="4">
        <v>142.9</v>
      </c>
      <c r="AD227" s="4">
        <v>142.4</v>
      </c>
    </row>
    <row r="228" spans="1:30" x14ac:dyDescent="0.35">
      <c r="A228" s="4" t="s">
        <v>33</v>
      </c>
      <c r="B228" s="4">
        <v>2019</v>
      </c>
      <c r="C228" s="4" t="s">
        <v>38</v>
      </c>
      <c r="D228" s="4">
        <v>140.4</v>
      </c>
      <c r="E228" s="4">
        <v>156.69999999999999</v>
      </c>
      <c r="F228" s="4">
        <v>138.30000000000001</v>
      </c>
      <c r="G228" s="4">
        <v>142.4</v>
      </c>
      <c r="H228" s="4">
        <v>118.6</v>
      </c>
      <c r="I228" s="4">
        <v>149.69999999999999</v>
      </c>
      <c r="J228" s="4">
        <v>161.6</v>
      </c>
      <c r="K228" s="4">
        <v>124.4</v>
      </c>
      <c r="L228" s="4">
        <v>111.2</v>
      </c>
      <c r="M228" s="4">
        <v>141</v>
      </c>
      <c r="N228" s="4">
        <v>128.9</v>
      </c>
      <c r="O228" s="4">
        <v>154.5</v>
      </c>
      <c r="P228" s="4">
        <v>143.80000000000001</v>
      </c>
      <c r="Q228" s="4">
        <v>166.2</v>
      </c>
      <c r="R228" s="4">
        <v>144</v>
      </c>
      <c r="S228" s="4">
        <v>131.69999999999999</v>
      </c>
      <c r="T228" s="4">
        <v>142.19999999999999</v>
      </c>
      <c r="U228" s="4">
        <v>150.1</v>
      </c>
      <c r="V228" s="4">
        <v>129.4</v>
      </c>
      <c r="W228" s="4">
        <v>137.19999999999999</v>
      </c>
      <c r="X228" s="4">
        <v>139.80000000000001</v>
      </c>
      <c r="Y228" s="4">
        <v>120.1</v>
      </c>
      <c r="Z228" s="4">
        <v>134</v>
      </c>
      <c r="AA228" s="4">
        <v>148</v>
      </c>
      <c r="AB228" s="4">
        <v>132.6</v>
      </c>
      <c r="AC228" s="4">
        <v>133.30000000000001</v>
      </c>
      <c r="AD228" s="4">
        <v>141.5</v>
      </c>
    </row>
    <row r="229" spans="1:30" x14ac:dyDescent="0.35">
      <c r="A229" s="4" t="s">
        <v>34</v>
      </c>
      <c r="B229" s="4">
        <v>2019</v>
      </c>
      <c r="C229" s="4" t="s">
        <v>38</v>
      </c>
      <c r="D229" s="4">
        <v>138.30000000000001</v>
      </c>
      <c r="E229" s="4">
        <v>158.5</v>
      </c>
      <c r="F229" s="4">
        <v>136</v>
      </c>
      <c r="G229" s="4">
        <v>142.5</v>
      </c>
      <c r="H229" s="4">
        <v>122</v>
      </c>
      <c r="I229" s="4">
        <v>146.5</v>
      </c>
      <c r="J229" s="4">
        <v>143</v>
      </c>
      <c r="K229" s="4">
        <v>124.9</v>
      </c>
      <c r="L229" s="4">
        <v>109.9</v>
      </c>
      <c r="M229" s="4">
        <v>139.9</v>
      </c>
      <c r="N229" s="4">
        <v>134</v>
      </c>
      <c r="O229" s="4">
        <v>155.5</v>
      </c>
      <c r="P229" s="4">
        <v>140.9</v>
      </c>
      <c r="Q229" s="4">
        <v>164.1</v>
      </c>
      <c r="R229" s="4">
        <v>148.4</v>
      </c>
      <c r="S229" s="4">
        <v>140.4</v>
      </c>
      <c r="T229" s="4">
        <v>147.30000000000001</v>
      </c>
      <c r="U229" s="4">
        <v>150.1</v>
      </c>
      <c r="V229" s="4">
        <v>140.30000000000001</v>
      </c>
      <c r="W229" s="4">
        <v>143.69999999999999</v>
      </c>
      <c r="X229" s="4">
        <v>146.9</v>
      </c>
      <c r="Y229" s="4">
        <v>124.9</v>
      </c>
      <c r="Z229" s="4">
        <v>139.19999999999999</v>
      </c>
      <c r="AA229" s="4">
        <v>151.6</v>
      </c>
      <c r="AB229" s="4">
        <v>133.4</v>
      </c>
      <c r="AC229" s="4">
        <v>138.19999999999999</v>
      </c>
      <c r="AD229" s="4">
        <v>142</v>
      </c>
    </row>
    <row r="230" spans="1:30" x14ac:dyDescent="0.35">
      <c r="A230" s="4" t="s">
        <v>30</v>
      </c>
      <c r="B230" s="4">
        <v>2019</v>
      </c>
      <c r="C230" s="4" t="s">
        <v>39</v>
      </c>
      <c r="D230" s="4">
        <v>137.80000000000001</v>
      </c>
      <c r="E230" s="4">
        <v>163.5</v>
      </c>
      <c r="F230" s="4">
        <v>136.19999999999999</v>
      </c>
      <c r="G230" s="4">
        <v>143.19999999999999</v>
      </c>
      <c r="H230" s="4">
        <v>124.3</v>
      </c>
      <c r="I230" s="4">
        <v>143.30000000000001</v>
      </c>
      <c r="J230" s="4">
        <v>140.6</v>
      </c>
      <c r="K230" s="4">
        <v>128.69999999999999</v>
      </c>
      <c r="L230" s="4">
        <v>110.6</v>
      </c>
      <c r="M230" s="4">
        <v>140.4</v>
      </c>
      <c r="N230" s="4">
        <v>138</v>
      </c>
      <c r="O230" s="4">
        <v>156.6</v>
      </c>
      <c r="P230" s="4">
        <v>141</v>
      </c>
      <c r="Q230" s="4">
        <v>164.2</v>
      </c>
      <c r="R230" s="4">
        <v>151.4</v>
      </c>
      <c r="S230" s="4">
        <v>146.5</v>
      </c>
      <c r="T230" s="4">
        <v>150.69999999999999</v>
      </c>
      <c r="U230" s="4" t="s">
        <v>32</v>
      </c>
      <c r="V230" s="4">
        <v>147.80000000000001</v>
      </c>
      <c r="W230" s="4">
        <v>149.6</v>
      </c>
      <c r="X230" s="4">
        <v>151.69999999999999</v>
      </c>
      <c r="Y230" s="4">
        <v>130.19999999999999</v>
      </c>
      <c r="Z230" s="4">
        <v>146.4</v>
      </c>
      <c r="AA230" s="4">
        <v>157.69999999999999</v>
      </c>
      <c r="AB230" s="4">
        <v>134.80000000000001</v>
      </c>
      <c r="AC230" s="4">
        <v>143.30000000000001</v>
      </c>
      <c r="AD230" s="4">
        <v>143.6</v>
      </c>
    </row>
    <row r="231" spans="1:30" x14ac:dyDescent="0.35">
      <c r="A231" s="4" t="s">
        <v>33</v>
      </c>
      <c r="B231" s="4">
        <v>2019</v>
      </c>
      <c r="C231" s="4" t="s">
        <v>39</v>
      </c>
      <c r="D231" s="4">
        <v>140.69999999999999</v>
      </c>
      <c r="E231" s="4">
        <v>159.6</v>
      </c>
      <c r="F231" s="4">
        <v>140.4</v>
      </c>
      <c r="G231" s="4">
        <v>143.4</v>
      </c>
      <c r="H231" s="4">
        <v>118.6</v>
      </c>
      <c r="I231" s="4">
        <v>150.9</v>
      </c>
      <c r="J231" s="4">
        <v>169.8</v>
      </c>
      <c r="K231" s="4">
        <v>127.4</v>
      </c>
      <c r="L231" s="4">
        <v>111.8</v>
      </c>
      <c r="M231" s="4">
        <v>141</v>
      </c>
      <c r="N231" s="4">
        <v>129</v>
      </c>
      <c r="O231" s="4">
        <v>155.1</v>
      </c>
      <c r="P231" s="4">
        <v>145.6</v>
      </c>
      <c r="Q231" s="4">
        <v>166.7</v>
      </c>
      <c r="R231" s="4">
        <v>144.30000000000001</v>
      </c>
      <c r="S231" s="4">
        <v>131.69999999999999</v>
      </c>
      <c r="T231" s="4">
        <v>142.4</v>
      </c>
      <c r="U231" s="4">
        <v>149.4</v>
      </c>
      <c r="V231" s="4">
        <v>130.5</v>
      </c>
      <c r="W231" s="4">
        <v>137.4</v>
      </c>
      <c r="X231" s="4">
        <v>140.30000000000001</v>
      </c>
      <c r="Y231" s="4">
        <v>119.6</v>
      </c>
      <c r="Z231" s="4">
        <v>134.30000000000001</v>
      </c>
      <c r="AA231" s="4">
        <v>148.9</v>
      </c>
      <c r="AB231" s="4">
        <v>133.69999999999999</v>
      </c>
      <c r="AC231" s="4">
        <v>133.6</v>
      </c>
      <c r="AD231" s="4">
        <v>142.1</v>
      </c>
    </row>
    <row r="232" spans="1:30" x14ac:dyDescent="0.35">
      <c r="A232" s="4" t="s">
        <v>34</v>
      </c>
      <c r="B232" s="4">
        <v>2019</v>
      </c>
      <c r="C232" s="4" t="s">
        <v>39</v>
      </c>
      <c r="D232" s="4">
        <v>138.69999999999999</v>
      </c>
      <c r="E232" s="4">
        <v>162.1</v>
      </c>
      <c r="F232" s="4">
        <v>137.80000000000001</v>
      </c>
      <c r="G232" s="4">
        <v>143.30000000000001</v>
      </c>
      <c r="H232" s="4">
        <v>122.2</v>
      </c>
      <c r="I232" s="4">
        <v>146.80000000000001</v>
      </c>
      <c r="J232" s="4">
        <v>150.5</v>
      </c>
      <c r="K232" s="4">
        <v>128.30000000000001</v>
      </c>
      <c r="L232" s="4">
        <v>111</v>
      </c>
      <c r="M232" s="4">
        <v>140.6</v>
      </c>
      <c r="N232" s="4">
        <v>134.19999999999999</v>
      </c>
      <c r="O232" s="4">
        <v>155.9</v>
      </c>
      <c r="P232" s="4">
        <v>142.69999999999999</v>
      </c>
      <c r="Q232" s="4">
        <v>164.9</v>
      </c>
      <c r="R232" s="4">
        <v>148.6</v>
      </c>
      <c r="S232" s="4">
        <v>140.4</v>
      </c>
      <c r="T232" s="4">
        <v>147.4</v>
      </c>
      <c r="U232" s="4">
        <v>149.4</v>
      </c>
      <c r="V232" s="4">
        <v>141.19999999999999</v>
      </c>
      <c r="W232" s="4">
        <v>143.80000000000001</v>
      </c>
      <c r="X232" s="4">
        <v>147.4</v>
      </c>
      <c r="Y232" s="4">
        <v>124.6</v>
      </c>
      <c r="Z232" s="4">
        <v>139.6</v>
      </c>
      <c r="AA232" s="4">
        <v>152.5</v>
      </c>
      <c r="AB232" s="4">
        <v>134.30000000000001</v>
      </c>
      <c r="AC232" s="4">
        <v>138.6</v>
      </c>
      <c r="AD232" s="4">
        <v>142.9</v>
      </c>
    </row>
    <row r="233" spans="1:30" x14ac:dyDescent="0.35">
      <c r="A233" s="4" t="s">
        <v>30</v>
      </c>
      <c r="B233" s="4">
        <v>2019</v>
      </c>
      <c r="C233" s="4" t="s">
        <v>40</v>
      </c>
      <c r="D233" s="4">
        <v>138.4</v>
      </c>
      <c r="E233" s="4">
        <v>164</v>
      </c>
      <c r="F233" s="4">
        <v>138.4</v>
      </c>
      <c r="G233" s="4">
        <v>143.9</v>
      </c>
      <c r="H233" s="4">
        <v>124.4</v>
      </c>
      <c r="I233" s="4">
        <v>146.4</v>
      </c>
      <c r="J233" s="4">
        <v>150.1</v>
      </c>
      <c r="K233" s="4">
        <v>130.6</v>
      </c>
      <c r="L233" s="4">
        <v>110.8</v>
      </c>
      <c r="M233" s="4">
        <v>141.69999999999999</v>
      </c>
      <c r="N233" s="4">
        <v>138.5</v>
      </c>
      <c r="O233" s="4">
        <v>156.69999999999999</v>
      </c>
      <c r="P233" s="4">
        <v>143</v>
      </c>
      <c r="Q233" s="4">
        <v>164.5</v>
      </c>
      <c r="R233" s="4">
        <v>151.6</v>
      </c>
      <c r="S233" s="4">
        <v>146.6</v>
      </c>
      <c r="T233" s="4">
        <v>150.9</v>
      </c>
      <c r="U233" s="4" t="s">
        <v>32</v>
      </c>
      <c r="V233" s="4">
        <v>146.80000000000001</v>
      </c>
      <c r="W233" s="4">
        <v>150</v>
      </c>
      <c r="X233" s="4">
        <v>152.19999999999999</v>
      </c>
      <c r="Y233" s="4">
        <v>131.19999999999999</v>
      </c>
      <c r="Z233" s="4">
        <v>147.5</v>
      </c>
      <c r="AA233" s="4">
        <v>159.1</v>
      </c>
      <c r="AB233" s="4">
        <v>136.1</v>
      </c>
      <c r="AC233" s="4">
        <v>144.19999999999999</v>
      </c>
      <c r="AD233" s="4">
        <v>144.9</v>
      </c>
    </row>
    <row r="234" spans="1:30" x14ac:dyDescent="0.35">
      <c r="A234" s="4" t="s">
        <v>33</v>
      </c>
      <c r="B234" s="4">
        <v>2019</v>
      </c>
      <c r="C234" s="4" t="s">
        <v>40</v>
      </c>
      <c r="D234" s="4">
        <v>141.4</v>
      </c>
      <c r="E234" s="4">
        <v>160.19999999999999</v>
      </c>
      <c r="F234" s="4">
        <v>142.5</v>
      </c>
      <c r="G234" s="4">
        <v>144.1</v>
      </c>
      <c r="H234" s="4">
        <v>119.3</v>
      </c>
      <c r="I234" s="4">
        <v>154.69999999999999</v>
      </c>
      <c r="J234" s="4">
        <v>180.1</v>
      </c>
      <c r="K234" s="4">
        <v>128.9</v>
      </c>
      <c r="L234" s="4">
        <v>111.8</v>
      </c>
      <c r="M234" s="4">
        <v>141.6</v>
      </c>
      <c r="N234" s="4">
        <v>129.5</v>
      </c>
      <c r="O234" s="4">
        <v>155.6</v>
      </c>
      <c r="P234" s="4">
        <v>147.69999999999999</v>
      </c>
      <c r="Q234" s="4">
        <v>167.2</v>
      </c>
      <c r="R234" s="4">
        <v>144.69999999999999</v>
      </c>
      <c r="S234" s="4">
        <v>131.9</v>
      </c>
      <c r="T234" s="4">
        <v>142.69999999999999</v>
      </c>
      <c r="U234" s="4">
        <v>150.6</v>
      </c>
      <c r="V234" s="4">
        <v>127</v>
      </c>
      <c r="W234" s="4">
        <v>137.69999999999999</v>
      </c>
      <c r="X234" s="4">
        <v>140.80000000000001</v>
      </c>
      <c r="Y234" s="4">
        <v>120.6</v>
      </c>
      <c r="Z234" s="4">
        <v>135</v>
      </c>
      <c r="AA234" s="4">
        <v>150.4</v>
      </c>
      <c r="AB234" s="4">
        <v>135.1</v>
      </c>
      <c r="AC234" s="4">
        <v>134.5</v>
      </c>
      <c r="AD234" s="4">
        <v>143.30000000000001</v>
      </c>
    </row>
    <row r="235" spans="1:30" x14ac:dyDescent="0.35">
      <c r="A235" s="4" t="s">
        <v>34</v>
      </c>
      <c r="B235" s="4">
        <v>2019</v>
      </c>
      <c r="C235" s="4" t="s">
        <v>40</v>
      </c>
      <c r="D235" s="4">
        <v>139.30000000000001</v>
      </c>
      <c r="E235" s="4">
        <v>162.69999999999999</v>
      </c>
      <c r="F235" s="4">
        <v>140</v>
      </c>
      <c r="G235" s="4">
        <v>144</v>
      </c>
      <c r="H235" s="4">
        <v>122.5</v>
      </c>
      <c r="I235" s="4">
        <v>150.30000000000001</v>
      </c>
      <c r="J235" s="4">
        <v>160.30000000000001</v>
      </c>
      <c r="K235" s="4">
        <v>130</v>
      </c>
      <c r="L235" s="4">
        <v>111.1</v>
      </c>
      <c r="M235" s="4">
        <v>141.69999999999999</v>
      </c>
      <c r="N235" s="4">
        <v>134.69999999999999</v>
      </c>
      <c r="O235" s="4">
        <v>156.19999999999999</v>
      </c>
      <c r="P235" s="4">
        <v>144.69999999999999</v>
      </c>
      <c r="Q235" s="4">
        <v>165.2</v>
      </c>
      <c r="R235" s="4">
        <v>148.9</v>
      </c>
      <c r="S235" s="4">
        <v>140.5</v>
      </c>
      <c r="T235" s="4">
        <v>147.6</v>
      </c>
      <c r="U235" s="4">
        <v>150.6</v>
      </c>
      <c r="V235" s="4">
        <v>139.30000000000001</v>
      </c>
      <c r="W235" s="4">
        <v>144.19999999999999</v>
      </c>
      <c r="X235" s="4">
        <v>147.9</v>
      </c>
      <c r="Y235" s="4">
        <v>125.6</v>
      </c>
      <c r="Z235" s="4">
        <v>140.5</v>
      </c>
      <c r="AA235" s="4">
        <v>154</v>
      </c>
      <c r="AB235" s="4">
        <v>135.69999999999999</v>
      </c>
      <c r="AC235" s="4">
        <v>139.5</v>
      </c>
      <c r="AD235" s="4">
        <v>144.19999999999999</v>
      </c>
    </row>
    <row r="236" spans="1:30" x14ac:dyDescent="0.35">
      <c r="A236" s="4" t="s">
        <v>30</v>
      </c>
      <c r="B236" s="4">
        <v>2019</v>
      </c>
      <c r="C236" s="4" t="s">
        <v>41</v>
      </c>
      <c r="D236" s="4">
        <v>139.19999999999999</v>
      </c>
      <c r="E236" s="4">
        <v>161.9</v>
      </c>
      <c r="F236" s="4">
        <v>137.1</v>
      </c>
      <c r="G236" s="4">
        <v>144.6</v>
      </c>
      <c r="H236" s="4">
        <v>124.7</v>
      </c>
      <c r="I236" s="4">
        <v>145.5</v>
      </c>
      <c r="J236" s="4">
        <v>156.19999999999999</v>
      </c>
      <c r="K236" s="4">
        <v>131.5</v>
      </c>
      <c r="L236" s="4">
        <v>111.7</v>
      </c>
      <c r="M236" s="4">
        <v>142.69999999999999</v>
      </c>
      <c r="N236" s="4">
        <v>138.5</v>
      </c>
      <c r="O236" s="4">
        <v>156.9</v>
      </c>
      <c r="P236" s="4">
        <v>144</v>
      </c>
      <c r="Q236" s="4">
        <v>165.1</v>
      </c>
      <c r="R236" s="4">
        <v>151.80000000000001</v>
      </c>
      <c r="S236" s="4">
        <v>146.6</v>
      </c>
      <c r="T236" s="4">
        <v>151.1</v>
      </c>
      <c r="U236" s="4" t="s">
        <v>32</v>
      </c>
      <c r="V236" s="4">
        <v>146.4</v>
      </c>
      <c r="W236" s="4">
        <v>150.19999999999999</v>
      </c>
      <c r="X236" s="4">
        <v>152.69999999999999</v>
      </c>
      <c r="Y236" s="4">
        <v>131.4</v>
      </c>
      <c r="Z236" s="4">
        <v>148</v>
      </c>
      <c r="AA236" s="4">
        <v>159.69999999999999</v>
      </c>
      <c r="AB236" s="4">
        <v>138.80000000000001</v>
      </c>
      <c r="AC236" s="4">
        <v>144.9</v>
      </c>
      <c r="AD236" s="4">
        <v>145.69999999999999</v>
      </c>
    </row>
    <row r="237" spans="1:30" x14ac:dyDescent="0.35">
      <c r="A237" s="4" t="s">
        <v>33</v>
      </c>
      <c r="B237" s="4">
        <v>2019</v>
      </c>
      <c r="C237" s="4" t="s">
        <v>41</v>
      </c>
      <c r="D237" s="4">
        <v>142.1</v>
      </c>
      <c r="E237" s="4">
        <v>158.30000000000001</v>
      </c>
      <c r="F237" s="4">
        <v>140.80000000000001</v>
      </c>
      <c r="G237" s="4">
        <v>144.9</v>
      </c>
      <c r="H237" s="4">
        <v>119.9</v>
      </c>
      <c r="I237" s="4">
        <v>153.9</v>
      </c>
      <c r="J237" s="4">
        <v>189.1</v>
      </c>
      <c r="K237" s="4">
        <v>129.80000000000001</v>
      </c>
      <c r="L237" s="4">
        <v>112.7</v>
      </c>
      <c r="M237" s="4">
        <v>142.5</v>
      </c>
      <c r="N237" s="4">
        <v>129.80000000000001</v>
      </c>
      <c r="O237" s="4">
        <v>156.19999999999999</v>
      </c>
      <c r="P237" s="4">
        <v>149.1</v>
      </c>
      <c r="Q237" s="4">
        <v>167.9</v>
      </c>
      <c r="R237" s="4">
        <v>145</v>
      </c>
      <c r="S237" s="4">
        <v>132.19999999999999</v>
      </c>
      <c r="T237" s="4">
        <v>143</v>
      </c>
      <c r="U237" s="4">
        <v>151.6</v>
      </c>
      <c r="V237" s="4">
        <v>125.5</v>
      </c>
      <c r="W237" s="4">
        <v>138.1</v>
      </c>
      <c r="X237" s="4">
        <v>141.5</v>
      </c>
      <c r="Y237" s="4">
        <v>120.8</v>
      </c>
      <c r="Z237" s="4">
        <v>135.4</v>
      </c>
      <c r="AA237" s="4">
        <v>151.5</v>
      </c>
      <c r="AB237" s="4">
        <v>137.80000000000001</v>
      </c>
      <c r="AC237" s="4">
        <v>135.30000000000001</v>
      </c>
      <c r="AD237" s="4">
        <v>144.19999999999999</v>
      </c>
    </row>
    <row r="238" spans="1:30" x14ac:dyDescent="0.35">
      <c r="A238" s="4" t="s">
        <v>34</v>
      </c>
      <c r="B238" s="4">
        <v>2019</v>
      </c>
      <c r="C238" s="4" t="s">
        <v>41</v>
      </c>
      <c r="D238" s="4">
        <v>140.1</v>
      </c>
      <c r="E238" s="4">
        <v>160.6</v>
      </c>
      <c r="F238" s="4">
        <v>138.5</v>
      </c>
      <c r="G238" s="4">
        <v>144.69999999999999</v>
      </c>
      <c r="H238" s="4">
        <v>122.9</v>
      </c>
      <c r="I238" s="4">
        <v>149.4</v>
      </c>
      <c r="J238" s="4">
        <v>167.4</v>
      </c>
      <c r="K238" s="4">
        <v>130.9</v>
      </c>
      <c r="L238" s="4">
        <v>112</v>
      </c>
      <c r="M238" s="4">
        <v>142.6</v>
      </c>
      <c r="N238" s="4">
        <v>134.9</v>
      </c>
      <c r="O238" s="4">
        <v>156.6</v>
      </c>
      <c r="P238" s="4">
        <v>145.9</v>
      </c>
      <c r="Q238" s="4">
        <v>165.8</v>
      </c>
      <c r="R238" s="4">
        <v>149.1</v>
      </c>
      <c r="S238" s="4">
        <v>140.6</v>
      </c>
      <c r="T238" s="4">
        <v>147.9</v>
      </c>
      <c r="U238" s="4">
        <v>151.6</v>
      </c>
      <c r="V238" s="4">
        <v>138.5</v>
      </c>
      <c r="W238" s="4">
        <v>144.5</v>
      </c>
      <c r="X238" s="4">
        <v>148.5</v>
      </c>
      <c r="Y238" s="4">
        <v>125.8</v>
      </c>
      <c r="Z238" s="4">
        <v>140.9</v>
      </c>
      <c r="AA238" s="4">
        <v>154.9</v>
      </c>
      <c r="AB238" s="4">
        <v>138.4</v>
      </c>
      <c r="AC238" s="4">
        <v>140.19999999999999</v>
      </c>
      <c r="AD238" s="4">
        <v>145</v>
      </c>
    </row>
    <row r="239" spans="1:30" x14ac:dyDescent="0.35">
      <c r="A239" s="4" t="s">
        <v>30</v>
      </c>
      <c r="B239" s="4">
        <v>2019</v>
      </c>
      <c r="C239" s="4" t="s">
        <v>42</v>
      </c>
      <c r="D239" s="4">
        <v>140.1</v>
      </c>
      <c r="E239" s="4">
        <v>161.9</v>
      </c>
      <c r="F239" s="4">
        <v>138.30000000000001</v>
      </c>
      <c r="G239" s="4">
        <v>145.69999999999999</v>
      </c>
      <c r="H239" s="4">
        <v>125.1</v>
      </c>
      <c r="I239" s="4">
        <v>143.80000000000001</v>
      </c>
      <c r="J239" s="4">
        <v>163.4</v>
      </c>
      <c r="K239" s="4">
        <v>132.19999999999999</v>
      </c>
      <c r="L239" s="4">
        <v>112.8</v>
      </c>
      <c r="M239" s="4">
        <v>144.19999999999999</v>
      </c>
      <c r="N239" s="4">
        <v>138.5</v>
      </c>
      <c r="O239" s="4">
        <v>157.19999999999999</v>
      </c>
      <c r="P239" s="4">
        <v>145.5</v>
      </c>
      <c r="Q239" s="4">
        <v>165.7</v>
      </c>
      <c r="R239" s="4">
        <v>151.69999999999999</v>
      </c>
      <c r="S239" s="4">
        <v>146.6</v>
      </c>
      <c r="T239" s="4">
        <v>151</v>
      </c>
      <c r="U239" s="4" t="s">
        <v>32</v>
      </c>
      <c r="V239" s="4">
        <v>146.9</v>
      </c>
      <c r="W239" s="4">
        <v>150.30000000000001</v>
      </c>
      <c r="X239" s="4">
        <v>153.4</v>
      </c>
      <c r="Y239" s="4">
        <v>131.6</v>
      </c>
      <c r="Z239" s="4">
        <v>148.30000000000001</v>
      </c>
      <c r="AA239" s="4">
        <v>160.19999999999999</v>
      </c>
      <c r="AB239" s="4">
        <v>140.19999999999999</v>
      </c>
      <c r="AC239" s="4">
        <v>145.4</v>
      </c>
      <c r="AD239" s="4">
        <v>146.69999999999999</v>
      </c>
    </row>
    <row r="240" spans="1:30" x14ac:dyDescent="0.35">
      <c r="A240" s="4" t="s">
        <v>33</v>
      </c>
      <c r="B240" s="4">
        <v>2019</v>
      </c>
      <c r="C240" s="4" t="s">
        <v>42</v>
      </c>
      <c r="D240" s="4">
        <v>142.69999999999999</v>
      </c>
      <c r="E240" s="4">
        <v>158.69999999999999</v>
      </c>
      <c r="F240" s="4">
        <v>141.6</v>
      </c>
      <c r="G240" s="4">
        <v>144.9</v>
      </c>
      <c r="H240" s="4">
        <v>120.8</v>
      </c>
      <c r="I240" s="4">
        <v>149.80000000000001</v>
      </c>
      <c r="J240" s="4">
        <v>192.4</v>
      </c>
      <c r="K240" s="4">
        <v>130.30000000000001</v>
      </c>
      <c r="L240" s="4">
        <v>114</v>
      </c>
      <c r="M240" s="4">
        <v>143.80000000000001</v>
      </c>
      <c r="N240" s="4">
        <v>130</v>
      </c>
      <c r="O240" s="4">
        <v>156.4</v>
      </c>
      <c r="P240" s="4">
        <v>149.5</v>
      </c>
      <c r="Q240" s="4">
        <v>168.6</v>
      </c>
      <c r="R240" s="4">
        <v>145.30000000000001</v>
      </c>
      <c r="S240" s="4">
        <v>132.19999999999999</v>
      </c>
      <c r="T240" s="4">
        <v>143.30000000000001</v>
      </c>
      <c r="U240" s="4">
        <v>152.19999999999999</v>
      </c>
      <c r="V240" s="4">
        <v>126.6</v>
      </c>
      <c r="W240" s="4">
        <v>138.30000000000001</v>
      </c>
      <c r="X240" s="4">
        <v>141.9</v>
      </c>
      <c r="Y240" s="4">
        <v>121.2</v>
      </c>
      <c r="Z240" s="4">
        <v>135.9</v>
      </c>
      <c r="AA240" s="4">
        <v>151.6</v>
      </c>
      <c r="AB240" s="4">
        <v>139</v>
      </c>
      <c r="AC240" s="4">
        <v>135.69999999999999</v>
      </c>
      <c r="AD240" s="4">
        <v>144.69999999999999</v>
      </c>
    </row>
    <row r="241" spans="1:30" x14ac:dyDescent="0.35">
      <c r="A241" s="4" t="s">
        <v>34</v>
      </c>
      <c r="B241" s="4">
        <v>2019</v>
      </c>
      <c r="C241" s="4" t="s">
        <v>42</v>
      </c>
      <c r="D241" s="4">
        <v>140.9</v>
      </c>
      <c r="E241" s="4">
        <v>160.80000000000001</v>
      </c>
      <c r="F241" s="4">
        <v>139.6</v>
      </c>
      <c r="G241" s="4">
        <v>145.4</v>
      </c>
      <c r="H241" s="4">
        <v>123.5</v>
      </c>
      <c r="I241" s="4">
        <v>146.6</v>
      </c>
      <c r="J241" s="4">
        <v>173.2</v>
      </c>
      <c r="K241" s="4">
        <v>131.6</v>
      </c>
      <c r="L241" s="4">
        <v>113.2</v>
      </c>
      <c r="M241" s="4">
        <v>144.1</v>
      </c>
      <c r="N241" s="4">
        <v>135</v>
      </c>
      <c r="O241" s="4">
        <v>156.80000000000001</v>
      </c>
      <c r="P241" s="4">
        <v>147</v>
      </c>
      <c r="Q241" s="4">
        <v>166.5</v>
      </c>
      <c r="R241" s="4">
        <v>149.19999999999999</v>
      </c>
      <c r="S241" s="4">
        <v>140.6</v>
      </c>
      <c r="T241" s="4">
        <v>147.9</v>
      </c>
      <c r="U241" s="4">
        <v>152.19999999999999</v>
      </c>
      <c r="V241" s="4">
        <v>139.19999999999999</v>
      </c>
      <c r="W241" s="4">
        <v>144.6</v>
      </c>
      <c r="X241" s="4">
        <v>149</v>
      </c>
      <c r="Y241" s="4">
        <v>126.1</v>
      </c>
      <c r="Z241" s="4">
        <v>141.30000000000001</v>
      </c>
      <c r="AA241" s="4">
        <v>155.19999999999999</v>
      </c>
      <c r="AB241" s="4">
        <v>139.69999999999999</v>
      </c>
      <c r="AC241" s="4">
        <v>140.69999999999999</v>
      </c>
      <c r="AD241" s="4">
        <v>145.80000000000001</v>
      </c>
    </row>
    <row r="242" spans="1:30" x14ac:dyDescent="0.35">
      <c r="A242" s="4" t="s">
        <v>30</v>
      </c>
      <c r="B242" s="4">
        <v>2019</v>
      </c>
      <c r="C242" s="4" t="s">
        <v>43</v>
      </c>
      <c r="D242" s="4">
        <v>141</v>
      </c>
      <c r="E242" s="4">
        <v>161.6</v>
      </c>
      <c r="F242" s="4">
        <v>141.19999999999999</v>
      </c>
      <c r="G242" s="4">
        <v>146.5</v>
      </c>
      <c r="H242" s="4">
        <v>125.6</v>
      </c>
      <c r="I242" s="4">
        <v>145.69999999999999</v>
      </c>
      <c r="J242" s="4">
        <v>178.8</v>
      </c>
      <c r="K242" s="4">
        <v>133.1</v>
      </c>
      <c r="L242" s="4">
        <v>113.6</v>
      </c>
      <c r="M242" s="4">
        <v>145.5</v>
      </c>
      <c r="N242" s="4">
        <v>138.6</v>
      </c>
      <c r="O242" s="4">
        <v>157.4</v>
      </c>
      <c r="P242" s="4">
        <v>148.30000000000001</v>
      </c>
      <c r="Q242" s="4">
        <v>166.3</v>
      </c>
      <c r="R242" s="4">
        <v>151.69999999999999</v>
      </c>
      <c r="S242" s="4">
        <v>146.69999999999999</v>
      </c>
      <c r="T242" s="4">
        <v>151</v>
      </c>
      <c r="U242" s="4" t="s">
        <v>32</v>
      </c>
      <c r="V242" s="4">
        <v>147.69999999999999</v>
      </c>
      <c r="W242" s="4">
        <v>150.6</v>
      </c>
      <c r="X242" s="4">
        <v>153.69999999999999</v>
      </c>
      <c r="Y242" s="4">
        <v>131.69999999999999</v>
      </c>
      <c r="Z242" s="4">
        <v>148.69999999999999</v>
      </c>
      <c r="AA242" s="4">
        <v>160.69999999999999</v>
      </c>
      <c r="AB242" s="4">
        <v>140.30000000000001</v>
      </c>
      <c r="AC242" s="4">
        <v>145.69999999999999</v>
      </c>
      <c r="AD242" s="4">
        <v>148.30000000000001</v>
      </c>
    </row>
    <row r="243" spans="1:30" x14ac:dyDescent="0.35">
      <c r="A243" s="4" t="s">
        <v>33</v>
      </c>
      <c r="B243" s="4">
        <v>2019</v>
      </c>
      <c r="C243" s="4" t="s">
        <v>43</v>
      </c>
      <c r="D243" s="4">
        <v>143.5</v>
      </c>
      <c r="E243" s="4">
        <v>159.80000000000001</v>
      </c>
      <c r="F243" s="4">
        <v>144.69999999999999</v>
      </c>
      <c r="G243" s="4">
        <v>145.6</v>
      </c>
      <c r="H243" s="4">
        <v>121.1</v>
      </c>
      <c r="I243" s="4">
        <v>150.6</v>
      </c>
      <c r="J243" s="4">
        <v>207.2</v>
      </c>
      <c r="K243" s="4">
        <v>131.19999999999999</v>
      </c>
      <c r="L243" s="4">
        <v>114.8</v>
      </c>
      <c r="M243" s="4">
        <v>145.19999999999999</v>
      </c>
      <c r="N243" s="4">
        <v>130.19999999999999</v>
      </c>
      <c r="O243" s="4">
        <v>156.80000000000001</v>
      </c>
      <c r="P243" s="4">
        <v>151.9</v>
      </c>
      <c r="Q243" s="4">
        <v>169.3</v>
      </c>
      <c r="R243" s="4">
        <v>145.9</v>
      </c>
      <c r="S243" s="4">
        <v>132.4</v>
      </c>
      <c r="T243" s="4">
        <v>143.9</v>
      </c>
      <c r="U243" s="4">
        <v>153</v>
      </c>
      <c r="V243" s="4">
        <v>128.9</v>
      </c>
      <c r="W243" s="4">
        <v>138.69999999999999</v>
      </c>
      <c r="X243" s="4">
        <v>142.4</v>
      </c>
      <c r="Y243" s="4">
        <v>121.5</v>
      </c>
      <c r="Z243" s="4">
        <v>136.19999999999999</v>
      </c>
      <c r="AA243" s="4">
        <v>151.69999999999999</v>
      </c>
      <c r="AB243" s="4">
        <v>139.5</v>
      </c>
      <c r="AC243" s="4">
        <v>136</v>
      </c>
      <c r="AD243" s="4">
        <v>146</v>
      </c>
    </row>
    <row r="244" spans="1:30" x14ac:dyDescent="0.35">
      <c r="A244" s="4" t="s">
        <v>34</v>
      </c>
      <c r="B244" s="4">
        <v>2019</v>
      </c>
      <c r="C244" s="4" t="s">
        <v>43</v>
      </c>
      <c r="D244" s="4">
        <v>141.80000000000001</v>
      </c>
      <c r="E244" s="4">
        <v>161</v>
      </c>
      <c r="F244" s="4">
        <v>142.6</v>
      </c>
      <c r="G244" s="4">
        <v>146.19999999999999</v>
      </c>
      <c r="H244" s="4">
        <v>123.9</v>
      </c>
      <c r="I244" s="4">
        <v>148</v>
      </c>
      <c r="J244" s="4">
        <v>188.4</v>
      </c>
      <c r="K244" s="4">
        <v>132.5</v>
      </c>
      <c r="L244" s="4">
        <v>114</v>
      </c>
      <c r="M244" s="4">
        <v>145.4</v>
      </c>
      <c r="N244" s="4">
        <v>135.1</v>
      </c>
      <c r="O244" s="4">
        <v>157.1</v>
      </c>
      <c r="P244" s="4">
        <v>149.6</v>
      </c>
      <c r="Q244" s="4">
        <v>167.1</v>
      </c>
      <c r="R244" s="4">
        <v>149.4</v>
      </c>
      <c r="S244" s="4">
        <v>140.80000000000001</v>
      </c>
      <c r="T244" s="4">
        <v>148.19999999999999</v>
      </c>
      <c r="U244" s="4">
        <v>153</v>
      </c>
      <c r="V244" s="4">
        <v>140.6</v>
      </c>
      <c r="W244" s="4">
        <v>145</v>
      </c>
      <c r="X244" s="4">
        <v>149.4</v>
      </c>
      <c r="Y244" s="4">
        <v>126.3</v>
      </c>
      <c r="Z244" s="4">
        <v>141.69999999999999</v>
      </c>
      <c r="AA244" s="4">
        <v>155.4</v>
      </c>
      <c r="AB244" s="4">
        <v>140</v>
      </c>
      <c r="AC244" s="4">
        <v>141</v>
      </c>
      <c r="AD244" s="4">
        <v>147.19999999999999</v>
      </c>
    </row>
    <row r="245" spans="1:30" x14ac:dyDescent="0.35">
      <c r="A245" s="4" t="s">
        <v>30</v>
      </c>
      <c r="B245" s="4">
        <v>2019</v>
      </c>
      <c r="C245" s="4" t="s">
        <v>45</v>
      </c>
      <c r="D245" s="4">
        <v>141.80000000000001</v>
      </c>
      <c r="E245" s="4">
        <v>163.69999999999999</v>
      </c>
      <c r="F245" s="4">
        <v>143.80000000000001</v>
      </c>
      <c r="G245" s="4">
        <v>147.1</v>
      </c>
      <c r="H245" s="4">
        <v>126</v>
      </c>
      <c r="I245" s="4">
        <v>146.19999999999999</v>
      </c>
      <c r="J245" s="4">
        <v>191.4</v>
      </c>
      <c r="K245" s="4">
        <v>136.19999999999999</v>
      </c>
      <c r="L245" s="4">
        <v>113.8</v>
      </c>
      <c r="M245" s="4">
        <v>147.30000000000001</v>
      </c>
      <c r="N245" s="4">
        <v>138.69999999999999</v>
      </c>
      <c r="O245" s="4">
        <v>157.69999999999999</v>
      </c>
      <c r="P245" s="4">
        <v>150.9</v>
      </c>
      <c r="Q245" s="4">
        <v>167.2</v>
      </c>
      <c r="R245" s="4">
        <v>152.30000000000001</v>
      </c>
      <c r="S245" s="4">
        <v>147</v>
      </c>
      <c r="T245" s="4">
        <v>151.5</v>
      </c>
      <c r="U245" s="4" t="s">
        <v>32</v>
      </c>
      <c r="V245" s="4">
        <v>148.4</v>
      </c>
      <c r="W245" s="4">
        <v>150.9</v>
      </c>
      <c r="X245" s="4">
        <v>154.30000000000001</v>
      </c>
      <c r="Y245" s="4">
        <v>132.1</v>
      </c>
      <c r="Z245" s="4">
        <v>149.1</v>
      </c>
      <c r="AA245" s="4">
        <v>160.80000000000001</v>
      </c>
      <c r="AB245" s="4">
        <v>140.6</v>
      </c>
      <c r="AC245" s="4">
        <v>146.1</v>
      </c>
      <c r="AD245" s="4">
        <v>149.9</v>
      </c>
    </row>
    <row r="246" spans="1:30" x14ac:dyDescent="0.35">
      <c r="A246" s="4" t="s">
        <v>33</v>
      </c>
      <c r="B246" s="4">
        <v>2019</v>
      </c>
      <c r="C246" s="4" t="s">
        <v>45</v>
      </c>
      <c r="D246" s="4">
        <v>144.1</v>
      </c>
      <c r="E246" s="4">
        <v>162.4</v>
      </c>
      <c r="F246" s="4">
        <v>148.4</v>
      </c>
      <c r="G246" s="4">
        <v>145.9</v>
      </c>
      <c r="H246" s="4">
        <v>121.5</v>
      </c>
      <c r="I246" s="4">
        <v>148.80000000000001</v>
      </c>
      <c r="J246" s="4">
        <v>215.7</v>
      </c>
      <c r="K246" s="4">
        <v>134.6</v>
      </c>
      <c r="L246" s="4">
        <v>115</v>
      </c>
      <c r="M246" s="4">
        <v>146.30000000000001</v>
      </c>
      <c r="N246" s="4">
        <v>130.5</v>
      </c>
      <c r="O246" s="4">
        <v>157.19999999999999</v>
      </c>
      <c r="P246" s="4">
        <v>153.6</v>
      </c>
      <c r="Q246" s="4">
        <v>169.9</v>
      </c>
      <c r="R246" s="4">
        <v>146.30000000000001</v>
      </c>
      <c r="S246" s="4">
        <v>132.6</v>
      </c>
      <c r="T246" s="4">
        <v>144.19999999999999</v>
      </c>
      <c r="U246" s="4">
        <v>153.5</v>
      </c>
      <c r="V246" s="4">
        <v>132.19999999999999</v>
      </c>
      <c r="W246" s="4">
        <v>139.1</v>
      </c>
      <c r="X246" s="4">
        <v>142.80000000000001</v>
      </c>
      <c r="Y246" s="4">
        <v>121.7</v>
      </c>
      <c r="Z246" s="4">
        <v>136.69999999999999</v>
      </c>
      <c r="AA246" s="4">
        <v>151.80000000000001</v>
      </c>
      <c r="AB246" s="4">
        <v>139.80000000000001</v>
      </c>
      <c r="AC246" s="4">
        <v>136.30000000000001</v>
      </c>
      <c r="AD246" s="4">
        <v>147</v>
      </c>
    </row>
    <row r="247" spans="1:30" x14ac:dyDescent="0.35">
      <c r="A247" s="4" t="s">
        <v>34</v>
      </c>
      <c r="B247" s="4">
        <v>2019</v>
      </c>
      <c r="C247" s="4" t="s">
        <v>45</v>
      </c>
      <c r="D247" s="4">
        <v>142.5</v>
      </c>
      <c r="E247" s="4">
        <v>163.19999999999999</v>
      </c>
      <c r="F247" s="4">
        <v>145.6</v>
      </c>
      <c r="G247" s="4">
        <v>146.69999999999999</v>
      </c>
      <c r="H247" s="4">
        <v>124.3</v>
      </c>
      <c r="I247" s="4">
        <v>147.4</v>
      </c>
      <c r="J247" s="4">
        <v>199.6</v>
      </c>
      <c r="K247" s="4">
        <v>135.69999999999999</v>
      </c>
      <c r="L247" s="4">
        <v>114.2</v>
      </c>
      <c r="M247" s="4">
        <v>147</v>
      </c>
      <c r="N247" s="4">
        <v>135.30000000000001</v>
      </c>
      <c r="O247" s="4">
        <v>157.5</v>
      </c>
      <c r="P247" s="4">
        <v>151.9</v>
      </c>
      <c r="Q247" s="4">
        <v>167.9</v>
      </c>
      <c r="R247" s="4">
        <v>149.9</v>
      </c>
      <c r="S247" s="4">
        <v>141</v>
      </c>
      <c r="T247" s="4">
        <v>148.6</v>
      </c>
      <c r="U247" s="4">
        <v>153.5</v>
      </c>
      <c r="V247" s="4">
        <v>142.30000000000001</v>
      </c>
      <c r="W247" s="4">
        <v>145.30000000000001</v>
      </c>
      <c r="X247" s="4">
        <v>149.9</v>
      </c>
      <c r="Y247" s="4">
        <v>126.6</v>
      </c>
      <c r="Z247" s="4">
        <v>142.1</v>
      </c>
      <c r="AA247" s="4">
        <v>155.5</v>
      </c>
      <c r="AB247" s="4">
        <v>140.30000000000001</v>
      </c>
      <c r="AC247" s="4">
        <v>141.30000000000001</v>
      </c>
      <c r="AD247" s="4">
        <v>148.6</v>
      </c>
    </row>
    <row r="248" spans="1:30" x14ac:dyDescent="0.35">
      <c r="A248" s="4" t="s">
        <v>30</v>
      </c>
      <c r="B248" s="4">
        <v>2019</v>
      </c>
      <c r="C248" s="4" t="s">
        <v>46</v>
      </c>
      <c r="D248" s="4">
        <v>142.80000000000001</v>
      </c>
      <c r="E248" s="4">
        <v>165.3</v>
      </c>
      <c r="F248" s="4">
        <v>149.5</v>
      </c>
      <c r="G248" s="4">
        <v>148.69999999999999</v>
      </c>
      <c r="H248" s="4">
        <v>127.5</v>
      </c>
      <c r="I248" s="4">
        <v>144.30000000000001</v>
      </c>
      <c r="J248" s="4">
        <v>209.5</v>
      </c>
      <c r="K248" s="4">
        <v>138.80000000000001</v>
      </c>
      <c r="L248" s="4">
        <v>113.6</v>
      </c>
      <c r="M248" s="4">
        <v>149.1</v>
      </c>
      <c r="N248" s="4">
        <v>139.30000000000001</v>
      </c>
      <c r="O248" s="4">
        <v>158.30000000000001</v>
      </c>
      <c r="P248" s="4">
        <v>154.30000000000001</v>
      </c>
      <c r="Q248" s="4">
        <v>167.8</v>
      </c>
      <c r="R248" s="4">
        <v>152.6</v>
      </c>
      <c r="S248" s="4">
        <v>147.30000000000001</v>
      </c>
      <c r="T248" s="4">
        <v>151.9</v>
      </c>
      <c r="U248" s="4" t="s">
        <v>32</v>
      </c>
      <c r="V248" s="4">
        <v>149.9</v>
      </c>
      <c r="W248" s="4">
        <v>151.19999999999999</v>
      </c>
      <c r="X248" s="4">
        <v>154.80000000000001</v>
      </c>
      <c r="Y248" s="4">
        <v>135</v>
      </c>
      <c r="Z248" s="4">
        <v>149.5</v>
      </c>
      <c r="AA248" s="4">
        <v>161.1</v>
      </c>
      <c r="AB248" s="4">
        <v>140.6</v>
      </c>
      <c r="AC248" s="4">
        <v>147.1</v>
      </c>
      <c r="AD248" s="4">
        <v>152.30000000000001</v>
      </c>
    </row>
    <row r="249" spans="1:30" x14ac:dyDescent="0.35">
      <c r="A249" s="4" t="s">
        <v>33</v>
      </c>
      <c r="B249" s="4">
        <v>2019</v>
      </c>
      <c r="C249" s="4" t="s">
        <v>46</v>
      </c>
      <c r="D249" s="4">
        <v>144.9</v>
      </c>
      <c r="E249" s="4">
        <v>164.5</v>
      </c>
      <c r="F249" s="4">
        <v>153.69999999999999</v>
      </c>
      <c r="G249" s="4">
        <v>147.5</v>
      </c>
      <c r="H249" s="4">
        <v>122.7</v>
      </c>
      <c r="I249" s="4">
        <v>147.19999999999999</v>
      </c>
      <c r="J249" s="4">
        <v>231.5</v>
      </c>
      <c r="K249" s="4">
        <v>137.19999999999999</v>
      </c>
      <c r="L249" s="4">
        <v>114.7</v>
      </c>
      <c r="M249" s="4">
        <v>148</v>
      </c>
      <c r="N249" s="4">
        <v>130.80000000000001</v>
      </c>
      <c r="O249" s="4">
        <v>157.69999999999999</v>
      </c>
      <c r="P249" s="4">
        <v>156.30000000000001</v>
      </c>
      <c r="Q249" s="4">
        <v>170.4</v>
      </c>
      <c r="R249" s="4">
        <v>146.80000000000001</v>
      </c>
      <c r="S249" s="4">
        <v>132.80000000000001</v>
      </c>
      <c r="T249" s="4">
        <v>144.6</v>
      </c>
      <c r="U249" s="4">
        <v>152.80000000000001</v>
      </c>
      <c r="V249" s="4">
        <v>133.6</v>
      </c>
      <c r="W249" s="4">
        <v>139.80000000000001</v>
      </c>
      <c r="X249" s="4">
        <v>143.19999999999999</v>
      </c>
      <c r="Y249" s="4">
        <v>125.2</v>
      </c>
      <c r="Z249" s="4">
        <v>136.80000000000001</v>
      </c>
      <c r="AA249" s="4">
        <v>151.9</v>
      </c>
      <c r="AB249" s="4">
        <v>140.19999999999999</v>
      </c>
      <c r="AC249" s="4">
        <v>137.69999999999999</v>
      </c>
      <c r="AD249" s="4">
        <v>148.30000000000001</v>
      </c>
    </row>
    <row r="250" spans="1:30" x14ac:dyDescent="0.35">
      <c r="A250" s="4" t="s">
        <v>34</v>
      </c>
      <c r="B250" s="4">
        <v>2019</v>
      </c>
      <c r="C250" s="4" t="s">
        <v>46</v>
      </c>
      <c r="D250" s="4">
        <v>143.5</v>
      </c>
      <c r="E250" s="4">
        <v>165</v>
      </c>
      <c r="F250" s="4">
        <v>151.1</v>
      </c>
      <c r="G250" s="4">
        <v>148.30000000000001</v>
      </c>
      <c r="H250" s="4">
        <v>125.7</v>
      </c>
      <c r="I250" s="4">
        <v>145.69999999999999</v>
      </c>
      <c r="J250" s="4">
        <v>217</v>
      </c>
      <c r="K250" s="4">
        <v>138.30000000000001</v>
      </c>
      <c r="L250" s="4">
        <v>114</v>
      </c>
      <c r="M250" s="4">
        <v>148.69999999999999</v>
      </c>
      <c r="N250" s="4">
        <v>135.80000000000001</v>
      </c>
      <c r="O250" s="4">
        <v>158</v>
      </c>
      <c r="P250" s="4">
        <v>155</v>
      </c>
      <c r="Q250" s="4">
        <v>168.5</v>
      </c>
      <c r="R250" s="4">
        <v>150.30000000000001</v>
      </c>
      <c r="S250" s="4">
        <v>141.30000000000001</v>
      </c>
      <c r="T250" s="4">
        <v>149</v>
      </c>
      <c r="U250" s="4">
        <v>152.80000000000001</v>
      </c>
      <c r="V250" s="4">
        <v>143.69999999999999</v>
      </c>
      <c r="W250" s="4">
        <v>145.80000000000001</v>
      </c>
      <c r="X250" s="4">
        <v>150.4</v>
      </c>
      <c r="Y250" s="4">
        <v>129.80000000000001</v>
      </c>
      <c r="Z250" s="4">
        <v>142.30000000000001</v>
      </c>
      <c r="AA250" s="4">
        <v>155.69999999999999</v>
      </c>
      <c r="AB250" s="4">
        <v>140.4</v>
      </c>
      <c r="AC250" s="4">
        <v>142.5</v>
      </c>
      <c r="AD250" s="4">
        <v>150.4</v>
      </c>
    </row>
    <row r="251" spans="1:30" x14ac:dyDescent="0.35">
      <c r="A251" s="4" t="s">
        <v>30</v>
      </c>
      <c r="B251" s="4">
        <v>2020</v>
      </c>
      <c r="C251" s="4" t="s">
        <v>31</v>
      </c>
      <c r="D251" s="4">
        <v>143.69999999999999</v>
      </c>
      <c r="E251" s="4">
        <v>167.3</v>
      </c>
      <c r="F251" s="4">
        <v>153.5</v>
      </c>
      <c r="G251" s="4">
        <v>150.5</v>
      </c>
      <c r="H251" s="4">
        <v>132</v>
      </c>
      <c r="I251" s="4">
        <v>142.19999999999999</v>
      </c>
      <c r="J251" s="4">
        <v>191.5</v>
      </c>
      <c r="K251" s="4">
        <v>141.1</v>
      </c>
      <c r="L251" s="4">
        <v>113.8</v>
      </c>
      <c r="M251" s="4">
        <v>151.6</v>
      </c>
      <c r="N251" s="4">
        <v>139.69999999999999</v>
      </c>
      <c r="O251" s="4">
        <v>158.69999999999999</v>
      </c>
      <c r="P251" s="4">
        <v>153</v>
      </c>
      <c r="Q251" s="4">
        <v>168.6</v>
      </c>
      <c r="R251" s="4">
        <v>152.80000000000001</v>
      </c>
      <c r="S251" s="4">
        <v>147.4</v>
      </c>
      <c r="T251" s="4">
        <v>152.1</v>
      </c>
      <c r="U251" s="4" t="s">
        <v>32</v>
      </c>
      <c r="V251" s="4">
        <v>150.4</v>
      </c>
      <c r="W251" s="4">
        <v>151.69999999999999</v>
      </c>
      <c r="X251" s="4">
        <v>155.69999999999999</v>
      </c>
      <c r="Y251" s="4">
        <v>136.30000000000001</v>
      </c>
      <c r="Z251" s="4">
        <v>150.1</v>
      </c>
      <c r="AA251" s="4">
        <v>161.69999999999999</v>
      </c>
      <c r="AB251" s="4">
        <v>142.5</v>
      </c>
      <c r="AC251" s="4">
        <v>148.1</v>
      </c>
      <c r="AD251" s="4">
        <v>151.9</v>
      </c>
    </row>
    <row r="252" spans="1:30" x14ac:dyDescent="0.35">
      <c r="A252" s="4" t="s">
        <v>33</v>
      </c>
      <c r="B252" s="4">
        <v>2020</v>
      </c>
      <c r="C252" s="4" t="s">
        <v>31</v>
      </c>
      <c r="D252" s="4">
        <v>145.6</v>
      </c>
      <c r="E252" s="4">
        <v>167.6</v>
      </c>
      <c r="F252" s="4">
        <v>157</v>
      </c>
      <c r="G252" s="4">
        <v>149.30000000000001</v>
      </c>
      <c r="H252" s="4">
        <v>126.3</v>
      </c>
      <c r="I252" s="4">
        <v>144.4</v>
      </c>
      <c r="J252" s="4">
        <v>207.8</v>
      </c>
      <c r="K252" s="4">
        <v>139.1</v>
      </c>
      <c r="L252" s="4">
        <v>114.8</v>
      </c>
      <c r="M252" s="4">
        <v>149.5</v>
      </c>
      <c r="N252" s="4">
        <v>131.1</v>
      </c>
      <c r="O252" s="4">
        <v>158.5</v>
      </c>
      <c r="P252" s="4">
        <v>154.4</v>
      </c>
      <c r="Q252" s="4">
        <v>170.8</v>
      </c>
      <c r="R252" s="4">
        <v>147</v>
      </c>
      <c r="S252" s="4">
        <v>133.19999999999999</v>
      </c>
      <c r="T252" s="4">
        <v>144.9</v>
      </c>
      <c r="U252" s="4">
        <v>153.9</v>
      </c>
      <c r="V252" s="4">
        <v>135.1</v>
      </c>
      <c r="W252" s="4">
        <v>140.1</v>
      </c>
      <c r="X252" s="4">
        <v>143.80000000000001</v>
      </c>
      <c r="Y252" s="4">
        <v>126.1</v>
      </c>
      <c r="Z252" s="4">
        <v>137.19999999999999</v>
      </c>
      <c r="AA252" s="4">
        <v>152.1</v>
      </c>
      <c r="AB252" s="4">
        <v>142.1</v>
      </c>
      <c r="AC252" s="4">
        <v>138.4</v>
      </c>
      <c r="AD252" s="4">
        <v>148.19999999999999</v>
      </c>
    </row>
    <row r="253" spans="1:30" x14ac:dyDescent="0.35">
      <c r="A253" s="4" t="s">
        <v>34</v>
      </c>
      <c r="B253" s="4">
        <v>2020</v>
      </c>
      <c r="C253" s="4" t="s">
        <v>31</v>
      </c>
      <c r="D253" s="4">
        <v>144.30000000000001</v>
      </c>
      <c r="E253" s="4">
        <v>167.4</v>
      </c>
      <c r="F253" s="4">
        <v>154.9</v>
      </c>
      <c r="G253" s="4">
        <v>150.1</v>
      </c>
      <c r="H253" s="4">
        <v>129.9</v>
      </c>
      <c r="I253" s="4">
        <v>143.19999999999999</v>
      </c>
      <c r="J253" s="4">
        <v>197</v>
      </c>
      <c r="K253" s="4">
        <v>140.4</v>
      </c>
      <c r="L253" s="4">
        <v>114.1</v>
      </c>
      <c r="M253" s="4">
        <v>150.9</v>
      </c>
      <c r="N253" s="4">
        <v>136.1</v>
      </c>
      <c r="O253" s="4">
        <v>158.6</v>
      </c>
      <c r="P253" s="4">
        <v>153.5</v>
      </c>
      <c r="Q253" s="4">
        <v>169.2</v>
      </c>
      <c r="R253" s="4">
        <v>150.5</v>
      </c>
      <c r="S253" s="4">
        <v>141.5</v>
      </c>
      <c r="T253" s="4">
        <v>149.19999999999999</v>
      </c>
      <c r="U253" s="4">
        <v>153.9</v>
      </c>
      <c r="V253" s="4">
        <v>144.6</v>
      </c>
      <c r="W253" s="4">
        <v>146.19999999999999</v>
      </c>
      <c r="X253" s="4">
        <v>151.19999999999999</v>
      </c>
      <c r="Y253" s="4">
        <v>130.9</v>
      </c>
      <c r="Z253" s="4">
        <v>142.80000000000001</v>
      </c>
      <c r="AA253" s="4">
        <v>156.1</v>
      </c>
      <c r="AB253" s="4">
        <v>142.30000000000001</v>
      </c>
      <c r="AC253" s="4">
        <v>143.4</v>
      </c>
      <c r="AD253" s="4">
        <v>150.19999999999999</v>
      </c>
    </row>
    <row r="254" spans="1:30" x14ac:dyDescent="0.35">
      <c r="A254" s="4" t="s">
        <v>30</v>
      </c>
      <c r="B254" s="4">
        <v>2020</v>
      </c>
      <c r="C254" s="4" t="s">
        <v>35</v>
      </c>
      <c r="D254" s="4">
        <v>144.19999999999999</v>
      </c>
      <c r="E254" s="4">
        <v>167.5</v>
      </c>
      <c r="F254" s="4">
        <v>150.9</v>
      </c>
      <c r="G254" s="4">
        <v>150.9</v>
      </c>
      <c r="H254" s="4">
        <v>133.69999999999999</v>
      </c>
      <c r="I254" s="4">
        <v>140.69999999999999</v>
      </c>
      <c r="J254" s="4">
        <v>165.1</v>
      </c>
      <c r="K254" s="4">
        <v>141.80000000000001</v>
      </c>
      <c r="L254" s="4">
        <v>113.1</v>
      </c>
      <c r="M254" s="4">
        <v>152.80000000000001</v>
      </c>
      <c r="N254" s="4">
        <v>140.1</v>
      </c>
      <c r="O254" s="4">
        <v>159.19999999999999</v>
      </c>
      <c r="P254" s="4">
        <v>149.80000000000001</v>
      </c>
      <c r="Q254" s="4">
        <v>169.4</v>
      </c>
      <c r="R254" s="4">
        <v>153</v>
      </c>
      <c r="S254" s="4">
        <v>147.5</v>
      </c>
      <c r="T254" s="4">
        <v>152.30000000000001</v>
      </c>
      <c r="U254" s="4" t="s">
        <v>32</v>
      </c>
      <c r="V254" s="4">
        <v>152.30000000000001</v>
      </c>
      <c r="W254" s="4">
        <v>151.80000000000001</v>
      </c>
      <c r="X254" s="4">
        <v>156.19999999999999</v>
      </c>
      <c r="Y254" s="4">
        <v>136</v>
      </c>
      <c r="Z254" s="4">
        <v>150.4</v>
      </c>
      <c r="AA254" s="4">
        <v>161.9</v>
      </c>
      <c r="AB254" s="4">
        <v>143.4</v>
      </c>
      <c r="AC254" s="4">
        <v>148.4</v>
      </c>
      <c r="AD254" s="4">
        <v>150.4</v>
      </c>
    </row>
    <row r="255" spans="1:30" x14ac:dyDescent="0.35">
      <c r="A255" s="4" t="s">
        <v>33</v>
      </c>
      <c r="B255" s="4">
        <v>2020</v>
      </c>
      <c r="C255" s="4" t="s">
        <v>35</v>
      </c>
      <c r="D255" s="4">
        <v>146.19999999999999</v>
      </c>
      <c r="E255" s="4">
        <v>167.6</v>
      </c>
      <c r="F255" s="4">
        <v>153.1</v>
      </c>
      <c r="G255" s="4">
        <v>150.69999999999999</v>
      </c>
      <c r="H255" s="4">
        <v>127.4</v>
      </c>
      <c r="I255" s="4">
        <v>143.1</v>
      </c>
      <c r="J255" s="4">
        <v>181.7</v>
      </c>
      <c r="K255" s="4">
        <v>139.6</v>
      </c>
      <c r="L255" s="4">
        <v>114.6</v>
      </c>
      <c r="M255" s="4">
        <v>150.4</v>
      </c>
      <c r="N255" s="4">
        <v>131.5</v>
      </c>
      <c r="O255" s="4">
        <v>159</v>
      </c>
      <c r="P255" s="4">
        <v>151.69999999999999</v>
      </c>
      <c r="Q255" s="4">
        <v>172</v>
      </c>
      <c r="R255" s="4">
        <v>147.30000000000001</v>
      </c>
      <c r="S255" s="4">
        <v>133.5</v>
      </c>
      <c r="T255" s="4">
        <v>145.19999999999999</v>
      </c>
      <c r="U255" s="4">
        <v>154.80000000000001</v>
      </c>
      <c r="V255" s="4">
        <v>138.9</v>
      </c>
      <c r="W255" s="4">
        <v>140.4</v>
      </c>
      <c r="X255" s="4">
        <v>144.4</v>
      </c>
      <c r="Y255" s="4">
        <v>125.2</v>
      </c>
      <c r="Z255" s="4">
        <v>137.69999999999999</v>
      </c>
      <c r="AA255" s="4">
        <v>152.19999999999999</v>
      </c>
      <c r="AB255" s="4">
        <v>143.5</v>
      </c>
      <c r="AC255" s="4">
        <v>138.4</v>
      </c>
      <c r="AD255" s="4">
        <v>147.69999999999999</v>
      </c>
    </row>
    <row r="256" spans="1:30" x14ac:dyDescent="0.35">
      <c r="A256" s="4" t="s">
        <v>34</v>
      </c>
      <c r="B256" s="4">
        <v>2020</v>
      </c>
      <c r="C256" s="4" t="s">
        <v>35</v>
      </c>
      <c r="D256" s="4">
        <v>144.80000000000001</v>
      </c>
      <c r="E256" s="4">
        <v>167.5</v>
      </c>
      <c r="F256" s="4">
        <v>151.80000000000001</v>
      </c>
      <c r="G256" s="4">
        <v>150.80000000000001</v>
      </c>
      <c r="H256" s="4">
        <v>131.4</v>
      </c>
      <c r="I256" s="4">
        <v>141.80000000000001</v>
      </c>
      <c r="J256" s="4">
        <v>170.7</v>
      </c>
      <c r="K256" s="4">
        <v>141.1</v>
      </c>
      <c r="L256" s="4">
        <v>113.6</v>
      </c>
      <c r="M256" s="4">
        <v>152</v>
      </c>
      <c r="N256" s="4">
        <v>136.5</v>
      </c>
      <c r="O256" s="4">
        <v>159.1</v>
      </c>
      <c r="P256" s="4">
        <v>150.5</v>
      </c>
      <c r="Q256" s="4">
        <v>170.1</v>
      </c>
      <c r="R256" s="4">
        <v>150.80000000000001</v>
      </c>
      <c r="S256" s="4">
        <v>141.69999999999999</v>
      </c>
      <c r="T256" s="4">
        <v>149.5</v>
      </c>
      <c r="U256" s="4">
        <v>154.80000000000001</v>
      </c>
      <c r="V256" s="4">
        <v>147.19999999999999</v>
      </c>
      <c r="W256" s="4">
        <v>146.4</v>
      </c>
      <c r="X256" s="4">
        <v>151.69999999999999</v>
      </c>
      <c r="Y256" s="4">
        <v>130.30000000000001</v>
      </c>
      <c r="Z256" s="4">
        <v>143.19999999999999</v>
      </c>
      <c r="AA256" s="4">
        <v>156.19999999999999</v>
      </c>
      <c r="AB256" s="4">
        <v>143.4</v>
      </c>
      <c r="AC256" s="4">
        <v>143.6</v>
      </c>
      <c r="AD256" s="4">
        <v>149.1</v>
      </c>
    </row>
    <row r="257" spans="1:30" x14ac:dyDescent="0.35">
      <c r="A257" s="4" t="s">
        <v>30</v>
      </c>
      <c r="B257" s="4">
        <v>2020</v>
      </c>
      <c r="C257" s="4" t="s">
        <v>36</v>
      </c>
      <c r="D257" s="4">
        <v>144.4</v>
      </c>
      <c r="E257" s="4">
        <v>166.8</v>
      </c>
      <c r="F257" s="4">
        <v>147.6</v>
      </c>
      <c r="G257" s="4">
        <v>151.69999999999999</v>
      </c>
      <c r="H257" s="4">
        <v>133.30000000000001</v>
      </c>
      <c r="I257" s="4">
        <v>141.80000000000001</v>
      </c>
      <c r="J257" s="4">
        <v>152.30000000000001</v>
      </c>
      <c r="K257" s="4">
        <v>141.80000000000001</v>
      </c>
      <c r="L257" s="4">
        <v>112.6</v>
      </c>
      <c r="M257" s="4">
        <v>154</v>
      </c>
      <c r="N257" s="4">
        <v>140.1</v>
      </c>
      <c r="O257" s="4">
        <v>160</v>
      </c>
      <c r="P257" s="4">
        <v>148.19999999999999</v>
      </c>
      <c r="Q257" s="4">
        <v>170.5</v>
      </c>
      <c r="R257" s="4">
        <v>153.4</v>
      </c>
      <c r="S257" s="4">
        <v>147.6</v>
      </c>
      <c r="T257" s="4">
        <v>152.5</v>
      </c>
      <c r="U257" s="4" t="s">
        <v>32</v>
      </c>
      <c r="V257" s="4">
        <v>153.4</v>
      </c>
      <c r="W257" s="4">
        <v>151.5</v>
      </c>
      <c r="X257" s="4">
        <v>156.69999999999999</v>
      </c>
      <c r="Y257" s="4">
        <v>135.80000000000001</v>
      </c>
      <c r="Z257" s="4">
        <v>151.19999999999999</v>
      </c>
      <c r="AA257" s="4">
        <v>161.19999999999999</v>
      </c>
      <c r="AB257" s="4">
        <v>145.1</v>
      </c>
      <c r="AC257" s="4">
        <v>148.6</v>
      </c>
      <c r="AD257" s="4">
        <v>149.80000000000001</v>
      </c>
    </row>
    <row r="258" spans="1:30" x14ac:dyDescent="0.35">
      <c r="A258" s="4" t="s">
        <v>33</v>
      </c>
      <c r="B258" s="4">
        <v>2020</v>
      </c>
      <c r="C258" s="4" t="s">
        <v>36</v>
      </c>
      <c r="D258" s="4">
        <v>146.5</v>
      </c>
      <c r="E258" s="4">
        <v>167.5</v>
      </c>
      <c r="F258" s="4">
        <v>148.9</v>
      </c>
      <c r="G258" s="4">
        <v>151.1</v>
      </c>
      <c r="H258" s="4">
        <v>127.5</v>
      </c>
      <c r="I258" s="4">
        <v>143.30000000000001</v>
      </c>
      <c r="J258" s="4">
        <v>167</v>
      </c>
      <c r="K258" s="4">
        <v>139.69999999999999</v>
      </c>
      <c r="L258" s="4">
        <v>114.4</v>
      </c>
      <c r="M258" s="4">
        <v>151.5</v>
      </c>
      <c r="N258" s="4">
        <v>131.9</v>
      </c>
      <c r="O258" s="4">
        <v>159.1</v>
      </c>
      <c r="P258" s="4">
        <v>150.1</v>
      </c>
      <c r="Q258" s="4">
        <v>173.3</v>
      </c>
      <c r="R258" s="4">
        <v>147.69999999999999</v>
      </c>
      <c r="S258" s="4">
        <v>133.80000000000001</v>
      </c>
      <c r="T258" s="4">
        <v>145.6</v>
      </c>
      <c r="U258" s="4">
        <v>154.5</v>
      </c>
      <c r="V258" s="4">
        <v>141.4</v>
      </c>
      <c r="W258" s="4">
        <v>140.80000000000001</v>
      </c>
      <c r="X258" s="4">
        <v>145</v>
      </c>
      <c r="Y258" s="4">
        <v>124.6</v>
      </c>
      <c r="Z258" s="4">
        <v>137.9</v>
      </c>
      <c r="AA258" s="4">
        <v>152.5</v>
      </c>
      <c r="AB258" s="4">
        <v>145.30000000000001</v>
      </c>
      <c r="AC258" s="4">
        <v>138.69999999999999</v>
      </c>
      <c r="AD258" s="4">
        <v>147.30000000000001</v>
      </c>
    </row>
    <row r="259" spans="1:30" x14ac:dyDescent="0.35">
      <c r="A259" s="4" t="s">
        <v>34</v>
      </c>
      <c r="B259" s="4">
        <v>2020</v>
      </c>
      <c r="C259" s="4" t="s">
        <v>36</v>
      </c>
      <c r="D259" s="4">
        <v>145.1</v>
      </c>
      <c r="E259" s="4">
        <v>167</v>
      </c>
      <c r="F259" s="4">
        <v>148.1</v>
      </c>
      <c r="G259" s="4">
        <v>151.5</v>
      </c>
      <c r="H259" s="4">
        <v>131.19999999999999</v>
      </c>
      <c r="I259" s="4">
        <v>142.5</v>
      </c>
      <c r="J259" s="4">
        <v>157.30000000000001</v>
      </c>
      <c r="K259" s="4">
        <v>141.1</v>
      </c>
      <c r="L259" s="4">
        <v>113.2</v>
      </c>
      <c r="M259" s="4">
        <v>153.19999999999999</v>
      </c>
      <c r="N259" s="4">
        <v>136.69999999999999</v>
      </c>
      <c r="O259" s="4">
        <v>159.6</v>
      </c>
      <c r="P259" s="4">
        <v>148.9</v>
      </c>
      <c r="Q259" s="4">
        <v>171.2</v>
      </c>
      <c r="R259" s="4">
        <v>151.19999999999999</v>
      </c>
      <c r="S259" s="4">
        <v>141.9</v>
      </c>
      <c r="T259" s="4">
        <v>149.80000000000001</v>
      </c>
      <c r="U259" s="4">
        <v>154.5</v>
      </c>
      <c r="V259" s="4">
        <v>148.9</v>
      </c>
      <c r="W259" s="4">
        <v>146.4</v>
      </c>
      <c r="X259" s="4">
        <v>152.30000000000001</v>
      </c>
      <c r="Y259" s="4">
        <v>129.9</v>
      </c>
      <c r="Z259" s="4">
        <v>143.69999999999999</v>
      </c>
      <c r="AA259" s="4">
        <v>156.1</v>
      </c>
      <c r="AB259" s="4">
        <v>145.19999999999999</v>
      </c>
      <c r="AC259" s="4">
        <v>143.80000000000001</v>
      </c>
      <c r="AD259" s="4">
        <v>148.6</v>
      </c>
    </row>
    <row r="260" spans="1:30" x14ac:dyDescent="0.35">
      <c r="A260" s="4" t="s">
        <v>30</v>
      </c>
      <c r="B260" s="4">
        <v>2020</v>
      </c>
      <c r="C260" s="4" t="s">
        <v>37</v>
      </c>
      <c r="D260" s="4">
        <v>147.19999999999999</v>
      </c>
      <c r="E260" s="4" t="s">
        <v>32</v>
      </c>
      <c r="F260" s="4">
        <v>146.9</v>
      </c>
      <c r="G260" s="4">
        <v>155.6</v>
      </c>
      <c r="H260" s="4">
        <v>137.1</v>
      </c>
      <c r="I260" s="4">
        <v>147.30000000000001</v>
      </c>
      <c r="J260" s="4">
        <v>162.69999999999999</v>
      </c>
      <c r="K260" s="4">
        <v>150.19999999999999</v>
      </c>
      <c r="L260" s="4">
        <v>119.8</v>
      </c>
      <c r="M260" s="4">
        <v>158.69999999999999</v>
      </c>
      <c r="N260" s="4">
        <v>139.19999999999999</v>
      </c>
      <c r="O260" s="4" t="s">
        <v>32</v>
      </c>
      <c r="P260" s="4">
        <v>150.1</v>
      </c>
      <c r="Q260" s="4" t="s">
        <v>32</v>
      </c>
      <c r="R260" s="4" t="s">
        <v>32</v>
      </c>
      <c r="S260" s="4" t="s">
        <v>32</v>
      </c>
      <c r="T260" s="4" t="s">
        <v>32</v>
      </c>
      <c r="U260" s="4" t="s">
        <v>32</v>
      </c>
      <c r="V260" s="4">
        <v>148.4</v>
      </c>
      <c r="W260" s="4" t="s">
        <v>32</v>
      </c>
      <c r="X260" s="4">
        <v>154.30000000000001</v>
      </c>
      <c r="Y260" s="4" t="s">
        <v>32</v>
      </c>
      <c r="Z260" s="4" t="s">
        <v>32</v>
      </c>
      <c r="AA260" s="4" t="s">
        <v>32</v>
      </c>
      <c r="AB260" s="4" t="s">
        <v>32</v>
      </c>
      <c r="AC260" s="4" t="s">
        <v>32</v>
      </c>
      <c r="AD260" s="4" t="s">
        <v>32</v>
      </c>
    </row>
    <row r="261" spans="1:30" x14ac:dyDescent="0.35">
      <c r="A261" s="4" t="s">
        <v>33</v>
      </c>
      <c r="B261" s="4">
        <v>2020</v>
      </c>
      <c r="C261" s="4" t="s">
        <v>37</v>
      </c>
      <c r="D261" s="4">
        <v>151.80000000000001</v>
      </c>
      <c r="E261" s="4" t="s">
        <v>32</v>
      </c>
      <c r="F261" s="4">
        <v>151.9</v>
      </c>
      <c r="G261" s="4">
        <v>155.5</v>
      </c>
      <c r="H261" s="4">
        <v>131.6</v>
      </c>
      <c r="I261" s="4">
        <v>152.9</v>
      </c>
      <c r="J261" s="4">
        <v>180</v>
      </c>
      <c r="K261" s="4">
        <v>150.80000000000001</v>
      </c>
      <c r="L261" s="4">
        <v>121.2</v>
      </c>
      <c r="M261" s="4">
        <v>154</v>
      </c>
      <c r="N261" s="4">
        <v>133.5</v>
      </c>
      <c r="O261" s="4" t="s">
        <v>32</v>
      </c>
      <c r="P261" s="4">
        <v>153.5</v>
      </c>
      <c r="Q261" s="4" t="s">
        <v>32</v>
      </c>
      <c r="R261" s="4" t="s">
        <v>32</v>
      </c>
      <c r="S261" s="4" t="s">
        <v>32</v>
      </c>
      <c r="T261" s="4" t="s">
        <v>32</v>
      </c>
      <c r="U261" s="4">
        <v>155.6</v>
      </c>
      <c r="V261" s="4">
        <v>137.1</v>
      </c>
      <c r="W261" s="4" t="s">
        <v>32</v>
      </c>
      <c r="X261" s="4">
        <v>144.80000000000001</v>
      </c>
      <c r="Y261" s="4" t="s">
        <v>32</v>
      </c>
      <c r="Z261" s="4" t="s">
        <v>32</v>
      </c>
      <c r="AA261" s="4" t="s">
        <v>32</v>
      </c>
      <c r="AB261" s="4" t="s">
        <v>32</v>
      </c>
      <c r="AC261" s="4" t="s">
        <v>32</v>
      </c>
      <c r="AD261" s="4" t="s">
        <v>32</v>
      </c>
    </row>
    <row r="262" spans="1:30" x14ac:dyDescent="0.35">
      <c r="A262" s="4" t="s">
        <v>34</v>
      </c>
      <c r="B262" s="4">
        <v>2020</v>
      </c>
      <c r="C262" s="4" t="s">
        <v>37</v>
      </c>
      <c r="D262" s="4">
        <v>148.69999999999999</v>
      </c>
      <c r="E262" s="4" t="s">
        <v>32</v>
      </c>
      <c r="F262" s="4">
        <v>148.80000000000001</v>
      </c>
      <c r="G262" s="4">
        <v>155.6</v>
      </c>
      <c r="H262" s="4">
        <v>135.1</v>
      </c>
      <c r="I262" s="4">
        <v>149.9</v>
      </c>
      <c r="J262" s="4">
        <v>168.6</v>
      </c>
      <c r="K262" s="4">
        <v>150.4</v>
      </c>
      <c r="L262" s="4">
        <v>120.3</v>
      </c>
      <c r="M262" s="4">
        <v>157.1</v>
      </c>
      <c r="N262" s="4">
        <v>136.80000000000001</v>
      </c>
      <c r="O262" s="4" t="s">
        <v>32</v>
      </c>
      <c r="P262" s="4">
        <v>151.4</v>
      </c>
      <c r="Q262" s="4" t="s">
        <v>32</v>
      </c>
      <c r="R262" s="4" t="s">
        <v>32</v>
      </c>
      <c r="S262" s="4" t="s">
        <v>32</v>
      </c>
      <c r="T262" s="4" t="s">
        <v>32</v>
      </c>
      <c r="U262" s="4">
        <v>155.6</v>
      </c>
      <c r="V262" s="4">
        <v>144.1</v>
      </c>
      <c r="W262" s="4" t="s">
        <v>32</v>
      </c>
      <c r="X262" s="4">
        <v>150.69999999999999</v>
      </c>
      <c r="Y262" s="4" t="s">
        <v>32</v>
      </c>
      <c r="Z262" s="4" t="s">
        <v>32</v>
      </c>
      <c r="AA262" s="4" t="s">
        <v>32</v>
      </c>
      <c r="AB262" s="4" t="s">
        <v>32</v>
      </c>
      <c r="AC262" s="4" t="s">
        <v>32</v>
      </c>
      <c r="AD262" s="4" t="s">
        <v>32</v>
      </c>
    </row>
    <row r="263" spans="1:30" x14ac:dyDescent="0.35">
      <c r="A263" s="4" t="s">
        <v>30</v>
      </c>
      <c r="B263" s="4">
        <v>2020</v>
      </c>
      <c r="C263" s="4" t="s">
        <v>38</v>
      </c>
      <c r="D263" s="4" t="s">
        <v>32</v>
      </c>
      <c r="E263" s="4" t="s">
        <v>32</v>
      </c>
      <c r="F263" s="4" t="s">
        <v>32</v>
      </c>
      <c r="G263" s="4" t="s">
        <v>32</v>
      </c>
      <c r="H263" s="4" t="s">
        <v>32</v>
      </c>
      <c r="I263" s="4" t="s">
        <v>32</v>
      </c>
      <c r="J263" s="4" t="s">
        <v>32</v>
      </c>
      <c r="K263" s="4" t="s">
        <v>32</v>
      </c>
      <c r="L263" s="4" t="s">
        <v>32</v>
      </c>
      <c r="M263" s="4" t="s">
        <v>32</v>
      </c>
      <c r="N263" s="4" t="s">
        <v>32</v>
      </c>
      <c r="O263" s="4" t="s">
        <v>32</v>
      </c>
      <c r="P263" s="4" t="s">
        <v>32</v>
      </c>
      <c r="Q263" s="4" t="s">
        <v>32</v>
      </c>
      <c r="R263" s="4" t="s">
        <v>32</v>
      </c>
      <c r="S263" s="4" t="s">
        <v>32</v>
      </c>
      <c r="T263" s="4" t="s">
        <v>32</v>
      </c>
      <c r="U263" s="4" t="s">
        <v>32</v>
      </c>
      <c r="V263" s="4" t="s">
        <v>32</v>
      </c>
      <c r="W263" s="4" t="s">
        <v>32</v>
      </c>
      <c r="X263" s="4" t="s">
        <v>32</v>
      </c>
      <c r="Y263" s="4" t="s">
        <v>32</v>
      </c>
      <c r="Z263" s="4" t="s">
        <v>32</v>
      </c>
      <c r="AA263" s="4" t="s">
        <v>32</v>
      </c>
      <c r="AB263" s="4" t="s">
        <v>32</v>
      </c>
      <c r="AC263" s="4" t="s">
        <v>32</v>
      </c>
      <c r="AD263" s="4" t="s">
        <v>32</v>
      </c>
    </row>
    <row r="264" spans="1:30" x14ac:dyDescent="0.35">
      <c r="A264" s="4" t="s">
        <v>33</v>
      </c>
      <c r="B264" s="4">
        <v>2020</v>
      </c>
      <c r="C264" s="4" t="s">
        <v>38</v>
      </c>
      <c r="D264" s="4" t="s">
        <v>32</v>
      </c>
      <c r="E264" s="4" t="s">
        <v>32</v>
      </c>
      <c r="F264" s="4" t="s">
        <v>32</v>
      </c>
      <c r="G264" s="4" t="s">
        <v>32</v>
      </c>
      <c r="H264" s="4" t="s">
        <v>32</v>
      </c>
      <c r="I264" s="4" t="s">
        <v>32</v>
      </c>
      <c r="J264" s="4" t="s">
        <v>32</v>
      </c>
      <c r="K264" s="4" t="s">
        <v>32</v>
      </c>
      <c r="L264" s="4" t="s">
        <v>32</v>
      </c>
      <c r="M264" s="4" t="s">
        <v>32</v>
      </c>
      <c r="N264" s="4" t="s">
        <v>32</v>
      </c>
      <c r="O264" s="4" t="s">
        <v>32</v>
      </c>
      <c r="P264" s="4" t="s">
        <v>32</v>
      </c>
      <c r="Q264" s="4" t="s">
        <v>32</v>
      </c>
      <c r="R264" s="4" t="s">
        <v>32</v>
      </c>
      <c r="S264" s="4" t="s">
        <v>32</v>
      </c>
      <c r="T264" s="4" t="s">
        <v>32</v>
      </c>
      <c r="U264" s="4" t="s">
        <v>32</v>
      </c>
      <c r="V264" s="4" t="s">
        <v>32</v>
      </c>
      <c r="W264" s="4" t="s">
        <v>32</v>
      </c>
      <c r="X264" s="4" t="s">
        <v>32</v>
      </c>
      <c r="Y264" s="4" t="s">
        <v>32</v>
      </c>
      <c r="Z264" s="4" t="s">
        <v>32</v>
      </c>
      <c r="AA264" s="4" t="s">
        <v>32</v>
      </c>
      <c r="AB264" s="4" t="s">
        <v>32</v>
      </c>
      <c r="AC264" s="4" t="s">
        <v>32</v>
      </c>
      <c r="AD264" s="4" t="s">
        <v>32</v>
      </c>
    </row>
    <row r="265" spans="1:30" x14ac:dyDescent="0.35">
      <c r="A265" s="4" t="s">
        <v>34</v>
      </c>
      <c r="B265" s="4">
        <v>2020</v>
      </c>
      <c r="C265" s="4" t="s">
        <v>38</v>
      </c>
      <c r="D265" s="4" t="s">
        <v>32</v>
      </c>
      <c r="E265" s="4" t="s">
        <v>32</v>
      </c>
      <c r="F265" s="4" t="s">
        <v>32</v>
      </c>
      <c r="G265" s="4" t="s">
        <v>32</v>
      </c>
      <c r="H265" s="4" t="s">
        <v>32</v>
      </c>
      <c r="I265" s="4" t="s">
        <v>32</v>
      </c>
      <c r="J265" s="4" t="s">
        <v>32</v>
      </c>
      <c r="K265" s="4" t="s">
        <v>32</v>
      </c>
      <c r="L265" s="4" t="s">
        <v>32</v>
      </c>
      <c r="M265" s="4" t="s">
        <v>32</v>
      </c>
      <c r="N265" s="4" t="s">
        <v>32</v>
      </c>
      <c r="O265" s="4" t="s">
        <v>32</v>
      </c>
      <c r="P265" s="4" t="s">
        <v>32</v>
      </c>
      <c r="Q265" s="4" t="s">
        <v>32</v>
      </c>
      <c r="R265" s="4" t="s">
        <v>32</v>
      </c>
      <c r="S265" s="4" t="s">
        <v>32</v>
      </c>
      <c r="T265" s="4" t="s">
        <v>32</v>
      </c>
      <c r="U265" s="4" t="s">
        <v>32</v>
      </c>
      <c r="V265" s="4" t="s">
        <v>32</v>
      </c>
      <c r="W265" s="4" t="s">
        <v>32</v>
      </c>
      <c r="X265" s="4" t="s">
        <v>32</v>
      </c>
      <c r="Y265" s="4" t="s">
        <v>32</v>
      </c>
      <c r="Z265" s="4" t="s">
        <v>32</v>
      </c>
      <c r="AA265" s="4" t="s">
        <v>32</v>
      </c>
      <c r="AB265" s="4" t="s">
        <v>32</v>
      </c>
      <c r="AC265" s="4" t="s">
        <v>32</v>
      </c>
      <c r="AD265" s="4" t="s">
        <v>32</v>
      </c>
    </row>
    <row r="266" spans="1:30" x14ac:dyDescent="0.35">
      <c r="A266" s="4" t="s">
        <v>30</v>
      </c>
      <c r="B266" s="4">
        <v>2020</v>
      </c>
      <c r="C266" s="4" t="s">
        <v>39</v>
      </c>
      <c r="D266" s="4">
        <v>148.19999999999999</v>
      </c>
      <c r="E266" s="4">
        <v>190.3</v>
      </c>
      <c r="F266" s="4">
        <v>149.4</v>
      </c>
      <c r="G266" s="4">
        <v>153.30000000000001</v>
      </c>
      <c r="H266" s="4">
        <v>138.19999999999999</v>
      </c>
      <c r="I266" s="4">
        <v>143.19999999999999</v>
      </c>
      <c r="J266" s="4">
        <v>148.9</v>
      </c>
      <c r="K266" s="4">
        <v>150.30000000000001</v>
      </c>
      <c r="L266" s="4">
        <v>113.2</v>
      </c>
      <c r="M266" s="4">
        <v>159.80000000000001</v>
      </c>
      <c r="N266" s="4">
        <v>142.1</v>
      </c>
      <c r="O266" s="4">
        <v>161.80000000000001</v>
      </c>
      <c r="P266" s="4">
        <v>152.30000000000001</v>
      </c>
      <c r="Q266" s="4">
        <v>182.4</v>
      </c>
      <c r="R266" s="4">
        <v>154.69999999999999</v>
      </c>
      <c r="S266" s="4">
        <v>150</v>
      </c>
      <c r="T266" s="4">
        <v>154.1</v>
      </c>
      <c r="U266" s="4" t="s">
        <v>32</v>
      </c>
      <c r="V266" s="4">
        <v>144.9</v>
      </c>
      <c r="W266" s="4">
        <v>151.69999999999999</v>
      </c>
      <c r="X266" s="4">
        <v>158.19999999999999</v>
      </c>
      <c r="Y266" s="4">
        <v>141.4</v>
      </c>
      <c r="Z266" s="4">
        <v>153.19999999999999</v>
      </c>
      <c r="AA266" s="4">
        <v>161.80000000000001</v>
      </c>
      <c r="AB266" s="4">
        <v>151.19999999999999</v>
      </c>
      <c r="AC266" s="4">
        <v>151.69999999999999</v>
      </c>
      <c r="AD266" s="4">
        <v>152.69999999999999</v>
      </c>
    </row>
    <row r="267" spans="1:30" x14ac:dyDescent="0.35">
      <c r="A267" s="4" t="s">
        <v>33</v>
      </c>
      <c r="B267" s="4">
        <v>2020</v>
      </c>
      <c r="C267" s="4" t="s">
        <v>39</v>
      </c>
      <c r="D267" s="4">
        <v>152.69999999999999</v>
      </c>
      <c r="E267" s="4">
        <v>197</v>
      </c>
      <c r="F267" s="4">
        <v>154.6</v>
      </c>
      <c r="G267" s="4">
        <v>153.4</v>
      </c>
      <c r="H267" s="4">
        <v>132.9</v>
      </c>
      <c r="I267" s="4">
        <v>151.80000000000001</v>
      </c>
      <c r="J267" s="4">
        <v>171.2</v>
      </c>
      <c r="K267" s="4">
        <v>152</v>
      </c>
      <c r="L267" s="4">
        <v>116.3</v>
      </c>
      <c r="M267" s="4">
        <v>158.80000000000001</v>
      </c>
      <c r="N267" s="4">
        <v>135.6</v>
      </c>
      <c r="O267" s="4">
        <v>161.69999999999999</v>
      </c>
      <c r="P267" s="4">
        <v>157</v>
      </c>
      <c r="Q267" s="4">
        <v>186.7</v>
      </c>
      <c r="R267" s="4">
        <v>149.1</v>
      </c>
      <c r="S267" s="4">
        <v>136.6</v>
      </c>
      <c r="T267" s="4">
        <v>147.19999999999999</v>
      </c>
      <c r="U267" s="4">
        <v>154.69999999999999</v>
      </c>
      <c r="V267" s="4">
        <v>137.1</v>
      </c>
      <c r="W267" s="4">
        <v>140.4</v>
      </c>
      <c r="X267" s="4">
        <v>148.1</v>
      </c>
      <c r="Y267" s="4">
        <v>129.30000000000001</v>
      </c>
      <c r="Z267" s="4">
        <v>144.5</v>
      </c>
      <c r="AA267" s="4">
        <v>152.5</v>
      </c>
      <c r="AB267" s="4">
        <v>152.19999999999999</v>
      </c>
      <c r="AC267" s="4">
        <v>142</v>
      </c>
      <c r="AD267" s="4">
        <v>150.80000000000001</v>
      </c>
    </row>
    <row r="268" spans="1:30" x14ac:dyDescent="0.35">
      <c r="A268" s="4" t="s">
        <v>34</v>
      </c>
      <c r="B268" s="4">
        <v>2020</v>
      </c>
      <c r="C268" s="4" t="s">
        <v>39</v>
      </c>
      <c r="D268" s="4">
        <v>149.6</v>
      </c>
      <c r="E268" s="4">
        <v>192.7</v>
      </c>
      <c r="F268" s="4">
        <v>151.4</v>
      </c>
      <c r="G268" s="4">
        <v>153.30000000000001</v>
      </c>
      <c r="H268" s="4">
        <v>136.30000000000001</v>
      </c>
      <c r="I268" s="4">
        <v>147.19999999999999</v>
      </c>
      <c r="J268" s="4">
        <v>156.5</v>
      </c>
      <c r="K268" s="4">
        <v>150.9</v>
      </c>
      <c r="L268" s="4">
        <v>114.2</v>
      </c>
      <c r="M268" s="4">
        <v>159.5</v>
      </c>
      <c r="N268" s="4">
        <v>139.4</v>
      </c>
      <c r="O268" s="4">
        <v>161.80000000000001</v>
      </c>
      <c r="P268" s="4">
        <v>154</v>
      </c>
      <c r="Q268" s="4">
        <v>183.5</v>
      </c>
      <c r="R268" s="4">
        <v>152.5</v>
      </c>
      <c r="S268" s="4">
        <v>144.4</v>
      </c>
      <c r="T268" s="4">
        <v>151.4</v>
      </c>
      <c r="U268" s="4">
        <v>154.69999999999999</v>
      </c>
      <c r="V268" s="4">
        <v>141.9</v>
      </c>
      <c r="W268" s="4">
        <v>146.4</v>
      </c>
      <c r="X268" s="4">
        <v>154.4</v>
      </c>
      <c r="Y268" s="4">
        <v>135</v>
      </c>
      <c r="Z268" s="4">
        <v>148.30000000000001</v>
      </c>
      <c r="AA268" s="4">
        <v>156.4</v>
      </c>
      <c r="AB268" s="4">
        <v>151.6</v>
      </c>
      <c r="AC268" s="4">
        <v>147</v>
      </c>
      <c r="AD268" s="4">
        <v>151.80000000000001</v>
      </c>
    </row>
    <row r="269" spans="1:30" x14ac:dyDescent="0.35">
      <c r="A269" s="4" t="s">
        <v>30</v>
      </c>
      <c r="B269" s="4">
        <v>2020</v>
      </c>
      <c r="C269" s="4" t="s">
        <v>40</v>
      </c>
      <c r="D269" s="4">
        <v>148.19999999999999</v>
      </c>
      <c r="E269" s="4">
        <v>190.3</v>
      </c>
      <c r="F269" s="4">
        <v>149.4</v>
      </c>
      <c r="G269" s="4">
        <v>153.30000000000001</v>
      </c>
      <c r="H269" s="4">
        <v>138.19999999999999</v>
      </c>
      <c r="I269" s="4">
        <v>143.19999999999999</v>
      </c>
      <c r="J269" s="4">
        <v>148.9</v>
      </c>
      <c r="K269" s="4">
        <v>150.30000000000001</v>
      </c>
      <c r="L269" s="4">
        <v>113.2</v>
      </c>
      <c r="M269" s="4">
        <v>159.80000000000001</v>
      </c>
      <c r="N269" s="4">
        <v>142.1</v>
      </c>
      <c r="O269" s="4">
        <v>161.80000000000001</v>
      </c>
      <c r="P269" s="4">
        <v>152.30000000000001</v>
      </c>
      <c r="Q269" s="4">
        <v>182.4</v>
      </c>
      <c r="R269" s="4">
        <v>154.69999999999999</v>
      </c>
      <c r="S269" s="4">
        <v>150</v>
      </c>
      <c r="T269" s="4">
        <v>154.1</v>
      </c>
      <c r="U269" s="4" t="s">
        <v>32</v>
      </c>
      <c r="V269" s="4">
        <v>144.9</v>
      </c>
      <c r="W269" s="4">
        <v>151.69999999999999</v>
      </c>
      <c r="X269" s="4">
        <v>158.19999999999999</v>
      </c>
      <c r="Y269" s="4">
        <v>141.4</v>
      </c>
      <c r="Z269" s="4">
        <v>153.19999999999999</v>
      </c>
      <c r="AA269" s="4">
        <v>161.80000000000001</v>
      </c>
      <c r="AB269" s="4">
        <v>151.19999999999999</v>
      </c>
      <c r="AC269" s="4">
        <v>151.69999999999999</v>
      </c>
      <c r="AD269" s="4">
        <v>152.69999999999999</v>
      </c>
    </row>
    <row r="270" spans="1:30" x14ac:dyDescent="0.35">
      <c r="A270" s="4" t="s">
        <v>33</v>
      </c>
      <c r="B270" s="4">
        <v>2020</v>
      </c>
      <c r="C270" s="4" t="s">
        <v>40</v>
      </c>
      <c r="D270" s="4">
        <v>152.69999999999999</v>
      </c>
      <c r="E270" s="4">
        <v>197</v>
      </c>
      <c r="F270" s="4">
        <v>154.6</v>
      </c>
      <c r="G270" s="4">
        <v>153.4</v>
      </c>
      <c r="H270" s="4">
        <v>132.9</v>
      </c>
      <c r="I270" s="4">
        <v>151.80000000000001</v>
      </c>
      <c r="J270" s="4">
        <v>171.2</v>
      </c>
      <c r="K270" s="4">
        <v>152</v>
      </c>
      <c r="L270" s="4">
        <v>116.3</v>
      </c>
      <c r="M270" s="4">
        <v>158.80000000000001</v>
      </c>
      <c r="N270" s="4">
        <v>135.6</v>
      </c>
      <c r="O270" s="4">
        <v>161.69999999999999</v>
      </c>
      <c r="P270" s="4">
        <v>157</v>
      </c>
      <c r="Q270" s="4">
        <v>186.7</v>
      </c>
      <c r="R270" s="4">
        <v>149.1</v>
      </c>
      <c r="S270" s="4">
        <v>136.6</v>
      </c>
      <c r="T270" s="4">
        <v>147.19999999999999</v>
      </c>
      <c r="U270" s="4">
        <v>154.69999999999999</v>
      </c>
      <c r="V270" s="4">
        <v>137.1</v>
      </c>
      <c r="W270" s="4">
        <v>140.4</v>
      </c>
      <c r="X270" s="4">
        <v>148.1</v>
      </c>
      <c r="Y270" s="4">
        <v>129.30000000000001</v>
      </c>
      <c r="Z270" s="4">
        <v>144.5</v>
      </c>
      <c r="AA270" s="4">
        <v>152.5</v>
      </c>
      <c r="AB270" s="4">
        <v>152.19999999999999</v>
      </c>
      <c r="AC270" s="4">
        <v>142</v>
      </c>
      <c r="AD270" s="4">
        <v>150.80000000000001</v>
      </c>
    </row>
    <row r="271" spans="1:30" x14ac:dyDescent="0.35">
      <c r="A271" s="4" t="s">
        <v>34</v>
      </c>
      <c r="B271" s="4">
        <v>2020</v>
      </c>
      <c r="C271" s="4" t="s">
        <v>40</v>
      </c>
      <c r="D271" s="4">
        <v>149.6</v>
      </c>
      <c r="E271" s="4">
        <v>192.7</v>
      </c>
      <c r="F271" s="4">
        <v>151.4</v>
      </c>
      <c r="G271" s="4">
        <v>153.30000000000001</v>
      </c>
      <c r="H271" s="4">
        <v>136.30000000000001</v>
      </c>
      <c r="I271" s="4">
        <v>147.19999999999999</v>
      </c>
      <c r="J271" s="4">
        <v>156.5</v>
      </c>
      <c r="K271" s="4">
        <v>150.9</v>
      </c>
      <c r="L271" s="4">
        <v>114.2</v>
      </c>
      <c r="M271" s="4">
        <v>159.5</v>
      </c>
      <c r="N271" s="4">
        <v>139.4</v>
      </c>
      <c r="O271" s="4">
        <v>161.80000000000001</v>
      </c>
      <c r="P271" s="4">
        <v>154</v>
      </c>
      <c r="Q271" s="4">
        <v>183.5</v>
      </c>
      <c r="R271" s="4">
        <v>152.5</v>
      </c>
      <c r="S271" s="4">
        <v>144.4</v>
      </c>
      <c r="T271" s="4">
        <v>151.4</v>
      </c>
      <c r="U271" s="4">
        <v>154.69999999999999</v>
      </c>
      <c r="V271" s="4">
        <v>141.9</v>
      </c>
      <c r="W271" s="4">
        <v>146.4</v>
      </c>
      <c r="X271" s="4">
        <v>154.4</v>
      </c>
      <c r="Y271" s="4">
        <v>135</v>
      </c>
      <c r="Z271" s="4">
        <v>148.30000000000001</v>
      </c>
      <c r="AA271" s="4">
        <v>156.4</v>
      </c>
      <c r="AB271" s="4">
        <v>151.6</v>
      </c>
      <c r="AC271" s="4">
        <v>147</v>
      </c>
      <c r="AD271" s="4">
        <v>151.80000000000001</v>
      </c>
    </row>
    <row r="272" spans="1:30" x14ac:dyDescent="0.35">
      <c r="A272" s="4" t="s">
        <v>30</v>
      </c>
      <c r="B272" s="4">
        <v>2020</v>
      </c>
      <c r="C272" s="4" t="s">
        <v>41</v>
      </c>
      <c r="D272" s="4">
        <v>147.6</v>
      </c>
      <c r="E272" s="4">
        <v>187.2</v>
      </c>
      <c r="F272" s="4">
        <v>148.4</v>
      </c>
      <c r="G272" s="4">
        <v>153.30000000000001</v>
      </c>
      <c r="H272" s="4">
        <v>139.80000000000001</v>
      </c>
      <c r="I272" s="4">
        <v>146.9</v>
      </c>
      <c r="J272" s="4">
        <v>171</v>
      </c>
      <c r="K272" s="4">
        <v>149.9</v>
      </c>
      <c r="L272" s="4">
        <v>114.2</v>
      </c>
      <c r="M272" s="4">
        <v>160</v>
      </c>
      <c r="N272" s="4">
        <v>143.5</v>
      </c>
      <c r="O272" s="4">
        <v>161.5</v>
      </c>
      <c r="P272" s="4">
        <v>155.30000000000001</v>
      </c>
      <c r="Q272" s="4">
        <v>180.9</v>
      </c>
      <c r="R272" s="4">
        <v>155.1</v>
      </c>
      <c r="S272" s="4">
        <v>149.30000000000001</v>
      </c>
      <c r="T272" s="4">
        <v>154.30000000000001</v>
      </c>
      <c r="U272" s="4" t="s">
        <v>32</v>
      </c>
      <c r="V272" s="4">
        <v>145.80000000000001</v>
      </c>
      <c r="W272" s="4">
        <v>151.9</v>
      </c>
      <c r="X272" s="4">
        <v>158.80000000000001</v>
      </c>
      <c r="Y272" s="4">
        <v>143.6</v>
      </c>
      <c r="Z272" s="4">
        <v>152.19999999999999</v>
      </c>
      <c r="AA272" s="4">
        <v>162.69999999999999</v>
      </c>
      <c r="AB272" s="4">
        <v>153.6</v>
      </c>
      <c r="AC272" s="4">
        <v>153</v>
      </c>
      <c r="AD272" s="4">
        <v>154.69999999999999</v>
      </c>
    </row>
    <row r="273" spans="1:30" x14ac:dyDescent="0.35">
      <c r="A273" s="4" t="s">
        <v>33</v>
      </c>
      <c r="B273" s="4">
        <v>2020</v>
      </c>
      <c r="C273" s="4" t="s">
        <v>41</v>
      </c>
      <c r="D273" s="4">
        <v>151.6</v>
      </c>
      <c r="E273" s="4">
        <v>197.8</v>
      </c>
      <c r="F273" s="4">
        <v>154.5</v>
      </c>
      <c r="G273" s="4">
        <v>153.4</v>
      </c>
      <c r="H273" s="4">
        <v>133.4</v>
      </c>
      <c r="I273" s="4">
        <v>154.5</v>
      </c>
      <c r="J273" s="4">
        <v>191.9</v>
      </c>
      <c r="K273" s="4">
        <v>151.30000000000001</v>
      </c>
      <c r="L273" s="4">
        <v>116.8</v>
      </c>
      <c r="M273" s="4">
        <v>160</v>
      </c>
      <c r="N273" s="4">
        <v>136.5</v>
      </c>
      <c r="O273" s="4">
        <v>163.30000000000001</v>
      </c>
      <c r="P273" s="4">
        <v>159.9</v>
      </c>
      <c r="Q273" s="4">
        <v>187.2</v>
      </c>
      <c r="R273" s="4">
        <v>150</v>
      </c>
      <c r="S273" s="4">
        <v>135.19999999999999</v>
      </c>
      <c r="T273" s="4">
        <v>147.80000000000001</v>
      </c>
      <c r="U273" s="4">
        <v>155.5</v>
      </c>
      <c r="V273" s="4">
        <v>138.30000000000001</v>
      </c>
      <c r="W273" s="4">
        <v>144.5</v>
      </c>
      <c r="X273" s="4">
        <v>148.69999999999999</v>
      </c>
      <c r="Y273" s="4">
        <v>133.9</v>
      </c>
      <c r="Z273" s="4">
        <v>141.19999999999999</v>
      </c>
      <c r="AA273" s="4">
        <v>155.5</v>
      </c>
      <c r="AB273" s="4">
        <v>155.19999999999999</v>
      </c>
      <c r="AC273" s="4">
        <v>144.80000000000001</v>
      </c>
      <c r="AD273" s="4">
        <v>152.9</v>
      </c>
    </row>
    <row r="274" spans="1:30" x14ac:dyDescent="0.35">
      <c r="A274" s="4" t="s">
        <v>34</v>
      </c>
      <c r="B274" s="4">
        <v>2020</v>
      </c>
      <c r="C274" s="4" t="s">
        <v>41</v>
      </c>
      <c r="D274" s="4">
        <v>148.9</v>
      </c>
      <c r="E274" s="4">
        <v>190.9</v>
      </c>
      <c r="F274" s="4">
        <v>150.80000000000001</v>
      </c>
      <c r="G274" s="4">
        <v>153.30000000000001</v>
      </c>
      <c r="H274" s="4">
        <v>137.4</v>
      </c>
      <c r="I274" s="4">
        <v>150.4</v>
      </c>
      <c r="J274" s="4">
        <v>178.1</v>
      </c>
      <c r="K274" s="4">
        <v>150.4</v>
      </c>
      <c r="L274" s="4">
        <v>115.1</v>
      </c>
      <c r="M274" s="4">
        <v>160</v>
      </c>
      <c r="N274" s="4">
        <v>140.6</v>
      </c>
      <c r="O274" s="4">
        <v>162.30000000000001</v>
      </c>
      <c r="P274" s="4">
        <v>157</v>
      </c>
      <c r="Q274" s="4">
        <v>182.6</v>
      </c>
      <c r="R274" s="4">
        <v>153.1</v>
      </c>
      <c r="S274" s="4">
        <v>143.4</v>
      </c>
      <c r="T274" s="4">
        <v>151.69999999999999</v>
      </c>
      <c r="U274" s="4">
        <v>155.5</v>
      </c>
      <c r="V274" s="4">
        <v>143</v>
      </c>
      <c r="W274" s="4">
        <v>148.4</v>
      </c>
      <c r="X274" s="4">
        <v>155</v>
      </c>
      <c r="Y274" s="4">
        <v>138.5</v>
      </c>
      <c r="Z274" s="4">
        <v>146</v>
      </c>
      <c r="AA274" s="4">
        <v>158.5</v>
      </c>
      <c r="AB274" s="4">
        <v>154.30000000000001</v>
      </c>
      <c r="AC274" s="4">
        <v>149</v>
      </c>
      <c r="AD274" s="4">
        <v>153.9</v>
      </c>
    </row>
    <row r="275" spans="1:30" x14ac:dyDescent="0.35">
      <c r="A275" s="4" t="s">
        <v>30</v>
      </c>
      <c r="B275" s="4">
        <v>2020</v>
      </c>
      <c r="C275" s="4" t="s">
        <v>42</v>
      </c>
      <c r="D275" s="4">
        <v>146.9</v>
      </c>
      <c r="E275" s="4">
        <v>183.9</v>
      </c>
      <c r="F275" s="4">
        <v>149.5</v>
      </c>
      <c r="G275" s="4">
        <v>153.4</v>
      </c>
      <c r="H275" s="4">
        <v>140.4</v>
      </c>
      <c r="I275" s="4">
        <v>147</v>
      </c>
      <c r="J275" s="4">
        <v>178.8</v>
      </c>
      <c r="K275" s="4">
        <v>149.30000000000001</v>
      </c>
      <c r="L275" s="4">
        <v>115.1</v>
      </c>
      <c r="M275" s="4">
        <v>160</v>
      </c>
      <c r="N275" s="4">
        <v>145.4</v>
      </c>
      <c r="O275" s="4">
        <v>161.6</v>
      </c>
      <c r="P275" s="4">
        <v>156.1</v>
      </c>
      <c r="Q275" s="4">
        <v>182.9</v>
      </c>
      <c r="R275" s="4">
        <v>155.4</v>
      </c>
      <c r="S275" s="4">
        <v>149.9</v>
      </c>
      <c r="T275" s="4">
        <v>154.6</v>
      </c>
      <c r="U275" s="4" t="s">
        <v>32</v>
      </c>
      <c r="V275" s="4">
        <v>146.4</v>
      </c>
      <c r="W275" s="4">
        <v>151.6</v>
      </c>
      <c r="X275" s="4">
        <v>159.1</v>
      </c>
      <c r="Y275" s="4">
        <v>144.6</v>
      </c>
      <c r="Z275" s="4">
        <v>152.80000000000001</v>
      </c>
      <c r="AA275" s="4">
        <v>161.1</v>
      </c>
      <c r="AB275" s="4">
        <v>157.4</v>
      </c>
      <c r="AC275" s="4">
        <v>153.69999999999999</v>
      </c>
      <c r="AD275" s="4">
        <v>155.4</v>
      </c>
    </row>
    <row r="276" spans="1:30" x14ac:dyDescent="0.35">
      <c r="A276" s="4" t="s">
        <v>33</v>
      </c>
      <c r="B276" s="4">
        <v>2020</v>
      </c>
      <c r="C276" s="4" t="s">
        <v>42</v>
      </c>
      <c r="D276" s="4">
        <v>151.5</v>
      </c>
      <c r="E276" s="4">
        <v>193.1</v>
      </c>
      <c r="F276" s="4">
        <v>157.30000000000001</v>
      </c>
      <c r="G276" s="4">
        <v>153.9</v>
      </c>
      <c r="H276" s="4">
        <v>134.4</v>
      </c>
      <c r="I276" s="4">
        <v>155.4</v>
      </c>
      <c r="J276" s="4">
        <v>202</v>
      </c>
      <c r="K276" s="4">
        <v>150.80000000000001</v>
      </c>
      <c r="L276" s="4">
        <v>118.9</v>
      </c>
      <c r="M276" s="4">
        <v>160.9</v>
      </c>
      <c r="N276" s="4">
        <v>137.69999999999999</v>
      </c>
      <c r="O276" s="4">
        <v>164.4</v>
      </c>
      <c r="P276" s="4">
        <v>161.30000000000001</v>
      </c>
      <c r="Q276" s="4">
        <v>188.7</v>
      </c>
      <c r="R276" s="4">
        <v>150.19999999999999</v>
      </c>
      <c r="S276" s="4">
        <v>136.30000000000001</v>
      </c>
      <c r="T276" s="4">
        <v>148.1</v>
      </c>
      <c r="U276" s="4">
        <v>156.30000000000001</v>
      </c>
      <c r="V276" s="4">
        <v>137.19999999999999</v>
      </c>
      <c r="W276" s="4">
        <v>145.4</v>
      </c>
      <c r="X276" s="4">
        <v>150</v>
      </c>
      <c r="Y276" s="4">
        <v>135.1</v>
      </c>
      <c r="Z276" s="4">
        <v>141.80000000000001</v>
      </c>
      <c r="AA276" s="4">
        <v>154.9</v>
      </c>
      <c r="AB276" s="4">
        <v>159.80000000000001</v>
      </c>
      <c r="AC276" s="4">
        <v>146</v>
      </c>
      <c r="AD276" s="4">
        <v>154</v>
      </c>
    </row>
    <row r="277" spans="1:30" x14ac:dyDescent="0.35">
      <c r="A277" s="4" t="s">
        <v>34</v>
      </c>
      <c r="B277" s="4">
        <v>2020</v>
      </c>
      <c r="C277" s="4" t="s">
        <v>42</v>
      </c>
      <c r="D277" s="4">
        <v>148.4</v>
      </c>
      <c r="E277" s="4">
        <v>187.1</v>
      </c>
      <c r="F277" s="4">
        <v>152.5</v>
      </c>
      <c r="G277" s="4">
        <v>153.6</v>
      </c>
      <c r="H277" s="4">
        <v>138.19999999999999</v>
      </c>
      <c r="I277" s="4">
        <v>150.9</v>
      </c>
      <c r="J277" s="4">
        <v>186.7</v>
      </c>
      <c r="K277" s="4">
        <v>149.80000000000001</v>
      </c>
      <c r="L277" s="4">
        <v>116.4</v>
      </c>
      <c r="M277" s="4">
        <v>160.30000000000001</v>
      </c>
      <c r="N277" s="4">
        <v>142.19999999999999</v>
      </c>
      <c r="O277" s="4">
        <v>162.9</v>
      </c>
      <c r="P277" s="4">
        <v>158</v>
      </c>
      <c r="Q277" s="4">
        <v>184.4</v>
      </c>
      <c r="R277" s="4">
        <v>153.4</v>
      </c>
      <c r="S277" s="4">
        <v>144.30000000000001</v>
      </c>
      <c r="T277" s="4">
        <v>152</v>
      </c>
      <c r="U277" s="4">
        <v>156.30000000000001</v>
      </c>
      <c r="V277" s="4">
        <v>142.9</v>
      </c>
      <c r="W277" s="4">
        <v>148.69999999999999</v>
      </c>
      <c r="X277" s="4">
        <v>155.6</v>
      </c>
      <c r="Y277" s="4">
        <v>139.6</v>
      </c>
      <c r="Z277" s="4">
        <v>146.6</v>
      </c>
      <c r="AA277" s="4">
        <v>157.5</v>
      </c>
      <c r="AB277" s="4">
        <v>158.4</v>
      </c>
      <c r="AC277" s="4">
        <v>150</v>
      </c>
      <c r="AD277" s="4">
        <v>154.69999999999999</v>
      </c>
    </row>
    <row r="278" spans="1:30" x14ac:dyDescent="0.35">
      <c r="A278" s="4" t="s">
        <v>30</v>
      </c>
      <c r="B278" s="4">
        <v>2020</v>
      </c>
      <c r="C278" s="4" t="s">
        <v>43</v>
      </c>
      <c r="D278" s="4">
        <v>146</v>
      </c>
      <c r="E278" s="4">
        <v>186.3</v>
      </c>
      <c r="F278" s="4">
        <v>159.19999999999999</v>
      </c>
      <c r="G278" s="4">
        <v>153.6</v>
      </c>
      <c r="H278" s="4">
        <v>142.6</v>
      </c>
      <c r="I278" s="4">
        <v>147.19999999999999</v>
      </c>
      <c r="J278" s="4">
        <v>200.6</v>
      </c>
      <c r="K278" s="4">
        <v>150.30000000000001</v>
      </c>
      <c r="L278" s="4">
        <v>115.3</v>
      </c>
      <c r="M278" s="4">
        <v>160.9</v>
      </c>
      <c r="N278" s="4">
        <v>147.4</v>
      </c>
      <c r="O278" s="4">
        <v>161.9</v>
      </c>
      <c r="P278" s="4">
        <v>159.6</v>
      </c>
      <c r="Q278" s="4">
        <v>182.7</v>
      </c>
      <c r="R278" s="4">
        <v>155.69999999999999</v>
      </c>
      <c r="S278" s="4">
        <v>150.6</v>
      </c>
      <c r="T278" s="4">
        <v>155</v>
      </c>
      <c r="U278" s="4" t="s">
        <v>32</v>
      </c>
      <c r="V278" s="4">
        <v>146.80000000000001</v>
      </c>
      <c r="W278" s="4">
        <v>152</v>
      </c>
      <c r="X278" s="4">
        <v>159.5</v>
      </c>
      <c r="Y278" s="4">
        <v>146.4</v>
      </c>
      <c r="Z278" s="4">
        <v>152.4</v>
      </c>
      <c r="AA278" s="4">
        <v>162.5</v>
      </c>
      <c r="AB278" s="4">
        <v>156.19999999999999</v>
      </c>
      <c r="AC278" s="4">
        <v>154.30000000000001</v>
      </c>
      <c r="AD278" s="4">
        <v>157.5</v>
      </c>
    </row>
    <row r="279" spans="1:30" x14ac:dyDescent="0.35">
      <c r="A279" s="4" t="s">
        <v>33</v>
      </c>
      <c r="B279" s="4">
        <v>2020</v>
      </c>
      <c r="C279" s="4" t="s">
        <v>43</v>
      </c>
      <c r="D279" s="4">
        <v>150.6</v>
      </c>
      <c r="E279" s="4">
        <v>193.7</v>
      </c>
      <c r="F279" s="4">
        <v>164.8</v>
      </c>
      <c r="G279" s="4">
        <v>153.69999999999999</v>
      </c>
      <c r="H279" s="4">
        <v>135.69999999999999</v>
      </c>
      <c r="I279" s="4">
        <v>155.69999999999999</v>
      </c>
      <c r="J279" s="4">
        <v>226</v>
      </c>
      <c r="K279" s="4">
        <v>152.19999999999999</v>
      </c>
      <c r="L279" s="4">
        <v>118.1</v>
      </c>
      <c r="M279" s="4">
        <v>161.30000000000001</v>
      </c>
      <c r="N279" s="4">
        <v>139.19999999999999</v>
      </c>
      <c r="O279" s="4">
        <v>164.8</v>
      </c>
      <c r="P279" s="4">
        <v>164.4</v>
      </c>
      <c r="Q279" s="4">
        <v>188.7</v>
      </c>
      <c r="R279" s="4">
        <v>150.5</v>
      </c>
      <c r="S279" s="4">
        <v>136.1</v>
      </c>
      <c r="T279" s="4">
        <v>148.30000000000001</v>
      </c>
      <c r="U279" s="4">
        <v>156.5</v>
      </c>
      <c r="V279" s="4">
        <v>137.1</v>
      </c>
      <c r="W279" s="4">
        <v>145.1</v>
      </c>
      <c r="X279" s="4">
        <v>151</v>
      </c>
      <c r="Y279" s="4">
        <v>135.4</v>
      </c>
      <c r="Z279" s="4">
        <v>142</v>
      </c>
      <c r="AA279" s="4">
        <v>155.69999999999999</v>
      </c>
      <c r="AB279" s="4">
        <v>158.1</v>
      </c>
      <c r="AC279" s="4">
        <v>146.19999999999999</v>
      </c>
      <c r="AD279" s="4">
        <v>155.19999999999999</v>
      </c>
    </row>
    <row r="280" spans="1:30" x14ac:dyDescent="0.35">
      <c r="A280" s="4" t="s">
        <v>34</v>
      </c>
      <c r="B280" s="4">
        <v>2020</v>
      </c>
      <c r="C280" s="4" t="s">
        <v>43</v>
      </c>
      <c r="D280" s="4">
        <v>147.5</v>
      </c>
      <c r="E280" s="4">
        <v>188.9</v>
      </c>
      <c r="F280" s="4">
        <v>161.4</v>
      </c>
      <c r="G280" s="4">
        <v>153.6</v>
      </c>
      <c r="H280" s="4">
        <v>140.1</v>
      </c>
      <c r="I280" s="4">
        <v>151.19999999999999</v>
      </c>
      <c r="J280" s="4">
        <v>209.2</v>
      </c>
      <c r="K280" s="4">
        <v>150.9</v>
      </c>
      <c r="L280" s="4">
        <v>116.2</v>
      </c>
      <c r="M280" s="4">
        <v>161</v>
      </c>
      <c r="N280" s="4">
        <v>144</v>
      </c>
      <c r="O280" s="4">
        <v>163.19999999999999</v>
      </c>
      <c r="P280" s="4">
        <v>161.4</v>
      </c>
      <c r="Q280" s="4">
        <v>184.3</v>
      </c>
      <c r="R280" s="4">
        <v>153.69999999999999</v>
      </c>
      <c r="S280" s="4">
        <v>144.6</v>
      </c>
      <c r="T280" s="4">
        <v>152.30000000000001</v>
      </c>
      <c r="U280" s="4">
        <v>156.5</v>
      </c>
      <c r="V280" s="4">
        <v>143.1</v>
      </c>
      <c r="W280" s="4">
        <v>148.69999999999999</v>
      </c>
      <c r="X280" s="4">
        <v>156.30000000000001</v>
      </c>
      <c r="Y280" s="4">
        <v>140.6</v>
      </c>
      <c r="Z280" s="4">
        <v>146.5</v>
      </c>
      <c r="AA280" s="4">
        <v>158.5</v>
      </c>
      <c r="AB280" s="4">
        <v>157</v>
      </c>
      <c r="AC280" s="4">
        <v>150.4</v>
      </c>
      <c r="AD280" s="4">
        <v>156.4</v>
      </c>
    </row>
    <row r="281" spans="1:30" x14ac:dyDescent="0.35">
      <c r="A281" s="4" t="s">
        <v>30</v>
      </c>
      <c r="B281" s="4">
        <v>2020</v>
      </c>
      <c r="C281" s="4" t="s">
        <v>45</v>
      </c>
      <c r="D281" s="4">
        <v>145.4</v>
      </c>
      <c r="E281" s="4">
        <v>188.6</v>
      </c>
      <c r="F281" s="4">
        <v>171.6</v>
      </c>
      <c r="G281" s="4">
        <v>153.80000000000001</v>
      </c>
      <c r="H281" s="4">
        <v>145.4</v>
      </c>
      <c r="I281" s="4">
        <v>146.5</v>
      </c>
      <c r="J281" s="4">
        <v>222.2</v>
      </c>
      <c r="K281" s="4">
        <v>155.9</v>
      </c>
      <c r="L281" s="4">
        <v>114.9</v>
      </c>
      <c r="M281" s="4">
        <v>162</v>
      </c>
      <c r="N281" s="4">
        <v>150</v>
      </c>
      <c r="O281" s="4">
        <v>162.69999999999999</v>
      </c>
      <c r="P281" s="4">
        <v>163.4</v>
      </c>
      <c r="Q281" s="4">
        <v>183.4</v>
      </c>
      <c r="R281" s="4">
        <v>156.30000000000001</v>
      </c>
      <c r="S281" s="4">
        <v>151</v>
      </c>
      <c r="T281" s="4">
        <v>155.5</v>
      </c>
      <c r="U281" s="4" t="s">
        <v>32</v>
      </c>
      <c r="V281" s="4">
        <v>147.5</v>
      </c>
      <c r="W281" s="4">
        <v>152.80000000000001</v>
      </c>
      <c r="X281" s="4">
        <v>160.4</v>
      </c>
      <c r="Y281" s="4">
        <v>146.1</v>
      </c>
      <c r="Z281" s="4">
        <v>153.6</v>
      </c>
      <c r="AA281" s="4">
        <v>161.6</v>
      </c>
      <c r="AB281" s="4">
        <v>156.19999999999999</v>
      </c>
      <c r="AC281" s="4">
        <v>154.5</v>
      </c>
      <c r="AD281" s="4">
        <v>159.80000000000001</v>
      </c>
    </row>
    <row r="282" spans="1:30" x14ac:dyDescent="0.35">
      <c r="A282" s="4" t="s">
        <v>33</v>
      </c>
      <c r="B282" s="4">
        <v>2020</v>
      </c>
      <c r="C282" s="4" t="s">
        <v>45</v>
      </c>
      <c r="D282" s="4">
        <v>149.69999999999999</v>
      </c>
      <c r="E282" s="4">
        <v>195.5</v>
      </c>
      <c r="F282" s="4">
        <v>176.9</v>
      </c>
      <c r="G282" s="4">
        <v>153.9</v>
      </c>
      <c r="H282" s="4">
        <v>138</v>
      </c>
      <c r="I282" s="4">
        <v>150.5</v>
      </c>
      <c r="J282" s="4">
        <v>245.3</v>
      </c>
      <c r="K282" s="4">
        <v>158.69999999999999</v>
      </c>
      <c r="L282" s="4">
        <v>117.2</v>
      </c>
      <c r="M282" s="4">
        <v>161.4</v>
      </c>
      <c r="N282" s="4">
        <v>141.5</v>
      </c>
      <c r="O282" s="4">
        <v>165.1</v>
      </c>
      <c r="P282" s="4">
        <v>167</v>
      </c>
      <c r="Q282" s="4">
        <v>188.8</v>
      </c>
      <c r="R282" s="4">
        <v>151.1</v>
      </c>
      <c r="S282" s="4">
        <v>136.4</v>
      </c>
      <c r="T282" s="4">
        <v>148.80000000000001</v>
      </c>
      <c r="U282" s="4">
        <v>158</v>
      </c>
      <c r="V282" s="4">
        <v>137.30000000000001</v>
      </c>
      <c r="W282" s="4">
        <v>145.1</v>
      </c>
      <c r="X282" s="4">
        <v>152</v>
      </c>
      <c r="Y282" s="4">
        <v>135.19999999999999</v>
      </c>
      <c r="Z282" s="4">
        <v>144.4</v>
      </c>
      <c r="AA282" s="4">
        <v>156.4</v>
      </c>
      <c r="AB282" s="4">
        <v>157.9</v>
      </c>
      <c r="AC282" s="4">
        <v>146.6</v>
      </c>
      <c r="AD282" s="4">
        <v>156.69999999999999</v>
      </c>
    </row>
    <row r="283" spans="1:30" x14ac:dyDescent="0.35">
      <c r="A283" s="4" t="s">
        <v>34</v>
      </c>
      <c r="B283" s="4">
        <v>2020</v>
      </c>
      <c r="C283" s="4" t="s">
        <v>45</v>
      </c>
      <c r="D283" s="4">
        <v>146.80000000000001</v>
      </c>
      <c r="E283" s="4">
        <v>191</v>
      </c>
      <c r="F283" s="4">
        <v>173.6</v>
      </c>
      <c r="G283" s="4">
        <v>153.80000000000001</v>
      </c>
      <c r="H283" s="4">
        <v>142.69999999999999</v>
      </c>
      <c r="I283" s="4">
        <v>148.4</v>
      </c>
      <c r="J283" s="4">
        <v>230</v>
      </c>
      <c r="K283" s="4">
        <v>156.80000000000001</v>
      </c>
      <c r="L283" s="4">
        <v>115.7</v>
      </c>
      <c r="M283" s="4">
        <v>161.80000000000001</v>
      </c>
      <c r="N283" s="4">
        <v>146.5</v>
      </c>
      <c r="O283" s="4">
        <v>163.80000000000001</v>
      </c>
      <c r="P283" s="4">
        <v>164.7</v>
      </c>
      <c r="Q283" s="4">
        <v>184.8</v>
      </c>
      <c r="R283" s="4">
        <v>154.30000000000001</v>
      </c>
      <c r="S283" s="4">
        <v>144.9</v>
      </c>
      <c r="T283" s="4">
        <v>152.80000000000001</v>
      </c>
      <c r="U283" s="4">
        <v>158</v>
      </c>
      <c r="V283" s="4">
        <v>143.6</v>
      </c>
      <c r="W283" s="4">
        <v>149.19999999999999</v>
      </c>
      <c r="X283" s="4">
        <v>157.19999999999999</v>
      </c>
      <c r="Y283" s="4">
        <v>140.4</v>
      </c>
      <c r="Z283" s="4">
        <v>148.4</v>
      </c>
      <c r="AA283" s="4">
        <v>158.6</v>
      </c>
      <c r="AB283" s="4">
        <v>156.9</v>
      </c>
      <c r="AC283" s="4">
        <v>150.69999999999999</v>
      </c>
      <c r="AD283" s="4">
        <v>158.4</v>
      </c>
    </row>
    <row r="284" spans="1:30" x14ac:dyDescent="0.35">
      <c r="A284" s="4" t="s">
        <v>30</v>
      </c>
      <c r="B284" s="4">
        <v>2020</v>
      </c>
      <c r="C284" s="4" t="s">
        <v>46</v>
      </c>
      <c r="D284" s="4">
        <v>144.6</v>
      </c>
      <c r="E284" s="4">
        <v>188.5</v>
      </c>
      <c r="F284" s="4">
        <v>173.4</v>
      </c>
      <c r="G284" s="4">
        <v>154</v>
      </c>
      <c r="H284" s="4">
        <v>150</v>
      </c>
      <c r="I284" s="4">
        <v>145.9</v>
      </c>
      <c r="J284" s="4">
        <v>225.2</v>
      </c>
      <c r="K284" s="4">
        <v>159.5</v>
      </c>
      <c r="L284" s="4">
        <v>114.4</v>
      </c>
      <c r="M284" s="4">
        <v>163.5</v>
      </c>
      <c r="N284" s="4">
        <v>153.4</v>
      </c>
      <c r="O284" s="4">
        <v>163.6</v>
      </c>
      <c r="P284" s="4">
        <v>164.5</v>
      </c>
      <c r="Q284" s="4">
        <v>183.6</v>
      </c>
      <c r="R284" s="4">
        <v>157</v>
      </c>
      <c r="S284" s="4">
        <v>151.6</v>
      </c>
      <c r="T284" s="4">
        <v>156.30000000000001</v>
      </c>
      <c r="U284" s="4" t="s">
        <v>32</v>
      </c>
      <c r="V284" s="4">
        <v>148.69999999999999</v>
      </c>
      <c r="W284" s="4">
        <v>153.4</v>
      </c>
      <c r="X284" s="4">
        <v>161.6</v>
      </c>
      <c r="Y284" s="4">
        <v>146.4</v>
      </c>
      <c r="Z284" s="4">
        <v>153.9</v>
      </c>
      <c r="AA284" s="4">
        <v>162.9</v>
      </c>
      <c r="AB284" s="4">
        <v>156.6</v>
      </c>
      <c r="AC284" s="4">
        <v>155.19999999999999</v>
      </c>
      <c r="AD284" s="4">
        <v>160.69999999999999</v>
      </c>
    </row>
    <row r="285" spans="1:30" x14ac:dyDescent="0.35">
      <c r="A285" s="4" t="s">
        <v>33</v>
      </c>
      <c r="B285" s="4">
        <v>2020</v>
      </c>
      <c r="C285" s="4" t="s">
        <v>46</v>
      </c>
      <c r="D285" s="4">
        <v>149</v>
      </c>
      <c r="E285" s="4">
        <v>195.7</v>
      </c>
      <c r="F285" s="4">
        <v>178.3</v>
      </c>
      <c r="G285" s="4">
        <v>154.19999999999999</v>
      </c>
      <c r="H285" s="4">
        <v>140.69999999999999</v>
      </c>
      <c r="I285" s="4">
        <v>149.69999999999999</v>
      </c>
      <c r="J285" s="4">
        <v>240.9</v>
      </c>
      <c r="K285" s="4">
        <v>161.5</v>
      </c>
      <c r="L285" s="4">
        <v>117.1</v>
      </c>
      <c r="M285" s="4">
        <v>161.9</v>
      </c>
      <c r="N285" s="4">
        <v>143.30000000000001</v>
      </c>
      <c r="O285" s="4">
        <v>166.1</v>
      </c>
      <c r="P285" s="4">
        <v>167</v>
      </c>
      <c r="Q285" s="4">
        <v>190.2</v>
      </c>
      <c r="R285" s="4">
        <v>151.9</v>
      </c>
      <c r="S285" s="4">
        <v>136.69999999999999</v>
      </c>
      <c r="T285" s="4">
        <v>149.6</v>
      </c>
      <c r="U285" s="4">
        <v>158.4</v>
      </c>
      <c r="V285" s="4">
        <v>137.9</v>
      </c>
      <c r="W285" s="4">
        <v>145.5</v>
      </c>
      <c r="X285" s="4">
        <v>152.9</v>
      </c>
      <c r="Y285" s="4">
        <v>135.5</v>
      </c>
      <c r="Z285" s="4">
        <v>144.30000000000001</v>
      </c>
      <c r="AA285" s="4">
        <v>156.9</v>
      </c>
      <c r="AB285" s="4">
        <v>157.9</v>
      </c>
      <c r="AC285" s="4">
        <v>146.9</v>
      </c>
      <c r="AD285" s="4">
        <v>156.9</v>
      </c>
    </row>
    <row r="286" spans="1:30" x14ac:dyDescent="0.35">
      <c r="A286" s="4" t="s">
        <v>34</v>
      </c>
      <c r="B286" s="4">
        <v>2020</v>
      </c>
      <c r="C286" s="4" t="s">
        <v>46</v>
      </c>
      <c r="D286" s="4">
        <v>146</v>
      </c>
      <c r="E286" s="4">
        <v>191</v>
      </c>
      <c r="F286" s="4">
        <v>175.3</v>
      </c>
      <c r="G286" s="4">
        <v>154.1</v>
      </c>
      <c r="H286" s="4">
        <v>146.6</v>
      </c>
      <c r="I286" s="4">
        <v>147.69999999999999</v>
      </c>
      <c r="J286" s="4">
        <v>230.5</v>
      </c>
      <c r="K286" s="4">
        <v>160.19999999999999</v>
      </c>
      <c r="L286" s="4">
        <v>115.3</v>
      </c>
      <c r="M286" s="4">
        <v>163</v>
      </c>
      <c r="N286" s="4">
        <v>149.19999999999999</v>
      </c>
      <c r="O286" s="4">
        <v>164.8</v>
      </c>
      <c r="P286" s="4">
        <v>165.4</v>
      </c>
      <c r="Q286" s="4">
        <v>185.4</v>
      </c>
      <c r="R286" s="4">
        <v>155</v>
      </c>
      <c r="S286" s="4">
        <v>145.4</v>
      </c>
      <c r="T286" s="4">
        <v>153.6</v>
      </c>
      <c r="U286" s="4">
        <v>158.4</v>
      </c>
      <c r="V286" s="4">
        <v>144.6</v>
      </c>
      <c r="W286" s="4">
        <v>149.69999999999999</v>
      </c>
      <c r="X286" s="4">
        <v>158.30000000000001</v>
      </c>
      <c r="Y286" s="4">
        <v>140.69999999999999</v>
      </c>
      <c r="Z286" s="4">
        <v>148.5</v>
      </c>
      <c r="AA286" s="4">
        <v>159.4</v>
      </c>
      <c r="AB286" s="4">
        <v>157.1</v>
      </c>
      <c r="AC286" s="4">
        <v>151.19999999999999</v>
      </c>
      <c r="AD286" s="4">
        <v>158.9</v>
      </c>
    </row>
    <row r="287" spans="1:30" x14ac:dyDescent="0.35">
      <c r="A287" s="4" t="s">
        <v>30</v>
      </c>
      <c r="B287" s="4">
        <v>2021</v>
      </c>
      <c r="C287" s="4" t="s">
        <v>31</v>
      </c>
      <c r="D287" s="4">
        <v>143.4</v>
      </c>
      <c r="E287" s="4">
        <v>187.5</v>
      </c>
      <c r="F287" s="4">
        <v>173.4</v>
      </c>
      <c r="G287" s="4">
        <v>154</v>
      </c>
      <c r="H287" s="4">
        <v>154.80000000000001</v>
      </c>
      <c r="I287" s="4">
        <v>147</v>
      </c>
      <c r="J287" s="4">
        <v>187.8</v>
      </c>
      <c r="K287" s="4">
        <v>159.5</v>
      </c>
      <c r="L287" s="4">
        <v>113.8</v>
      </c>
      <c r="M287" s="4">
        <v>164.5</v>
      </c>
      <c r="N287" s="4">
        <v>156.1</v>
      </c>
      <c r="O287" s="4">
        <v>164.3</v>
      </c>
      <c r="P287" s="4">
        <v>159.6</v>
      </c>
      <c r="Q287" s="4">
        <v>184.6</v>
      </c>
      <c r="R287" s="4">
        <v>157.5</v>
      </c>
      <c r="S287" s="4">
        <v>152.4</v>
      </c>
      <c r="T287" s="4">
        <v>156.80000000000001</v>
      </c>
      <c r="U287" s="4" t="s">
        <v>32</v>
      </c>
      <c r="V287" s="4">
        <v>150.9</v>
      </c>
      <c r="W287" s="4">
        <v>153.9</v>
      </c>
      <c r="X287" s="4">
        <v>162.5</v>
      </c>
      <c r="Y287" s="4">
        <v>147.5</v>
      </c>
      <c r="Z287" s="4">
        <v>155.1</v>
      </c>
      <c r="AA287" s="4">
        <v>163.5</v>
      </c>
      <c r="AB287" s="4">
        <v>156.19999999999999</v>
      </c>
      <c r="AC287" s="4">
        <v>155.9</v>
      </c>
      <c r="AD287" s="4">
        <v>158.5</v>
      </c>
    </row>
    <row r="288" spans="1:30" x14ac:dyDescent="0.35">
      <c r="A288" s="4" t="s">
        <v>33</v>
      </c>
      <c r="B288" s="4">
        <v>2021</v>
      </c>
      <c r="C288" s="4" t="s">
        <v>31</v>
      </c>
      <c r="D288" s="4">
        <v>148</v>
      </c>
      <c r="E288" s="4">
        <v>194.8</v>
      </c>
      <c r="F288" s="4">
        <v>178.4</v>
      </c>
      <c r="G288" s="4">
        <v>154.4</v>
      </c>
      <c r="H288" s="4">
        <v>144.1</v>
      </c>
      <c r="I288" s="4">
        <v>152.6</v>
      </c>
      <c r="J288" s="4">
        <v>206.8</v>
      </c>
      <c r="K288" s="4">
        <v>162.1</v>
      </c>
      <c r="L288" s="4">
        <v>116.3</v>
      </c>
      <c r="M288" s="4">
        <v>163</v>
      </c>
      <c r="N288" s="4">
        <v>145.9</v>
      </c>
      <c r="O288" s="4">
        <v>167.2</v>
      </c>
      <c r="P288" s="4">
        <v>163.4</v>
      </c>
      <c r="Q288" s="4">
        <v>191.8</v>
      </c>
      <c r="R288" s="4">
        <v>152.5</v>
      </c>
      <c r="S288" s="4">
        <v>137.30000000000001</v>
      </c>
      <c r="T288" s="4">
        <v>150.19999999999999</v>
      </c>
      <c r="U288" s="4">
        <v>157.69999999999999</v>
      </c>
      <c r="V288" s="4">
        <v>142.9</v>
      </c>
      <c r="W288" s="4">
        <v>145.69999999999999</v>
      </c>
      <c r="X288" s="4">
        <v>154.1</v>
      </c>
      <c r="Y288" s="4">
        <v>136.9</v>
      </c>
      <c r="Z288" s="4">
        <v>145.4</v>
      </c>
      <c r="AA288" s="4">
        <v>156.1</v>
      </c>
      <c r="AB288" s="4">
        <v>157.69999999999999</v>
      </c>
      <c r="AC288" s="4">
        <v>147.6</v>
      </c>
      <c r="AD288" s="4">
        <v>156</v>
      </c>
    </row>
    <row r="289" spans="1:30" x14ac:dyDescent="0.35">
      <c r="A289" s="4" t="s">
        <v>34</v>
      </c>
      <c r="B289" s="4">
        <v>2021</v>
      </c>
      <c r="C289" s="4" t="s">
        <v>31</v>
      </c>
      <c r="D289" s="4">
        <v>144.9</v>
      </c>
      <c r="E289" s="4">
        <v>190.1</v>
      </c>
      <c r="F289" s="4">
        <v>175.3</v>
      </c>
      <c r="G289" s="4">
        <v>154.1</v>
      </c>
      <c r="H289" s="4">
        <v>150.9</v>
      </c>
      <c r="I289" s="4">
        <v>149.6</v>
      </c>
      <c r="J289" s="4">
        <v>194.2</v>
      </c>
      <c r="K289" s="4">
        <v>160.4</v>
      </c>
      <c r="L289" s="4">
        <v>114.6</v>
      </c>
      <c r="M289" s="4">
        <v>164</v>
      </c>
      <c r="N289" s="4">
        <v>151.80000000000001</v>
      </c>
      <c r="O289" s="4">
        <v>165.6</v>
      </c>
      <c r="P289" s="4">
        <v>161</v>
      </c>
      <c r="Q289" s="4">
        <v>186.5</v>
      </c>
      <c r="R289" s="4">
        <v>155.5</v>
      </c>
      <c r="S289" s="4">
        <v>146.1</v>
      </c>
      <c r="T289" s="4">
        <v>154.19999999999999</v>
      </c>
      <c r="U289" s="4">
        <v>157.69999999999999</v>
      </c>
      <c r="V289" s="4">
        <v>147.9</v>
      </c>
      <c r="W289" s="4">
        <v>150</v>
      </c>
      <c r="X289" s="4">
        <v>159.30000000000001</v>
      </c>
      <c r="Y289" s="4">
        <v>141.9</v>
      </c>
      <c r="Z289" s="4">
        <v>149.6</v>
      </c>
      <c r="AA289" s="4">
        <v>159.19999999999999</v>
      </c>
      <c r="AB289" s="4">
        <v>156.80000000000001</v>
      </c>
      <c r="AC289" s="4">
        <v>151.9</v>
      </c>
      <c r="AD289" s="4">
        <v>157.30000000000001</v>
      </c>
    </row>
    <row r="290" spans="1:30" x14ac:dyDescent="0.35">
      <c r="A290" s="4" t="s">
        <v>30</v>
      </c>
      <c r="B290" s="4">
        <v>2021</v>
      </c>
      <c r="C290" s="4" t="s">
        <v>35</v>
      </c>
      <c r="D290" s="4">
        <v>142.80000000000001</v>
      </c>
      <c r="E290" s="4">
        <v>184</v>
      </c>
      <c r="F290" s="4">
        <v>168</v>
      </c>
      <c r="G290" s="4">
        <v>154.4</v>
      </c>
      <c r="H290" s="4">
        <v>163</v>
      </c>
      <c r="I290" s="4">
        <v>147.80000000000001</v>
      </c>
      <c r="J290" s="4">
        <v>149.69999999999999</v>
      </c>
      <c r="K290" s="4">
        <v>158.30000000000001</v>
      </c>
      <c r="L290" s="4">
        <v>111.8</v>
      </c>
      <c r="M290" s="4">
        <v>165</v>
      </c>
      <c r="N290" s="4">
        <v>160</v>
      </c>
      <c r="O290" s="4">
        <v>165.8</v>
      </c>
      <c r="P290" s="4">
        <v>154.69999999999999</v>
      </c>
      <c r="Q290" s="4">
        <v>186.5</v>
      </c>
      <c r="R290" s="4">
        <v>159.1</v>
      </c>
      <c r="S290" s="4">
        <v>153.9</v>
      </c>
      <c r="T290" s="4">
        <v>158.4</v>
      </c>
      <c r="U290" s="4" t="s">
        <v>32</v>
      </c>
      <c r="V290" s="4">
        <v>154.4</v>
      </c>
      <c r="W290" s="4">
        <v>154.80000000000001</v>
      </c>
      <c r="X290" s="4">
        <v>164.3</v>
      </c>
      <c r="Y290" s="4">
        <v>150.19999999999999</v>
      </c>
      <c r="Z290" s="4">
        <v>157</v>
      </c>
      <c r="AA290" s="4">
        <v>163.6</v>
      </c>
      <c r="AB290" s="4">
        <v>155.19999999999999</v>
      </c>
      <c r="AC290" s="4">
        <v>157.19999999999999</v>
      </c>
      <c r="AD290" s="4">
        <v>156.69999999999999</v>
      </c>
    </row>
    <row r="291" spans="1:30" x14ac:dyDescent="0.35">
      <c r="A291" s="4" t="s">
        <v>33</v>
      </c>
      <c r="B291" s="4">
        <v>2021</v>
      </c>
      <c r="C291" s="4" t="s">
        <v>35</v>
      </c>
      <c r="D291" s="4">
        <v>147.6</v>
      </c>
      <c r="E291" s="4">
        <v>191.2</v>
      </c>
      <c r="F291" s="4">
        <v>169.9</v>
      </c>
      <c r="G291" s="4">
        <v>155.1</v>
      </c>
      <c r="H291" s="4">
        <v>151.4</v>
      </c>
      <c r="I291" s="4">
        <v>154</v>
      </c>
      <c r="J291" s="4">
        <v>180.2</v>
      </c>
      <c r="K291" s="4">
        <v>159.80000000000001</v>
      </c>
      <c r="L291" s="4">
        <v>114.9</v>
      </c>
      <c r="M291" s="4">
        <v>162.5</v>
      </c>
      <c r="N291" s="4">
        <v>149.19999999999999</v>
      </c>
      <c r="O291" s="4">
        <v>169.4</v>
      </c>
      <c r="P291" s="4">
        <v>160.80000000000001</v>
      </c>
      <c r="Q291" s="4">
        <v>193.3</v>
      </c>
      <c r="R291" s="4">
        <v>154.19999999999999</v>
      </c>
      <c r="S291" s="4">
        <v>138.19999999999999</v>
      </c>
      <c r="T291" s="4">
        <v>151.80000000000001</v>
      </c>
      <c r="U291" s="4">
        <v>159.80000000000001</v>
      </c>
      <c r="V291" s="4">
        <v>149.1</v>
      </c>
      <c r="W291" s="4">
        <v>146.5</v>
      </c>
      <c r="X291" s="4">
        <v>156.30000000000001</v>
      </c>
      <c r="Y291" s="4">
        <v>140.5</v>
      </c>
      <c r="Z291" s="4">
        <v>147.30000000000001</v>
      </c>
      <c r="AA291" s="4">
        <v>156.6</v>
      </c>
      <c r="AB291" s="4">
        <v>156.69999999999999</v>
      </c>
      <c r="AC291" s="4">
        <v>149.30000000000001</v>
      </c>
      <c r="AD291" s="4">
        <v>156.5</v>
      </c>
    </row>
    <row r="292" spans="1:30" x14ac:dyDescent="0.35">
      <c r="A292" s="4" t="s">
        <v>34</v>
      </c>
      <c r="B292" s="4">
        <v>2021</v>
      </c>
      <c r="C292" s="4" t="s">
        <v>35</v>
      </c>
      <c r="D292" s="4">
        <v>144.30000000000001</v>
      </c>
      <c r="E292" s="4">
        <v>186.5</v>
      </c>
      <c r="F292" s="4">
        <v>168.7</v>
      </c>
      <c r="G292" s="4">
        <v>154.69999999999999</v>
      </c>
      <c r="H292" s="4">
        <v>158.69999999999999</v>
      </c>
      <c r="I292" s="4">
        <v>150.69999999999999</v>
      </c>
      <c r="J292" s="4">
        <v>160</v>
      </c>
      <c r="K292" s="4">
        <v>158.80000000000001</v>
      </c>
      <c r="L292" s="4">
        <v>112.8</v>
      </c>
      <c r="M292" s="4">
        <v>164.2</v>
      </c>
      <c r="N292" s="4">
        <v>155.5</v>
      </c>
      <c r="O292" s="4">
        <v>167.5</v>
      </c>
      <c r="P292" s="4">
        <v>156.9</v>
      </c>
      <c r="Q292" s="4">
        <v>188.3</v>
      </c>
      <c r="R292" s="4">
        <v>157.19999999999999</v>
      </c>
      <c r="S292" s="4">
        <v>147.4</v>
      </c>
      <c r="T292" s="4">
        <v>155.80000000000001</v>
      </c>
      <c r="U292" s="4">
        <v>159.80000000000001</v>
      </c>
      <c r="V292" s="4">
        <v>152.4</v>
      </c>
      <c r="W292" s="4">
        <v>150.9</v>
      </c>
      <c r="X292" s="4">
        <v>161.30000000000001</v>
      </c>
      <c r="Y292" s="4">
        <v>145.1</v>
      </c>
      <c r="Z292" s="4">
        <v>151.5</v>
      </c>
      <c r="AA292" s="4">
        <v>159.5</v>
      </c>
      <c r="AB292" s="4">
        <v>155.80000000000001</v>
      </c>
      <c r="AC292" s="4">
        <v>153.4</v>
      </c>
      <c r="AD292" s="4">
        <v>156.6</v>
      </c>
    </row>
    <row r="293" spans="1:30" x14ac:dyDescent="0.35">
      <c r="A293" s="4" t="s">
        <v>30</v>
      </c>
      <c r="B293" s="4">
        <v>2021</v>
      </c>
      <c r="C293" s="4" t="s">
        <v>36</v>
      </c>
      <c r="D293" s="4">
        <v>142.5</v>
      </c>
      <c r="E293" s="4">
        <v>189.4</v>
      </c>
      <c r="F293" s="4">
        <v>163.19999999999999</v>
      </c>
      <c r="G293" s="4">
        <v>154.5</v>
      </c>
      <c r="H293" s="4">
        <v>168.2</v>
      </c>
      <c r="I293" s="4">
        <v>150.5</v>
      </c>
      <c r="J293" s="4">
        <v>141</v>
      </c>
      <c r="K293" s="4">
        <v>159.19999999999999</v>
      </c>
      <c r="L293" s="4">
        <v>111.7</v>
      </c>
      <c r="M293" s="4">
        <v>164</v>
      </c>
      <c r="N293" s="4">
        <v>160.6</v>
      </c>
      <c r="O293" s="4">
        <v>166.4</v>
      </c>
      <c r="P293" s="4">
        <v>154.5</v>
      </c>
      <c r="Q293" s="4">
        <v>186.1</v>
      </c>
      <c r="R293" s="4">
        <v>159.6</v>
      </c>
      <c r="S293" s="4">
        <v>154.4</v>
      </c>
      <c r="T293" s="4">
        <v>158.9</v>
      </c>
      <c r="U293" s="4" t="s">
        <v>48</v>
      </c>
      <c r="V293" s="4">
        <v>156</v>
      </c>
      <c r="W293" s="4">
        <v>154.80000000000001</v>
      </c>
      <c r="X293" s="4">
        <v>164.6</v>
      </c>
      <c r="Y293" s="4">
        <v>151.30000000000001</v>
      </c>
      <c r="Z293" s="4">
        <v>157.80000000000001</v>
      </c>
      <c r="AA293" s="4">
        <v>163.80000000000001</v>
      </c>
      <c r="AB293" s="4">
        <v>153.1</v>
      </c>
      <c r="AC293" s="4">
        <v>157.30000000000001</v>
      </c>
      <c r="AD293" s="4">
        <v>156.69999999999999</v>
      </c>
    </row>
    <row r="294" spans="1:30" x14ac:dyDescent="0.35">
      <c r="A294" s="4" t="s">
        <v>33</v>
      </c>
      <c r="B294" s="4">
        <v>2021</v>
      </c>
      <c r="C294" s="4" t="s">
        <v>36</v>
      </c>
      <c r="D294" s="4">
        <v>147.5</v>
      </c>
      <c r="E294" s="4">
        <v>197.5</v>
      </c>
      <c r="F294" s="4">
        <v>164.7</v>
      </c>
      <c r="G294" s="4">
        <v>155.6</v>
      </c>
      <c r="H294" s="4">
        <v>156.4</v>
      </c>
      <c r="I294" s="4">
        <v>157.30000000000001</v>
      </c>
      <c r="J294" s="4">
        <v>166.1</v>
      </c>
      <c r="K294" s="4">
        <v>161.1</v>
      </c>
      <c r="L294" s="4">
        <v>114.3</v>
      </c>
      <c r="M294" s="4">
        <v>162.6</v>
      </c>
      <c r="N294" s="4">
        <v>150.69999999999999</v>
      </c>
      <c r="O294" s="4">
        <v>170.3</v>
      </c>
      <c r="P294" s="4">
        <v>160.4</v>
      </c>
      <c r="Q294" s="4">
        <v>193.5</v>
      </c>
      <c r="R294" s="4">
        <v>155.1</v>
      </c>
      <c r="S294" s="4">
        <v>138.69999999999999</v>
      </c>
      <c r="T294" s="4">
        <v>152.6</v>
      </c>
      <c r="U294" s="4">
        <v>159.9</v>
      </c>
      <c r="V294" s="4">
        <v>154.80000000000001</v>
      </c>
      <c r="W294" s="4">
        <v>147.19999999999999</v>
      </c>
      <c r="X294" s="4">
        <v>156.9</v>
      </c>
      <c r="Y294" s="4">
        <v>141.69999999999999</v>
      </c>
      <c r="Z294" s="4">
        <v>148.6</v>
      </c>
      <c r="AA294" s="4">
        <v>157.6</v>
      </c>
      <c r="AB294" s="4">
        <v>154.9</v>
      </c>
      <c r="AC294" s="4">
        <v>150</v>
      </c>
      <c r="AD294" s="4">
        <v>156.9</v>
      </c>
    </row>
    <row r="295" spans="1:30" x14ac:dyDescent="0.35">
      <c r="A295" s="4" t="s">
        <v>34</v>
      </c>
      <c r="B295" s="4">
        <v>2021</v>
      </c>
      <c r="C295" s="4" t="s">
        <v>36</v>
      </c>
      <c r="D295" s="4">
        <v>144.1</v>
      </c>
      <c r="E295" s="4">
        <v>192.2</v>
      </c>
      <c r="F295" s="4">
        <v>163.80000000000001</v>
      </c>
      <c r="G295" s="4">
        <v>154.9</v>
      </c>
      <c r="H295" s="4">
        <v>163.9</v>
      </c>
      <c r="I295" s="4">
        <v>153.69999999999999</v>
      </c>
      <c r="J295" s="4">
        <v>149.5</v>
      </c>
      <c r="K295" s="4">
        <v>159.80000000000001</v>
      </c>
      <c r="L295" s="4">
        <v>112.6</v>
      </c>
      <c r="M295" s="4">
        <v>163.5</v>
      </c>
      <c r="N295" s="4">
        <v>156.5</v>
      </c>
      <c r="O295" s="4">
        <v>168.2</v>
      </c>
      <c r="P295" s="4">
        <v>156.69999999999999</v>
      </c>
      <c r="Q295" s="4">
        <v>188.1</v>
      </c>
      <c r="R295" s="4">
        <v>157.80000000000001</v>
      </c>
      <c r="S295" s="4">
        <v>147.9</v>
      </c>
      <c r="T295" s="4">
        <v>156.4</v>
      </c>
      <c r="U295" s="4">
        <v>159.9</v>
      </c>
      <c r="V295" s="4">
        <v>155.5</v>
      </c>
      <c r="W295" s="4">
        <v>151.19999999999999</v>
      </c>
      <c r="X295" s="4">
        <v>161.69999999999999</v>
      </c>
      <c r="Y295" s="4">
        <v>146.19999999999999</v>
      </c>
      <c r="Z295" s="4">
        <v>152.6</v>
      </c>
      <c r="AA295" s="4">
        <v>160.19999999999999</v>
      </c>
      <c r="AB295" s="4">
        <v>153.80000000000001</v>
      </c>
      <c r="AC295" s="4">
        <v>153.80000000000001</v>
      </c>
      <c r="AD295" s="4">
        <v>156.80000000000001</v>
      </c>
    </row>
    <row r="296" spans="1:30" x14ac:dyDescent="0.35">
      <c r="A296" s="4" t="s">
        <v>30</v>
      </c>
      <c r="B296" s="4">
        <v>2021</v>
      </c>
      <c r="C296" s="4" t="s">
        <v>37</v>
      </c>
      <c r="D296" s="4">
        <v>142.69999999999999</v>
      </c>
      <c r="E296" s="4">
        <v>195.5</v>
      </c>
      <c r="F296" s="4">
        <v>163.4</v>
      </c>
      <c r="G296" s="4">
        <v>155</v>
      </c>
      <c r="H296" s="4">
        <v>175.2</v>
      </c>
      <c r="I296" s="4">
        <v>160.6</v>
      </c>
      <c r="J296" s="4">
        <v>135.1</v>
      </c>
      <c r="K296" s="4">
        <v>161.1</v>
      </c>
      <c r="L296" s="4">
        <v>112.2</v>
      </c>
      <c r="M296" s="4">
        <v>164.4</v>
      </c>
      <c r="N296" s="4">
        <v>161.9</v>
      </c>
      <c r="O296" s="4">
        <v>166.8</v>
      </c>
      <c r="P296" s="4">
        <v>155.6</v>
      </c>
      <c r="Q296" s="4">
        <v>186.8</v>
      </c>
      <c r="R296" s="4">
        <v>160.69999999999999</v>
      </c>
      <c r="S296" s="4">
        <v>155.1</v>
      </c>
      <c r="T296" s="4">
        <v>159.9</v>
      </c>
      <c r="U296" s="4" t="s">
        <v>48</v>
      </c>
      <c r="V296" s="4">
        <v>156</v>
      </c>
      <c r="W296" s="4">
        <v>155.5</v>
      </c>
      <c r="X296" s="4">
        <v>165.3</v>
      </c>
      <c r="Y296" s="4">
        <v>151.69999999999999</v>
      </c>
      <c r="Z296" s="4">
        <v>158.6</v>
      </c>
      <c r="AA296" s="4">
        <v>164.1</v>
      </c>
      <c r="AB296" s="4">
        <v>154.6</v>
      </c>
      <c r="AC296" s="4">
        <v>158</v>
      </c>
      <c r="AD296" s="4">
        <v>157.6</v>
      </c>
    </row>
    <row r="297" spans="1:30" x14ac:dyDescent="0.35">
      <c r="A297" s="4" t="s">
        <v>33</v>
      </c>
      <c r="B297" s="4">
        <v>2021</v>
      </c>
      <c r="C297" s="4" t="s">
        <v>37</v>
      </c>
      <c r="D297" s="4">
        <v>147.6</v>
      </c>
      <c r="E297" s="4">
        <v>202.5</v>
      </c>
      <c r="F297" s="4">
        <v>166.4</v>
      </c>
      <c r="G297" s="4">
        <v>156</v>
      </c>
      <c r="H297" s="4">
        <v>161.4</v>
      </c>
      <c r="I297" s="4">
        <v>168.8</v>
      </c>
      <c r="J297" s="4">
        <v>161.6</v>
      </c>
      <c r="K297" s="4">
        <v>162.80000000000001</v>
      </c>
      <c r="L297" s="4">
        <v>114.8</v>
      </c>
      <c r="M297" s="4">
        <v>162.80000000000001</v>
      </c>
      <c r="N297" s="4">
        <v>151.5</v>
      </c>
      <c r="O297" s="4">
        <v>171.4</v>
      </c>
      <c r="P297" s="4">
        <v>162</v>
      </c>
      <c r="Q297" s="4">
        <v>194.4</v>
      </c>
      <c r="R297" s="4">
        <v>155.9</v>
      </c>
      <c r="S297" s="4">
        <v>139.30000000000001</v>
      </c>
      <c r="T297" s="4">
        <v>153.4</v>
      </c>
      <c r="U297" s="4">
        <v>161.4</v>
      </c>
      <c r="V297" s="4">
        <v>154.9</v>
      </c>
      <c r="W297" s="4">
        <v>147.6</v>
      </c>
      <c r="X297" s="4">
        <v>157.5</v>
      </c>
      <c r="Y297" s="4">
        <v>142.1</v>
      </c>
      <c r="Z297" s="4">
        <v>149.1</v>
      </c>
      <c r="AA297" s="4">
        <v>157.6</v>
      </c>
      <c r="AB297" s="4">
        <v>156.6</v>
      </c>
      <c r="AC297" s="4">
        <v>150.5</v>
      </c>
      <c r="AD297" s="4">
        <v>158</v>
      </c>
    </row>
    <row r="298" spans="1:30" x14ac:dyDescent="0.35">
      <c r="A298" s="4" t="s">
        <v>34</v>
      </c>
      <c r="B298" s="4">
        <v>2021</v>
      </c>
      <c r="C298" s="4" t="s">
        <v>37</v>
      </c>
      <c r="D298" s="4">
        <v>144.30000000000001</v>
      </c>
      <c r="E298" s="4">
        <v>198</v>
      </c>
      <c r="F298" s="4">
        <v>164.6</v>
      </c>
      <c r="G298" s="4">
        <v>155.4</v>
      </c>
      <c r="H298" s="4">
        <v>170.1</v>
      </c>
      <c r="I298" s="4">
        <v>164.4</v>
      </c>
      <c r="J298" s="4">
        <v>144.1</v>
      </c>
      <c r="K298" s="4">
        <v>161.69999999999999</v>
      </c>
      <c r="L298" s="4">
        <v>113.1</v>
      </c>
      <c r="M298" s="4">
        <v>163.9</v>
      </c>
      <c r="N298" s="4">
        <v>157.6</v>
      </c>
      <c r="O298" s="4">
        <v>168.9</v>
      </c>
      <c r="P298" s="4">
        <v>158</v>
      </c>
      <c r="Q298" s="4">
        <v>188.8</v>
      </c>
      <c r="R298" s="4">
        <v>158.80000000000001</v>
      </c>
      <c r="S298" s="4">
        <v>148.5</v>
      </c>
      <c r="T298" s="4">
        <v>157.30000000000001</v>
      </c>
      <c r="U298" s="4">
        <v>161.4</v>
      </c>
      <c r="V298" s="4">
        <v>155.6</v>
      </c>
      <c r="W298" s="4">
        <v>151.80000000000001</v>
      </c>
      <c r="X298" s="4">
        <v>162.30000000000001</v>
      </c>
      <c r="Y298" s="4">
        <v>146.6</v>
      </c>
      <c r="Z298" s="4">
        <v>153.19999999999999</v>
      </c>
      <c r="AA298" s="4">
        <v>160.30000000000001</v>
      </c>
      <c r="AB298" s="4">
        <v>155.4</v>
      </c>
      <c r="AC298" s="4">
        <v>154.4</v>
      </c>
      <c r="AD298" s="4">
        <v>157.80000000000001</v>
      </c>
    </row>
    <row r="299" spans="1:30" x14ac:dyDescent="0.35">
      <c r="A299" s="4" t="s">
        <v>30</v>
      </c>
      <c r="B299" s="4">
        <v>2021</v>
      </c>
      <c r="C299" s="4" t="s">
        <v>38</v>
      </c>
      <c r="D299" s="4">
        <v>145.1</v>
      </c>
      <c r="E299" s="4">
        <v>198.5</v>
      </c>
      <c r="F299" s="4">
        <v>168.6</v>
      </c>
      <c r="G299" s="4">
        <v>155.80000000000001</v>
      </c>
      <c r="H299" s="4">
        <v>184.4</v>
      </c>
      <c r="I299" s="4">
        <v>162.30000000000001</v>
      </c>
      <c r="J299" s="4">
        <v>138.4</v>
      </c>
      <c r="K299" s="4">
        <v>165.1</v>
      </c>
      <c r="L299" s="4">
        <v>114.3</v>
      </c>
      <c r="M299" s="4">
        <v>169.7</v>
      </c>
      <c r="N299" s="4">
        <v>164.6</v>
      </c>
      <c r="O299" s="4">
        <v>169.8</v>
      </c>
      <c r="P299" s="4">
        <v>158.69999999999999</v>
      </c>
      <c r="Q299" s="4">
        <v>189.6</v>
      </c>
      <c r="R299" s="4">
        <v>165.3</v>
      </c>
      <c r="S299" s="4">
        <v>160.6</v>
      </c>
      <c r="T299" s="4">
        <v>164.5</v>
      </c>
      <c r="U299" s="4" t="s">
        <v>32</v>
      </c>
      <c r="V299" s="4">
        <v>161.69999999999999</v>
      </c>
      <c r="W299" s="4">
        <v>158.80000000000001</v>
      </c>
      <c r="X299" s="4">
        <v>169.1</v>
      </c>
      <c r="Y299" s="4">
        <v>153.19999999999999</v>
      </c>
      <c r="Z299" s="4">
        <v>160</v>
      </c>
      <c r="AA299" s="4">
        <v>167.6</v>
      </c>
      <c r="AB299" s="4">
        <v>159.30000000000001</v>
      </c>
      <c r="AC299" s="4">
        <v>161.1</v>
      </c>
      <c r="AD299" s="4">
        <v>161.1</v>
      </c>
    </row>
    <row r="300" spans="1:30" x14ac:dyDescent="0.35">
      <c r="A300" s="4" t="s">
        <v>33</v>
      </c>
      <c r="B300" s="4">
        <v>2021</v>
      </c>
      <c r="C300" s="4" t="s">
        <v>38</v>
      </c>
      <c r="D300" s="4">
        <v>148.80000000000001</v>
      </c>
      <c r="E300" s="4">
        <v>204.3</v>
      </c>
      <c r="F300" s="4">
        <v>173</v>
      </c>
      <c r="G300" s="4">
        <v>156.5</v>
      </c>
      <c r="H300" s="4">
        <v>168.8</v>
      </c>
      <c r="I300" s="4">
        <v>172.5</v>
      </c>
      <c r="J300" s="4">
        <v>166.5</v>
      </c>
      <c r="K300" s="4">
        <v>165.9</v>
      </c>
      <c r="L300" s="4">
        <v>115.9</v>
      </c>
      <c r="M300" s="4">
        <v>165.2</v>
      </c>
      <c r="N300" s="4">
        <v>152</v>
      </c>
      <c r="O300" s="4">
        <v>171.1</v>
      </c>
      <c r="P300" s="4">
        <v>164.2</v>
      </c>
      <c r="Q300" s="4">
        <v>198.2</v>
      </c>
      <c r="R300" s="4">
        <v>156.5</v>
      </c>
      <c r="S300" s="4">
        <v>140.19999999999999</v>
      </c>
      <c r="T300" s="4">
        <v>154.1</v>
      </c>
      <c r="U300" s="4">
        <v>161.6</v>
      </c>
      <c r="V300" s="4">
        <v>155.5</v>
      </c>
      <c r="W300" s="4">
        <v>150.1</v>
      </c>
      <c r="X300" s="4">
        <v>160.4</v>
      </c>
      <c r="Y300" s="4">
        <v>145</v>
      </c>
      <c r="Z300" s="4">
        <v>152.6</v>
      </c>
      <c r="AA300" s="4">
        <v>156.6</v>
      </c>
      <c r="AB300" s="4">
        <v>157.5</v>
      </c>
      <c r="AC300" s="4">
        <v>152.30000000000001</v>
      </c>
      <c r="AD300" s="4">
        <v>159.5</v>
      </c>
    </row>
    <row r="301" spans="1:30" x14ac:dyDescent="0.35">
      <c r="A301" s="4" t="s">
        <v>34</v>
      </c>
      <c r="B301" s="4">
        <v>2021</v>
      </c>
      <c r="C301" s="4" t="s">
        <v>38</v>
      </c>
      <c r="D301" s="4">
        <v>146.30000000000001</v>
      </c>
      <c r="E301" s="4">
        <v>200.5</v>
      </c>
      <c r="F301" s="4">
        <v>170.3</v>
      </c>
      <c r="G301" s="4">
        <v>156.1</v>
      </c>
      <c r="H301" s="4">
        <v>178.7</v>
      </c>
      <c r="I301" s="4">
        <v>167.1</v>
      </c>
      <c r="J301" s="4">
        <v>147.9</v>
      </c>
      <c r="K301" s="4">
        <v>165.4</v>
      </c>
      <c r="L301" s="4">
        <v>114.8</v>
      </c>
      <c r="M301" s="4">
        <v>168.2</v>
      </c>
      <c r="N301" s="4">
        <v>159.30000000000001</v>
      </c>
      <c r="O301" s="4">
        <v>170.4</v>
      </c>
      <c r="P301" s="4">
        <v>160.69999999999999</v>
      </c>
      <c r="Q301" s="4">
        <v>191.9</v>
      </c>
      <c r="R301" s="4">
        <v>161.80000000000001</v>
      </c>
      <c r="S301" s="4">
        <v>152.1</v>
      </c>
      <c r="T301" s="4">
        <v>160.4</v>
      </c>
      <c r="U301" s="4">
        <v>161.6</v>
      </c>
      <c r="V301" s="4">
        <v>159.4</v>
      </c>
      <c r="W301" s="4">
        <v>154.69999999999999</v>
      </c>
      <c r="X301" s="4">
        <v>165.8</v>
      </c>
      <c r="Y301" s="4">
        <v>148.9</v>
      </c>
      <c r="Z301" s="4">
        <v>155.80000000000001</v>
      </c>
      <c r="AA301" s="4">
        <v>161.19999999999999</v>
      </c>
      <c r="AB301" s="4">
        <v>158.6</v>
      </c>
      <c r="AC301" s="4">
        <v>156.80000000000001</v>
      </c>
      <c r="AD301" s="4">
        <v>160.4</v>
      </c>
    </row>
    <row r="302" spans="1:30" x14ac:dyDescent="0.35">
      <c r="A302" s="4" t="s">
        <v>30</v>
      </c>
      <c r="B302" s="4">
        <v>2021</v>
      </c>
      <c r="C302" s="4" t="s">
        <v>39</v>
      </c>
      <c r="D302" s="4">
        <v>145.6</v>
      </c>
      <c r="E302" s="4">
        <v>200.1</v>
      </c>
      <c r="F302" s="4">
        <v>179.3</v>
      </c>
      <c r="G302" s="4">
        <v>156.1</v>
      </c>
      <c r="H302" s="4">
        <v>190.4</v>
      </c>
      <c r="I302" s="4">
        <v>158.6</v>
      </c>
      <c r="J302" s="4">
        <v>144.69999999999999</v>
      </c>
      <c r="K302" s="4">
        <v>165.5</v>
      </c>
      <c r="L302" s="4">
        <v>114.6</v>
      </c>
      <c r="M302" s="4">
        <v>170</v>
      </c>
      <c r="N302" s="4">
        <v>165.5</v>
      </c>
      <c r="O302" s="4">
        <v>171.7</v>
      </c>
      <c r="P302" s="4">
        <v>160.5</v>
      </c>
      <c r="Q302" s="4">
        <v>189.1</v>
      </c>
      <c r="R302" s="4">
        <v>165.3</v>
      </c>
      <c r="S302" s="4">
        <v>159.9</v>
      </c>
      <c r="T302" s="4">
        <v>164.6</v>
      </c>
      <c r="U302" s="4" t="s">
        <v>32</v>
      </c>
      <c r="V302" s="4">
        <v>162.1</v>
      </c>
      <c r="W302" s="4">
        <v>159.19999999999999</v>
      </c>
      <c r="X302" s="4">
        <v>169.7</v>
      </c>
      <c r="Y302" s="4">
        <v>154.19999999999999</v>
      </c>
      <c r="Z302" s="4">
        <v>160.4</v>
      </c>
      <c r="AA302" s="4">
        <v>166.8</v>
      </c>
      <c r="AB302" s="4">
        <v>159.4</v>
      </c>
      <c r="AC302" s="4">
        <v>161.5</v>
      </c>
      <c r="AD302" s="4">
        <v>162.1</v>
      </c>
    </row>
    <row r="303" spans="1:30" x14ac:dyDescent="0.35">
      <c r="A303" s="4" t="s">
        <v>33</v>
      </c>
      <c r="B303" s="4">
        <v>2021</v>
      </c>
      <c r="C303" s="4" t="s">
        <v>39</v>
      </c>
      <c r="D303" s="4">
        <v>149.19999999999999</v>
      </c>
      <c r="E303" s="4">
        <v>205.5</v>
      </c>
      <c r="F303" s="4">
        <v>182.8</v>
      </c>
      <c r="G303" s="4">
        <v>156.5</v>
      </c>
      <c r="H303" s="4">
        <v>172.2</v>
      </c>
      <c r="I303" s="4">
        <v>171.5</v>
      </c>
      <c r="J303" s="4">
        <v>176.2</v>
      </c>
      <c r="K303" s="4">
        <v>166.9</v>
      </c>
      <c r="L303" s="4">
        <v>116.1</v>
      </c>
      <c r="M303" s="4">
        <v>165.5</v>
      </c>
      <c r="N303" s="4">
        <v>152.30000000000001</v>
      </c>
      <c r="O303" s="4">
        <v>173.3</v>
      </c>
      <c r="P303" s="4">
        <v>166.2</v>
      </c>
      <c r="Q303" s="4">
        <v>195.6</v>
      </c>
      <c r="R303" s="4">
        <v>157.30000000000001</v>
      </c>
      <c r="S303" s="4">
        <v>140.5</v>
      </c>
      <c r="T303" s="4">
        <v>154.80000000000001</v>
      </c>
      <c r="U303" s="4">
        <v>160.5</v>
      </c>
      <c r="V303" s="4">
        <v>156.1</v>
      </c>
      <c r="W303" s="4">
        <v>149.80000000000001</v>
      </c>
      <c r="X303" s="4">
        <v>160.80000000000001</v>
      </c>
      <c r="Y303" s="4">
        <v>147.5</v>
      </c>
      <c r="Z303" s="4">
        <v>150.69999999999999</v>
      </c>
      <c r="AA303" s="4">
        <v>158.1</v>
      </c>
      <c r="AB303" s="4">
        <v>158</v>
      </c>
      <c r="AC303" s="4">
        <v>153.4</v>
      </c>
      <c r="AD303" s="4">
        <v>160.4</v>
      </c>
    </row>
    <row r="304" spans="1:30" x14ac:dyDescent="0.35">
      <c r="A304" s="4" t="s">
        <v>34</v>
      </c>
      <c r="B304" s="4">
        <v>2021</v>
      </c>
      <c r="C304" s="4" t="s">
        <v>39</v>
      </c>
      <c r="D304" s="4">
        <v>146.69999999999999</v>
      </c>
      <c r="E304" s="4">
        <v>202</v>
      </c>
      <c r="F304" s="4">
        <v>180.7</v>
      </c>
      <c r="G304" s="4">
        <v>156.19999999999999</v>
      </c>
      <c r="H304" s="4">
        <v>183.7</v>
      </c>
      <c r="I304" s="4">
        <v>164.6</v>
      </c>
      <c r="J304" s="4">
        <v>155.4</v>
      </c>
      <c r="K304" s="4">
        <v>166</v>
      </c>
      <c r="L304" s="4">
        <v>115.1</v>
      </c>
      <c r="M304" s="4">
        <v>168.5</v>
      </c>
      <c r="N304" s="4">
        <v>160</v>
      </c>
      <c r="O304" s="4">
        <v>172.4</v>
      </c>
      <c r="P304" s="4">
        <v>162.6</v>
      </c>
      <c r="Q304" s="4">
        <v>190.8</v>
      </c>
      <c r="R304" s="4">
        <v>162.19999999999999</v>
      </c>
      <c r="S304" s="4">
        <v>151.80000000000001</v>
      </c>
      <c r="T304" s="4">
        <v>160.69999999999999</v>
      </c>
      <c r="U304" s="4">
        <v>160.5</v>
      </c>
      <c r="V304" s="4">
        <v>159.80000000000001</v>
      </c>
      <c r="W304" s="4">
        <v>154.80000000000001</v>
      </c>
      <c r="X304" s="4">
        <v>166.3</v>
      </c>
      <c r="Y304" s="4">
        <v>150.69999999999999</v>
      </c>
      <c r="Z304" s="4">
        <v>154.9</v>
      </c>
      <c r="AA304" s="4">
        <v>161.69999999999999</v>
      </c>
      <c r="AB304" s="4">
        <v>158.80000000000001</v>
      </c>
      <c r="AC304" s="4">
        <v>157.6</v>
      </c>
      <c r="AD304" s="4">
        <v>161.30000000000001</v>
      </c>
    </row>
    <row r="305" spans="1:30" x14ac:dyDescent="0.35">
      <c r="A305" s="4" t="s">
        <v>30</v>
      </c>
      <c r="B305" s="4">
        <v>2021</v>
      </c>
      <c r="C305" s="4" t="s">
        <v>40</v>
      </c>
      <c r="D305" s="4">
        <v>145.1</v>
      </c>
      <c r="E305" s="4">
        <v>204.5</v>
      </c>
      <c r="F305" s="4">
        <v>180.4</v>
      </c>
      <c r="G305" s="4">
        <v>157.1</v>
      </c>
      <c r="H305" s="4">
        <v>188.7</v>
      </c>
      <c r="I305" s="4">
        <v>157.69999999999999</v>
      </c>
      <c r="J305" s="4">
        <v>152.80000000000001</v>
      </c>
      <c r="K305" s="4">
        <v>163.6</v>
      </c>
      <c r="L305" s="4">
        <v>113.9</v>
      </c>
      <c r="M305" s="4">
        <v>169.7</v>
      </c>
      <c r="N305" s="4">
        <v>166.2</v>
      </c>
      <c r="O305" s="4">
        <v>171</v>
      </c>
      <c r="P305" s="4">
        <v>161.69999999999999</v>
      </c>
      <c r="Q305" s="4">
        <v>189.7</v>
      </c>
      <c r="R305" s="4">
        <v>166</v>
      </c>
      <c r="S305" s="4">
        <v>161.1</v>
      </c>
      <c r="T305" s="4">
        <v>165.3</v>
      </c>
      <c r="U305" s="4" t="s">
        <v>32</v>
      </c>
      <c r="V305" s="4">
        <v>162.5</v>
      </c>
      <c r="W305" s="4">
        <v>160.30000000000001</v>
      </c>
      <c r="X305" s="4">
        <v>170.4</v>
      </c>
      <c r="Y305" s="4">
        <v>157.1</v>
      </c>
      <c r="Z305" s="4">
        <v>160.69999999999999</v>
      </c>
      <c r="AA305" s="4">
        <v>167.2</v>
      </c>
      <c r="AB305" s="4">
        <v>160.4</v>
      </c>
      <c r="AC305" s="4">
        <v>162.80000000000001</v>
      </c>
      <c r="AD305" s="4">
        <v>163.19999999999999</v>
      </c>
    </row>
    <row r="306" spans="1:30" x14ac:dyDescent="0.35">
      <c r="A306" s="4" t="s">
        <v>33</v>
      </c>
      <c r="B306" s="4">
        <v>2021</v>
      </c>
      <c r="C306" s="4" t="s">
        <v>40</v>
      </c>
      <c r="D306" s="4">
        <v>149.1</v>
      </c>
      <c r="E306" s="4">
        <v>210.9</v>
      </c>
      <c r="F306" s="4">
        <v>185</v>
      </c>
      <c r="G306" s="4">
        <v>158.19999999999999</v>
      </c>
      <c r="H306" s="4">
        <v>170.6</v>
      </c>
      <c r="I306" s="4">
        <v>170.9</v>
      </c>
      <c r="J306" s="4">
        <v>186.4</v>
      </c>
      <c r="K306" s="4">
        <v>164.7</v>
      </c>
      <c r="L306" s="4">
        <v>115.7</v>
      </c>
      <c r="M306" s="4">
        <v>165.5</v>
      </c>
      <c r="N306" s="4">
        <v>153.4</v>
      </c>
      <c r="O306" s="4">
        <v>173.5</v>
      </c>
      <c r="P306" s="4">
        <v>167.9</v>
      </c>
      <c r="Q306" s="4">
        <v>195.5</v>
      </c>
      <c r="R306" s="4">
        <v>157.9</v>
      </c>
      <c r="S306" s="4">
        <v>141.9</v>
      </c>
      <c r="T306" s="4">
        <v>155.5</v>
      </c>
      <c r="U306" s="4">
        <v>161.5</v>
      </c>
      <c r="V306" s="4">
        <v>157.69999999999999</v>
      </c>
      <c r="W306" s="4">
        <v>150.69999999999999</v>
      </c>
      <c r="X306" s="4">
        <v>161.5</v>
      </c>
      <c r="Y306" s="4">
        <v>149.5</v>
      </c>
      <c r="Z306" s="4">
        <v>151.19999999999999</v>
      </c>
      <c r="AA306" s="4">
        <v>160.30000000000001</v>
      </c>
      <c r="AB306" s="4">
        <v>159.6</v>
      </c>
      <c r="AC306" s="4">
        <v>155</v>
      </c>
      <c r="AD306" s="4">
        <v>161.80000000000001</v>
      </c>
    </row>
    <row r="307" spans="1:30" x14ac:dyDescent="0.35">
      <c r="A307" s="4" t="s">
        <v>34</v>
      </c>
      <c r="B307" s="4">
        <v>2021</v>
      </c>
      <c r="C307" s="4" t="s">
        <v>40</v>
      </c>
      <c r="D307" s="4">
        <v>146.4</v>
      </c>
      <c r="E307" s="4">
        <v>206.8</v>
      </c>
      <c r="F307" s="4">
        <v>182.2</v>
      </c>
      <c r="G307" s="4">
        <v>157.5</v>
      </c>
      <c r="H307" s="4">
        <v>182.1</v>
      </c>
      <c r="I307" s="4">
        <v>163.9</v>
      </c>
      <c r="J307" s="4">
        <v>164.2</v>
      </c>
      <c r="K307" s="4">
        <v>164</v>
      </c>
      <c r="L307" s="4">
        <v>114.5</v>
      </c>
      <c r="M307" s="4">
        <v>168.3</v>
      </c>
      <c r="N307" s="4">
        <v>160.9</v>
      </c>
      <c r="O307" s="4">
        <v>172.2</v>
      </c>
      <c r="P307" s="4">
        <v>164</v>
      </c>
      <c r="Q307" s="4">
        <v>191.2</v>
      </c>
      <c r="R307" s="4">
        <v>162.80000000000001</v>
      </c>
      <c r="S307" s="4">
        <v>153.1</v>
      </c>
      <c r="T307" s="4">
        <v>161.4</v>
      </c>
      <c r="U307" s="4">
        <v>161.5</v>
      </c>
      <c r="V307" s="4">
        <v>160.69999999999999</v>
      </c>
      <c r="W307" s="4">
        <v>155.80000000000001</v>
      </c>
      <c r="X307" s="4">
        <v>167</v>
      </c>
      <c r="Y307" s="4">
        <v>153.1</v>
      </c>
      <c r="Z307" s="4">
        <v>155.30000000000001</v>
      </c>
      <c r="AA307" s="4">
        <v>163.19999999999999</v>
      </c>
      <c r="AB307" s="4">
        <v>160.1</v>
      </c>
      <c r="AC307" s="4">
        <v>159</v>
      </c>
      <c r="AD307" s="4">
        <v>162.5</v>
      </c>
    </row>
    <row r="308" spans="1:30" x14ac:dyDescent="0.35">
      <c r="A308" s="4" t="s">
        <v>30</v>
      </c>
      <c r="B308" s="4">
        <v>2021</v>
      </c>
      <c r="C308" s="4" t="s">
        <v>41</v>
      </c>
      <c r="D308" s="4">
        <v>144.9</v>
      </c>
      <c r="E308" s="4">
        <v>202.3</v>
      </c>
      <c r="F308" s="4">
        <v>176.5</v>
      </c>
      <c r="G308" s="4">
        <v>157.5</v>
      </c>
      <c r="H308" s="4">
        <v>190.9</v>
      </c>
      <c r="I308" s="4">
        <v>155.69999999999999</v>
      </c>
      <c r="J308" s="4">
        <v>153.9</v>
      </c>
      <c r="K308" s="4">
        <v>162.80000000000001</v>
      </c>
      <c r="L308" s="4">
        <v>115.2</v>
      </c>
      <c r="M308" s="4">
        <v>169.8</v>
      </c>
      <c r="N308" s="4">
        <v>167.6</v>
      </c>
      <c r="O308" s="4">
        <v>171.9</v>
      </c>
      <c r="P308" s="4">
        <v>161.80000000000001</v>
      </c>
      <c r="Q308" s="4">
        <v>190.2</v>
      </c>
      <c r="R308" s="4">
        <v>167</v>
      </c>
      <c r="S308" s="4">
        <v>162.6</v>
      </c>
      <c r="T308" s="4">
        <v>166.3</v>
      </c>
      <c r="U308" s="4" t="s">
        <v>32</v>
      </c>
      <c r="V308" s="4">
        <v>163.1</v>
      </c>
      <c r="W308" s="4">
        <v>160.9</v>
      </c>
      <c r="X308" s="4">
        <v>171.1</v>
      </c>
      <c r="Y308" s="4">
        <v>157.69999999999999</v>
      </c>
      <c r="Z308" s="4">
        <v>161.1</v>
      </c>
      <c r="AA308" s="4">
        <v>167.5</v>
      </c>
      <c r="AB308" s="4">
        <v>160.30000000000001</v>
      </c>
      <c r="AC308" s="4">
        <v>163.30000000000001</v>
      </c>
      <c r="AD308" s="4">
        <v>163.6</v>
      </c>
    </row>
    <row r="309" spans="1:30" x14ac:dyDescent="0.35">
      <c r="A309" s="4" t="s">
        <v>33</v>
      </c>
      <c r="B309" s="4">
        <v>2021</v>
      </c>
      <c r="C309" s="4" t="s">
        <v>41</v>
      </c>
      <c r="D309" s="4">
        <v>149.30000000000001</v>
      </c>
      <c r="E309" s="4">
        <v>207.4</v>
      </c>
      <c r="F309" s="4">
        <v>174.1</v>
      </c>
      <c r="G309" s="4">
        <v>159.19999999999999</v>
      </c>
      <c r="H309" s="4">
        <v>175</v>
      </c>
      <c r="I309" s="4">
        <v>161.30000000000001</v>
      </c>
      <c r="J309" s="4">
        <v>183.3</v>
      </c>
      <c r="K309" s="4">
        <v>164.5</v>
      </c>
      <c r="L309" s="4">
        <v>120.4</v>
      </c>
      <c r="M309" s="4">
        <v>166.2</v>
      </c>
      <c r="N309" s="4">
        <v>154.80000000000001</v>
      </c>
      <c r="O309" s="4">
        <v>175.1</v>
      </c>
      <c r="P309" s="4">
        <v>167.3</v>
      </c>
      <c r="Q309" s="4">
        <v>196.5</v>
      </c>
      <c r="R309" s="4">
        <v>159.80000000000001</v>
      </c>
      <c r="S309" s="4">
        <v>143.6</v>
      </c>
      <c r="T309" s="4">
        <v>157.30000000000001</v>
      </c>
      <c r="U309" s="4">
        <v>162.1</v>
      </c>
      <c r="V309" s="4">
        <v>160.69999999999999</v>
      </c>
      <c r="W309" s="4">
        <v>153.19999999999999</v>
      </c>
      <c r="X309" s="4">
        <v>162.80000000000001</v>
      </c>
      <c r="Y309" s="4">
        <v>150.4</v>
      </c>
      <c r="Z309" s="4">
        <v>153.69999999999999</v>
      </c>
      <c r="AA309" s="4">
        <v>160.4</v>
      </c>
      <c r="AB309" s="4">
        <v>159.6</v>
      </c>
      <c r="AC309" s="4">
        <v>156</v>
      </c>
      <c r="AD309" s="4">
        <v>162.30000000000001</v>
      </c>
    </row>
    <row r="310" spans="1:30" x14ac:dyDescent="0.35">
      <c r="A310" s="4" t="s">
        <v>34</v>
      </c>
      <c r="B310" s="4">
        <v>2021</v>
      </c>
      <c r="C310" s="4" t="s">
        <v>41</v>
      </c>
      <c r="D310" s="4">
        <v>146.6</v>
      </c>
      <c r="E310" s="4">
        <v>204</v>
      </c>
      <c r="F310" s="4">
        <v>172.8</v>
      </c>
      <c r="G310" s="4">
        <v>158.4</v>
      </c>
      <c r="H310" s="4">
        <v>188</v>
      </c>
      <c r="I310" s="4">
        <v>156.80000000000001</v>
      </c>
      <c r="J310" s="4">
        <v>162.19999999999999</v>
      </c>
      <c r="K310" s="4">
        <v>164.1</v>
      </c>
      <c r="L310" s="4">
        <v>119.7</v>
      </c>
      <c r="M310" s="4">
        <v>168.8</v>
      </c>
      <c r="N310" s="4">
        <v>162.69999999999999</v>
      </c>
      <c r="O310" s="4">
        <v>173.9</v>
      </c>
      <c r="P310" s="4">
        <v>164</v>
      </c>
      <c r="Q310" s="4">
        <v>192.1</v>
      </c>
      <c r="R310" s="4">
        <v>164.5</v>
      </c>
      <c r="S310" s="4">
        <v>155.30000000000001</v>
      </c>
      <c r="T310" s="4">
        <v>163.19999999999999</v>
      </c>
      <c r="U310" s="4">
        <v>162.1</v>
      </c>
      <c r="V310" s="4">
        <v>162.6</v>
      </c>
      <c r="W310" s="4">
        <v>157.5</v>
      </c>
      <c r="X310" s="4">
        <v>168.4</v>
      </c>
      <c r="Y310" s="4">
        <v>154</v>
      </c>
      <c r="Z310" s="4">
        <v>157.6</v>
      </c>
      <c r="AA310" s="4">
        <v>163.80000000000001</v>
      </c>
      <c r="AB310" s="4">
        <v>160</v>
      </c>
      <c r="AC310" s="4">
        <v>160</v>
      </c>
      <c r="AD310" s="4">
        <v>163.19999999999999</v>
      </c>
    </row>
    <row r="311" spans="1:30" x14ac:dyDescent="0.35">
      <c r="A311" s="4" t="s">
        <v>30</v>
      </c>
      <c r="B311" s="4">
        <v>2021</v>
      </c>
      <c r="C311" s="4" t="s">
        <v>42</v>
      </c>
      <c r="D311" s="4">
        <v>145.4</v>
      </c>
      <c r="E311" s="4">
        <v>202.1</v>
      </c>
      <c r="F311" s="4">
        <v>172</v>
      </c>
      <c r="G311" s="4">
        <v>158</v>
      </c>
      <c r="H311" s="4">
        <v>195.5</v>
      </c>
      <c r="I311" s="4">
        <v>152.69999999999999</v>
      </c>
      <c r="J311" s="4">
        <v>151.4</v>
      </c>
      <c r="K311" s="4">
        <v>163.9</v>
      </c>
      <c r="L311" s="4">
        <v>119.3</v>
      </c>
      <c r="M311" s="4">
        <v>170.1</v>
      </c>
      <c r="N311" s="4">
        <v>168.3</v>
      </c>
      <c r="O311" s="4">
        <v>172.8</v>
      </c>
      <c r="P311" s="4">
        <v>162.1</v>
      </c>
      <c r="Q311" s="4">
        <v>190.5</v>
      </c>
      <c r="R311" s="4">
        <v>167.7</v>
      </c>
      <c r="S311" s="4">
        <v>163.6</v>
      </c>
      <c r="T311" s="4">
        <v>167.1</v>
      </c>
      <c r="U311" s="4" t="s">
        <v>32</v>
      </c>
      <c r="V311" s="4">
        <v>163.69999999999999</v>
      </c>
      <c r="W311" s="4">
        <v>161.30000000000001</v>
      </c>
      <c r="X311" s="4">
        <v>171.9</v>
      </c>
      <c r="Y311" s="4">
        <v>157.80000000000001</v>
      </c>
      <c r="Z311" s="4">
        <v>162.69999999999999</v>
      </c>
      <c r="AA311" s="4">
        <v>168.5</v>
      </c>
      <c r="AB311" s="4">
        <v>160.19999999999999</v>
      </c>
      <c r="AC311" s="4">
        <v>163.80000000000001</v>
      </c>
      <c r="AD311" s="4">
        <v>164</v>
      </c>
    </row>
    <row r="312" spans="1:30" x14ac:dyDescent="0.35">
      <c r="A312" s="4" t="s">
        <v>33</v>
      </c>
      <c r="B312" s="4">
        <v>2021</v>
      </c>
      <c r="C312" s="4" t="s">
        <v>42</v>
      </c>
      <c r="D312" s="4">
        <v>149.30000000000001</v>
      </c>
      <c r="E312" s="4">
        <v>207.4</v>
      </c>
      <c r="F312" s="4">
        <v>174.1</v>
      </c>
      <c r="G312" s="4">
        <v>159.1</v>
      </c>
      <c r="H312" s="4">
        <v>175</v>
      </c>
      <c r="I312" s="4">
        <v>161.19999999999999</v>
      </c>
      <c r="J312" s="4">
        <v>183.5</v>
      </c>
      <c r="K312" s="4">
        <v>164.5</v>
      </c>
      <c r="L312" s="4">
        <v>120.4</v>
      </c>
      <c r="M312" s="4">
        <v>166.2</v>
      </c>
      <c r="N312" s="4">
        <v>154.80000000000001</v>
      </c>
      <c r="O312" s="4">
        <v>175.1</v>
      </c>
      <c r="P312" s="4">
        <v>167.3</v>
      </c>
      <c r="Q312" s="4">
        <v>196.5</v>
      </c>
      <c r="R312" s="4">
        <v>159.80000000000001</v>
      </c>
      <c r="S312" s="4">
        <v>143.6</v>
      </c>
      <c r="T312" s="4">
        <v>157.4</v>
      </c>
      <c r="U312" s="4">
        <v>162.1</v>
      </c>
      <c r="V312" s="4">
        <v>160.80000000000001</v>
      </c>
      <c r="W312" s="4">
        <v>153.30000000000001</v>
      </c>
      <c r="X312" s="4">
        <v>162.80000000000001</v>
      </c>
      <c r="Y312" s="4">
        <v>150.5</v>
      </c>
      <c r="Z312" s="4">
        <v>153.9</v>
      </c>
      <c r="AA312" s="4">
        <v>160.30000000000001</v>
      </c>
      <c r="AB312" s="4">
        <v>159.6</v>
      </c>
      <c r="AC312" s="4">
        <v>156</v>
      </c>
      <c r="AD312" s="4">
        <v>162.30000000000001</v>
      </c>
    </row>
    <row r="313" spans="1:30" x14ac:dyDescent="0.35">
      <c r="A313" s="4" t="s">
        <v>34</v>
      </c>
      <c r="B313" s="4">
        <v>2021</v>
      </c>
      <c r="C313" s="4" t="s">
        <v>42</v>
      </c>
      <c r="D313" s="4">
        <v>146.6</v>
      </c>
      <c r="E313" s="4">
        <v>204</v>
      </c>
      <c r="F313" s="4">
        <v>172.8</v>
      </c>
      <c r="G313" s="4">
        <v>158.4</v>
      </c>
      <c r="H313" s="4">
        <v>188</v>
      </c>
      <c r="I313" s="4">
        <v>156.69999999999999</v>
      </c>
      <c r="J313" s="4">
        <v>162.30000000000001</v>
      </c>
      <c r="K313" s="4">
        <v>164.1</v>
      </c>
      <c r="L313" s="4">
        <v>119.7</v>
      </c>
      <c r="M313" s="4">
        <v>168.8</v>
      </c>
      <c r="N313" s="4">
        <v>162.69999999999999</v>
      </c>
      <c r="O313" s="4">
        <v>173.9</v>
      </c>
      <c r="P313" s="4">
        <v>164</v>
      </c>
      <c r="Q313" s="4">
        <v>192.1</v>
      </c>
      <c r="R313" s="4">
        <v>164.6</v>
      </c>
      <c r="S313" s="4">
        <v>155.30000000000001</v>
      </c>
      <c r="T313" s="4">
        <v>163.30000000000001</v>
      </c>
      <c r="U313" s="4">
        <v>162.1</v>
      </c>
      <c r="V313" s="4">
        <v>162.6</v>
      </c>
      <c r="W313" s="4">
        <v>157.5</v>
      </c>
      <c r="X313" s="4">
        <v>168.4</v>
      </c>
      <c r="Y313" s="4">
        <v>154</v>
      </c>
      <c r="Z313" s="4">
        <v>157.69999999999999</v>
      </c>
      <c r="AA313" s="4">
        <v>163.69999999999999</v>
      </c>
      <c r="AB313" s="4">
        <v>160</v>
      </c>
      <c r="AC313" s="4">
        <v>160</v>
      </c>
      <c r="AD313" s="4">
        <v>163.19999999999999</v>
      </c>
    </row>
    <row r="314" spans="1:30" x14ac:dyDescent="0.35">
      <c r="A314" s="4" t="s">
        <v>30</v>
      </c>
      <c r="B314" s="4">
        <v>2021</v>
      </c>
      <c r="C314" s="4" t="s">
        <v>43</v>
      </c>
      <c r="D314" s="4">
        <v>146.1</v>
      </c>
      <c r="E314" s="4">
        <v>202.5</v>
      </c>
      <c r="F314" s="4">
        <v>170.1</v>
      </c>
      <c r="G314" s="4">
        <v>158.4</v>
      </c>
      <c r="H314" s="4">
        <v>198.8</v>
      </c>
      <c r="I314" s="4">
        <v>152.6</v>
      </c>
      <c r="J314" s="4">
        <v>170.4</v>
      </c>
      <c r="K314" s="4">
        <v>165.2</v>
      </c>
      <c r="L314" s="4">
        <v>121.6</v>
      </c>
      <c r="M314" s="4">
        <v>170.6</v>
      </c>
      <c r="N314" s="4">
        <v>168.8</v>
      </c>
      <c r="O314" s="4">
        <v>173.6</v>
      </c>
      <c r="P314" s="4">
        <v>165.5</v>
      </c>
      <c r="Q314" s="4">
        <v>191.2</v>
      </c>
      <c r="R314" s="4">
        <v>168.9</v>
      </c>
      <c r="S314" s="4">
        <v>164.8</v>
      </c>
      <c r="T314" s="4">
        <v>168.3</v>
      </c>
      <c r="U314" s="4" t="s">
        <v>32</v>
      </c>
      <c r="V314" s="4">
        <v>165.5</v>
      </c>
      <c r="W314" s="4">
        <v>162</v>
      </c>
      <c r="X314" s="4">
        <v>172.5</v>
      </c>
      <c r="Y314" s="4">
        <v>159.5</v>
      </c>
      <c r="Z314" s="4">
        <v>163.19999999999999</v>
      </c>
      <c r="AA314" s="4">
        <v>169</v>
      </c>
      <c r="AB314" s="4">
        <v>161.1</v>
      </c>
      <c r="AC314" s="4">
        <v>164.7</v>
      </c>
      <c r="AD314" s="4">
        <v>166.3</v>
      </c>
    </row>
    <row r="315" spans="1:30" x14ac:dyDescent="0.35">
      <c r="A315" s="4" t="s">
        <v>33</v>
      </c>
      <c r="B315" s="4">
        <v>2021</v>
      </c>
      <c r="C315" s="4" t="s">
        <v>43</v>
      </c>
      <c r="D315" s="4">
        <v>150.1</v>
      </c>
      <c r="E315" s="4">
        <v>208.4</v>
      </c>
      <c r="F315" s="4">
        <v>173</v>
      </c>
      <c r="G315" s="4">
        <v>159.19999999999999</v>
      </c>
      <c r="H315" s="4">
        <v>176.6</v>
      </c>
      <c r="I315" s="4">
        <v>159.30000000000001</v>
      </c>
      <c r="J315" s="4">
        <v>214.4</v>
      </c>
      <c r="K315" s="4">
        <v>165.3</v>
      </c>
      <c r="L315" s="4">
        <v>122.5</v>
      </c>
      <c r="M315" s="4">
        <v>166.8</v>
      </c>
      <c r="N315" s="4">
        <v>155.4</v>
      </c>
      <c r="O315" s="4">
        <v>175.9</v>
      </c>
      <c r="P315" s="4">
        <v>171.5</v>
      </c>
      <c r="Q315" s="4">
        <v>197</v>
      </c>
      <c r="R315" s="4">
        <v>160.80000000000001</v>
      </c>
      <c r="S315" s="4">
        <v>144.4</v>
      </c>
      <c r="T315" s="4">
        <v>158.30000000000001</v>
      </c>
      <c r="U315" s="4">
        <v>163.6</v>
      </c>
      <c r="V315" s="4">
        <v>162.19999999999999</v>
      </c>
      <c r="W315" s="4">
        <v>154.30000000000001</v>
      </c>
      <c r="X315" s="4">
        <v>163.5</v>
      </c>
      <c r="Y315" s="4">
        <v>152.19999999999999</v>
      </c>
      <c r="Z315" s="4">
        <v>155.1</v>
      </c>
      <c r="AA315" s="4">
        <v>160.30000000000001</v>
      </c>
      <c r="AB315" s="4">
        <v>160.30000000000001</v>
      </c>
      <c r="AC315" s="4">
        <v>157</v>
      </c>
      <c r="AD315" s="4">
        <v>164.6</v>
      </c>
    </row>
    <row r="316" spans="1:30" x14ac:dyDescent="0.35">
      <c r="A316" s="4" t="s">
        <v>34</v>
      </c>
      <c r="B316" s="4">
        <v>2021</v>
      </c>
      <c r="C316" s="4" t="s">
        <v>43</v>
      </c>
      <c r="D316" s="4">
        <v>147.4</v>
      </c>
      <c r="E316" s="4">
        <v>204.6</v>
      </c>
      <c r="F316" s="4">
        <v>171.2</v>
      </c>
      <c r="G316" s="4">
        <v>158.69999999999999</v>
      </c>
      <c r="H316" s="4">
        <v>190.6</v>
      </c>
      <c r="I316" s="4">
        <v>155.69999999999999</v>
      </c>
      <c r="J316" s="4">
        <v>185.3</v>
      </c>
      <c r="K316" s="4">
        <v>165.2</v>
      </c>
      <c r="L316" s="4">
        <v>121.9</v>
      </c>
      <c r="M316" s="4">
        <v>169.3</v>
      </c>
      <c r="N316" s="4">
        <v>163.19999999999999</v>
      </c>
      <c r="O316" s="4">
        <v>174.7</v>
      </c>
      <c r="P316" s="4">
        <v>167.7</v>
      </c>
      <c r="Q316" s="4">
        <v>192.7</v>
      </c>
      <c r="R316" s="4">
        <v>165.7</v>
      </c>
      <c r="S316" s="4">
        <v>156.30000000000001</v>
      </c>
      <c r="T316" s="4">
        <v>164.3</v>
      </c>
      <c r="U316" s="4">
        <v>163.6</v>
      </c>
      <c r="V316" s="4">
        <v>164.2</v>
      </c>
      <c r="W316" s="4">
        <v>158.4</v>
      </c>
      <c r="X316" s="4">
        <v>169.1</v>
      </c>
      <c r="Y316" s="4">
        <v>155.69999999999999</v>
      </c>
      <c r="Z316" s="4">
        <v>158.6</v>
      </c>
      <c r="AA316" s="4">
        <v>163.9</v>
      </c>
      <c r="AB316" s="4">
        <v>160.80000000000001</v>
      </c>
      <c r="AC316" s="4">
        <v>161</v>
      </c>
      <c r="AD316" s="4">
        <v>165.5</v>
      </c>
    </row>
    <row r="317" spans="1:30" x14ac:dyDescent="0.35">
      <c r="A317" s="4" t="s">
        <v>30</v>
      </c>
      <c r="B317" s="4">
        <v>2021</v>
      </c>
      <c r="C317" s="4" t="s">
        <v>45</v>
      </c>
      <c r="D317" s="4">
        <v>146.9</v>
      </c>
      <c r="E317" s="4">
        <v>199.8</v>
      </c>
      <c r="F317" s="4">
        <v>171.5</v>
      </c>
      <c r="G317" s="4">
        <v>159.1</v>
      </c>
      <c r="H317" s="4">
        <v>198.4</v>
      </c>
      <c r="I317" s="4">
        <v>153.19999999999999</v>
      </c>
      <c r="J317" s="4">
        <v>183.9</v>
      </c>
      <c r="K317" s="4">
        <v>165.4</v>
      </c>
      <c r="L317" s="4">
        <v>122.1</v>
      </c>
      <c r="M317" s="4">
        <v>170.8</v>
      </c>
      <c r="N317" s="4">
        <v>169.1</v>
      </c>
      <c r="O317" s="4">
        <v>174.3</v>
      </c>
      <c r="P317" s="4">
        <v>167.5</v>
      </c>
      <c r="Q317" s="4">
        <v>191.4</v>
      </c>
      <c r="R317" s="4">
        <v>170.4</v>
      </c>
      <c r="S317" s="4">
        <v>166</v>
      </c>
      <c r="T317" s="4">
        <v>169.8</v>
      </c>
      <c r="U317" s="4" t="s">
        <v>32</v>
      </c>
      <c r="V317" s="4">
        <v>165.3</v>
      </c>
      <c r="W317" s="4">
        <v>162.9</v>
      </c>
      <c r="X317" s="4">
        <v>173.4</v>
      </c>
      <c r="Y317" s="4">
        <v>158.9</v>
      </c>
      <c r="Z317" s="4">
        <v>163.80000000000001</v>
      </c>
      <c r="AA317" s="4">
        <v>169.3</v>
      </c>
      <c r="AB317" s="4">
        <v>162.4</v>
      </c>
      <c r="AC317" s="4">
        <v>165.2</v>
      </c>
      <c r="AD317" s="4">
        <v>167.6</v>
      </c>
    </row>
    <row r="318" spans="1:30" x14ac:dyDescent="0.35">
      <c r="A318" s="4" t="s">
        <v>33</v>
      </c>
      <c r="B318" s="4">
        <v>2021</v>
      </c>
      <c r="C318" s="4" t="s">
        <v>45</v>
      </c>
      <c r="D318" s="4">
        <v>151</v>
      </c>
      <c r="E318" s="4">
        <v>204.9</v>
      </c>
      <c r="F318" s="4">
        <v>175.4</v>
      </c>
      <c r="G318" s="4">
        <v>159.6</v>
      </c>
      <c r="H318" s="4">
        <v>175.8</v>
      </c>
      <c r="I318" s="4">
        <v>160.30000000000001</v>
      </c>
      <c r="J318" s="4">
        <v>229.1</v>
      </c>
      <c r="K318" s="4">
        <v>165.1</v>
      </c>
      <c r="L318" s="4">
        <v>123.1</v>
      </c>
      <c r="M318" s="4">
        <v>167.2</v>
      </c>
      <c r="N318" s="4">
        <v>156.1</v>
      </c>
      <c r="O318" s="4">
        <v>176.8</v>
      </c>
      <c r="P318" s="4">
        <v>173.5</v>
      </c>
      <c r="Q318" s="4">
        <v>197</v>
      </c>
      <c r="R318" s="4">
        <v>162.30000000000001</v>
      </c>
      <c r="S318" s="4">
        <v>145.30000000000001</v>
      </c>
      <c r="T318" s="4">
        <v>159.69999999999999</v>
      </c>
      <c r="U318" s="4">
        <v>164.2</v>
      </c>
      <c r="V318" s="4">
        <v>161.6</v>
      </c>
      <c r="W318" s="4">
        <v>155.19999999999999</v>
      </c>
      <c r="X318" s="4">
        <v>164.2</v>
      </c>
      <c r="Y318" s="4">
        <v>151.19999999999999</v>
      </c>
      <c r="Z318" s="4">
        <v>156.69999999999999</v>
      </c>
      <c r="AA318" s="4">
        <v>160.80000000000001</v>
      </c>
      <c r="AB318" s="4">
        <v>161.80000000000001</v>
      </c>
      <c r="AC318" s="4">
        <v>157.30000000000001</v>
      </c>
      <c r="AD318" s="4">
        <v>165.6</v>
      </c>
    </row>
    <row r="319" spans="1:30" x14ac:dyDescent="0.35">
      <c r="A319" s="4" t="s">
        <v>34</v>
      </c>
      <c r="B319" s="4">
        <v>2021</v>
      </c>
      <c r="C319" s="4" t="s">
        <v>45</v>
      </c>
      <c r="D319" s="4">
        <v>148.19999999999999</v>
      </c>
      <c r="E319" s="4">
        <v>201.6</v>
      </c>
      <c r="F319" s="4">
        <v>173</v>
      </c>
      <c r="G319" s="4">
        <v>159.30000000000001</v>
      </c>
      <c r="H319" s="4">
        <v>190.1</v>
      </c>
      <c r="I319" s="4">
        <v>156.5</v>
      </c>
      <c r="J319" s="4">
        <v>199.2</v>
      </c>
      <c r="K319" s="4">
        <v>165.3</v>
      </c>
      <c r="L319" s="4">
        <v>122.4</v>
      </c>
      <c r="M319" s="4">
        <v>169.6</v>
      </c>
      <c r="N319" s="4">
        <v>163.69999999999999</v>
      </c>
      <c r="O319" s="4">
        <v>175.5</v>
      </c>
      <c r="P319" s="4">
        <v>169.7</v>
      </c>
      <c r="Q319" s="4">
        <v>192.9</v>
      </c>
      <c r="R319" s="4">
        <v>167.2</v>
      </c>
      <c r="S319" s="4">
        <v>157.4</v>
      </c>
      <c r="T319" s="4">
        <v>165.8</v>
      </c>
      <c r="U319" s="4">
        <v>164.2</v>
      </c>
      <c r="V319" s="4">
        <v>163.9</v>
      </c>
      <c r="W319" s="4">
        <v>159.30000000000001</v>
      </c>
      <c r="X319" s="4">
        <v>169.9</v>
      </c>
      <c r="Y319" s="4">
        <v>154.80000000000001</v>
      </c>
      <c r="Z319" s="4">
        <v>159.80000000000001</v>
      </c>
      <c r="AA319" s="4">
        <v>164.3</v>
      </c>
      <c r="AB319" s="4">
        <v>162.19999999999999</v>
      </c>
      <c r="AC319" s="4">
        <v>161.4</v>
      </c>
      <c r="AD319" s="4">
        <v>166.7</v>
      </c>
    </row>
    <row r="320" spans="1:30" x14ac:dyDescent="0.35">
      <c r="A320" s="4" t="s">
        <v>30</v>
      </c>
      <c r="B320" s="4">
        <v>2021</v>
      </c>
      <c r="C320" s="4" t="s">
        <v>46</v>
      </c>
      <c r="D320" s="4">
        <v>147.4</v>
      </c>
      <c r="E320" s="4">
        <v>197</v>
      </c>
      <c r="F320" s="4">
        <v>176.5</v>
      </c>
      <c r="G320" s="4">
        <v>159.80000000000001</v>
      </c>
      <c r="H320" s="4">
        <v>195.8</v>
      </c>
      <c r="I320" s="4">
        <v>152</v>
      </c>
      <c r="J320" s="4">
        <v>172.3</v>
      </c>
      <c r="K320" s="4">
        <v>164.5</v>
      </c>
      <c r="L320" s="4">
        <v>120.6</v>
      </c>
      <c r="M320" s="4">
        <v>171.7</v>
      </c>
      <c r="N320" s="4">
        <v>169.7</v>
      </c>
      <c r="O320" s="4">
        <v>175.1</v>
      </c>
      <c r="P320" s="4">
        <v>165.8</v>
      </c>
      <c r="Q320" s="4">
        <v>190.8</v>
      </c>
      <c r="R320" s="4">
        <v>171.8</v>
      </c>
      <c r="S320" s="4">
        <v>167.3</v>
      </c>
      <c r="T320" s="4">
        <v>171.2</v>
      </c>
      <c r="U320" s="4" t="s">
        <v>32</v>
      </c>
      <c r="V320" s="4">
        <v>165.6</v>
      </c>
      <c r="W320" s="4">
        <v>163.9</v>
      </c>
      <c r="X320" s="4">
        <v>174</v>
      </c>
      <c r="Y320" s="4">
        <v>160.1</v>
      </c>
      <c r="Z320" s="4">
        <v>164.5</v>
      </c>
      <c r="AA320" s="4">
        <v>169.7</v>
      </c>
      <c r="AB320" s="4">
        <v>162.80000000000001</v>
      </c>
      <c r="AC320" s="4">
        <v>166</v>
      </c>
      <c r="AD320" s="4">
        <v>167</v>
      </c>
    </row>
    <row r="321" spans="1:30" x14ac:dyDescent="0.35">
      <c r="A321" s="4" t="s">
        <v>33</v>
      </c>
      <c r="B321" s="4">
        <v>2021</v>
      </c>
      <c r="C321" s="4" t="s">
        <v>46</v>
      </c>
      <c r="D321" s="4">
        <v>151.6</v>
      </c>
      <c r="E321" s="4">
        <v>202.2</v>
      </c>
      <c r="F321" s="4">
        <v>180</v>
      </c>
      <c r="G321" s="4">
        <v>160</v>
      </c>
      <c r="H321" s="4">
        <v>173.5</v>
      </c>
      <c r="I321" s="4">
        <v>158.30000000000001</v>
      </c>
      <c r="J321" s="4">
        <v>219.5</v>
      </c>
      <c r="K321" s="4">
        <v>164.2</v>
      </c>
      <c r="L321" s="4">
        <v>121.9</v>
      </c>
      <c r="M321" s="4">
        <v>168.2</v>
      </c>
      <c r="N321" s="4">
        <v>156.5</v>
      </c>
      <c r="O321" s="4">
        <v>178.2</v>
      </c>
      <c r="P321" s="4">
        <v>172.2</v>
      </c>
      <c r="Q321" s="4">
        <v>196.8</v>
      </c>
      <c r="R321" s="4">
        <v>163.30000000000001</v>
      </c>
      <c r="S321" s="4">
        <v>146.69999999999999</v>
      </c>
      <c r="T321" s="4">
        <v>160.69999999999999</v>
      </c>
      <c r="U321" s="4">
        <v>163.4</v>
      </c>
      <c r="V321" s="4">
        <v>161.69999999999999</v>
      </c>
      <c r="W321" s="4">
        <v>156</v>
      </c>
      <c r="X321" s="4">
        <v>165.1</v>
      </c>
      <c r="Y321" s="4">
        <v>151.80000000000001</v>
      </c>
      <c r="Z321" s="4">
        <v>157.6</v>
      </c>
      <c r="AA321" s="4">
        <v>160.6</v>
      </c>
      <c r="AB321" s="4">
        <v>162.4</v>
      </c>
      <c r="AC321" s="4">
        <v>157.80000000000001</v>
      </c>
      <c r="AD321" s="4">
        <v>165.2</v>
      </c>
    </row>
    <row r="322" spans="1:30" x14ac:dyDescent="0.35">
      <c r="A322" s="4" t="s">
        <v>34</v>
      </c>
      <c r="B322" s="4">
        <v>2021</v>
      </c>
      <c r="C322" s="4" t="s">
        <v>46</v>
      </c>
      <c r="D322" s="4">
        <v>148.69999999999999</v>
      </c>
      <c r="E322" s="4">
        <v>198.8</v>
      </c>
      <c r="F322" s="4">
        <v>177.9</v>
      </c>
      <c r="G322" s="4">
        <v>159.9</v>
      </c>
      <c r="H322" s="4">
        <v>187.6</v>
      </c>
      <c r="I322" s="4">
        <v>154.9</v>
      </c>
      <c r="J322" s="4">
        <v>188.3</v>
      </c>
      <c r="K322" s="4">
        <v>164.4</v>
      </c>
      <c r="L322" s="4">
        <v>121</v>
      </c>
      <c r="M322" s="4">
        <v>170.5</v>
      </c>
      <c r="N322" s="4">
        <v>164.2</v>
      </c>
      <c r="O322" s="4">
        <v>176.5</v>
      </c>
      <c r="P322" s="4">
        <v>168.2</v>
      </c>
      <c r="Q322" s="4">
        <v>192.4</v>
      </c>
      <c r="R322" s="4">
        <v>168.5</v>
      </c>
      <c r="S322" s="4">
        <v>158.69999999999999</v>
      </c>
      <c r="T322" s="4">
        <v>167</v>
      </c>
      <c r="U322" s="4">
        <v>163.4</v>
      </c>
      <c r="V322" s="4">
        <v>164.1</v>
      </c>
      <c r="W322" s="4">
        <v>160.19999999999999</v>
      </c>
      <c r="X322" s="4">
        <v>170.6</v>
      </c>
      <c r="Y322" s="4">
        <v>155.69999999999999</v>
      </c>
      <c r="Z322" s="4">
        <v>160.6</v>
      </c>
      <c r="AA322" s="4">
        <v>164.4</v>
      </c>
      <c r="AB322" s="4">
        <v>162.6</v>
      </c>
      <c r="AC322" s="4">
        <v>162</v>
      </c>
      <c r="AD322" s="4">
        <v>166.2</v>
      </c>
    </row>
    <row r="323" spans="1:30" x14ac:dyDescent="0.35">
      <c r="A323" s="4" t="s">
        <v>30</v>
      </c>
      <c r="B323" s="4">
        <v>2022</v>
      </c>
      <c r="C323" s="4" t="s">
        <v>31</v>
      </c>
      <c r="D323" s="4">
        <v>148.30000000000001</v>
      </c>
      <c r="E323" s="4">
        <v>196.9</v>
      </c>
      <c r="F323" s="4">
        <v>178</v>
      </c>
      <c r="G323" s="4">
        <v>160.5</v>
      </c>
      <c r="H323" s="4">
        <v>192.6</v>
      </c>
      <c r="I323" s="4">
        <v>151.19999999999999</v>
      </c>
      <c r="J323" s="4">
        <v>159.19999999999999</v>
      </c>
      <c r="K323" s="4">
        <v>164</v>
      </c>
      <c r="L323" s="4">
        <v>119.3</v>
      </c>
      <c r="M323" s="4">
        <v>173.3</v>
      </c>
      <c r="N323" s="4">
        <v>169.8</v>
      </c>
      <c r="O323" s="4">
        <v>175.8</v>
      </c>
      <c r="P323" s="4">
        <v>164.1</v>
      </c>
      <c r="Q323" s="4">
        <v>190.7</v>
      </c>
      <c r="R323" s="4">
        <v>173.2</v>
      </c>
      <c r="S323" s="4">
        <v>169.3</v>
      </c>
      <c r="T323" s="4">
        <v>172.7</v>
      </c>
      <c r="U323" s="4" t="s">
        <v>32</v>
      </c>
      <c r="V323" s="4">
        <v>165.8</v>
      </c>
      <c r="W323" s="4">
        <v>164.9</v>
      </c>
      <c r="X323" s="4">
        <v>174.7</v>
      </c>
      <c r="Y323" s="4">
        <v>160.80000000000001</v>
      </c>
      <c r="Z323" s="4">
        <v>164.9</v>
      </c>
      <c r="AA323" s="4">
        <v>169.9</v>
      </c>
      <c r="AB323" s="4">
        <v>163.19999999999999</v>
      </c>
      <c r="AC323" s="4">
        <v>166.6</v>
      </c>
      <c r="AD323" s="4">
        <v>166.4</v>
      </c>
    </row>
    <row r="324" spans="1:30" x14ac:dyDescent="0.35">
      <c r="A324" s="4" t="s">
        <v>33</v>
      </c>
      <c r="B324" s="4">
        <v>2022</v>
      </c>
      <c r="C324" s="4" t="s">
        <v>31</v>
      </c>
      <c r="D324" s="4">
        <v>152.19999999999999</v>
      </c>
      <c r="E324" s="4">
        <v>202.1</v>
      </c>
      <c r="F324" s="4">
        <v>180.1</v>
      </c>
      <c r="G324" s="4">
        <v>160.4</v>
      </c>
      <c r="H324" s="4">
        <v>171</v>
      </c>
      <c r="I324" s="4">
        <v>156.5</v>
      </c>
      <c r="J324" s="4">
        <v>203.6</v>
      </c>
      <c r="K324" s="4">
        <v>163.80000000000001</v>
      </c>
      <c r="L324" s="4">
        <v>121.3</v>
      </c>
      <c r="M324" s="4">
        <v>169.8</v>
      </c>
      <c r="N324" s="4">
        <v>156.6</v>
      </c>
      <c r="O324" s="4">
        <v>179</v>
      </c>
      <c r="P324" s="4">
        <v>170.3</v>
      </c>
      <c r="Q324" s="4">
        <v>196.4</v>
      </c>
      <c r="R324" s="4">
        <v>164.7</v>
      </c>
      <c r="S324" s="4">
        <v>148.5</v>
      </c>
      <c r="T324" s="4">
        <v>162.19999999999999</v>
      </c>
      <c r="U324" s="4">
        <v>164.5</v>
      </c>
      <c r="V324" s="4">
        <v>161.6</v>
      </c>
      <c r="W324" s="4">
        <v>156.80000000000001</v>
      </c>
      <c r="X324" s="4">
        <v>166.1</v>
      </c>
      <c r="Y324" s="4">
        <v>152.69999999999999</v>
      </c>
      <c r="Z324" s="4">
        <v>158.4</v>
      </c>
      <c r="AA324" s="4">
        <v>161</v>
      </c>
      <c r="AB324" s="4">
        <v>162.80000000000001</v>
      </c>
      <c r="AC324" s="4">
        <v>158.6</v>
      </c>
      <c r="AD324" s="4">
        <v>165</v>
      </c>
    </row>
    <row r="325" spans="1:30" x14ac:dyDescent="0.35">
      <c r="A325" s="4" t="s">
        <v>34</v>
      </c>
      <c r="B325" s="4">
        <v>2022</v>
      </c>
      <c r="C325" s="4" t="s">
        <v>31</v>
      </c>
      <c r="D325" s="4">
        <v>149.5</v>
      </c>
      <c r="E325" s="4">
        <v>198.7</v>
      </c>
      <c r="F325" s="4">
        <v>178.8</v>
      </c>
      <c r="G325" s="4">
        <v>160.5</v>
      </c>
      <c r="H325" s="4">
        <v>184.7</v>
      </c>
      <c r="I325" s="4">
        <v>153.69999999999999</v>
      </c>
      <c r="J325" s="4">
        <v>174.3</v>
      </c>
      <c r="K325" s="4">
        <v>163.9</v>
      </c>
      <c r="L325" s="4">
        <v>120</v>
      </c>
      <c r="M325" s="4">
        <v>172.1</v>
      </c>
      <c r="N325" s="4">
        <v>164.3</v>
      </c>
      <c r="O325" s="4">
        <v>177.3</v>
      </c>
      <c r="P325" s="4">
        <v>166.4</v>
      </c>
      <c r="Q325" s="4">
        <v>192.2</v>
      </c>
      <c r="R325" s="4">
        <v>169.9</v>
      </c>
      <c r="S325" s="4">
        <v>160.69999999999999</v>
      </c>
      <c r="T325" s="4">
        <v>168.5</v>
      </c>
      <c r="U325" s="4">
        <v>164.5</v>
      </c>
      <c r="V325" s="4">
        <v>164.2</v>
      </c>
      <c r="W325" s="4">
        <v>161.1</v>
      </c>
      <c r="X325" s="4">
        <v>171.4</v>
      </c>
      <c r="Y325" s="4">
        <v>156.5</v>
      </c>
      <c r="Z325" s="4">
        <v>161.19999999999999</v>
      </c>
      <c r="AA325" s="4">
        <v>164.7</v>
      </c>
      <c r="AB325" s="4">
        <v>163</v>
      </c>
      <c r="AC325" s="4">
        <v>162.69999999999999</v>
      </c>
      <c r="AD325" s="4">
        <v>165.7</v>
      </c>
    </row>
    <row r="326" spans="1:30" x14ac:dyDescent="0.35">
      <c r="A326" s="4" t="s">
        <v>30</v>
      </c>
      <c r="B326" s="4">
        <v>2022</v>
      </c>
      <c r="C326" s="4" t="s">
        <v>35</v>
      </c>
      <c r="D326" s="4">
        <v>148.80000000000001</v>
      </c>
      <c r="E326" s="4">
        <v>198.1</v>
      </c>
      <c r="F326" s="4">
        <v>175.5</v>
      </c>
      <c r="G326" s="4">
        <v>160.69999999999999</v>
      </c>
      <c r="H326" s="4">
        <v>192.6</v>
      </c>
      <c r="I326" s="4">
        <v>151.4</v>
      </c>
      <c r="J326" s="4">
        <v>155.19999999999999</v>
      </c>
      <c r="K326" s="4">
        <v>163.9</v>
      </c>
      <c r="L326" s="4">
        <v>118.1</v>
      </c>
      <c r="M326" s="4">
        <v>175.4</v>
      </c>
      <c r="N326" s="4">
        <v>170.5</v>
      </c>
      <c r="O326" s="4">
        <v>176.3</v>
      </c>
      <c r="P326" s="4">
        <v>163.9</v>
      </c>
      <c r="Q326" s="4">
        <v>191.5</v>
      </c>
      <c r="R326" s="4">
        <v>174.1</v>
      </c>
      <c r="S326" s="4">
        <v>171</v>
      </c>
      <c r="T326" s="4">
        <v>173.7</v>
      </c>
      <c r="U326" s="4" t="s">
        <v>32</v>
      </c>
      <c r="V326" s="4">
        <v>167.4</v>
      </c>
      <c r="W326" s="4">
        <v>165.7</v>
      </c>
      <c r="X326" s="4">
        <v>175.3</v>
      </c>
      <c r="Y326" s="4">
        <v>161.19999999999999</v>
      </c>
      <c r="Z326" s="4">
        <v>165.5</v>
      </c>
      <c r="AA326" s="4">
        <v>170.3</v>
      </c>
      <c r="AB326" s="4">
        <v>164.5</v>
      </c>
      <c r="AC326" s="4">
        <v>167.3</v>
      </c>
      <c r="AD326" s="4">
        <v>166.7</v>
      </c>
    </row>
    <row r="327" spans="1:30" x14ac:dyDescent="0.35">
      <c r="A327" s="4" t="s">
        <v>33</v>
      </c>
      <c r="B327" s="4">
        <v>2022</v>
      </c>
      <c r="C327" s="4" t="s">
        <v>35</v>
      </c>
      <c r="D327" s="4">
        <v>152.5</v>
      </c>
      <c r="E327" s="4">
        <v>205.2</v>
      </c>
      <c r="F327" s="4">
        <v>176.4</v>
      </c>
      <c r="G327" s="4">
        <v>160.6</v>
      </c>
      <c r="H327" s="4">
        <v>171.5</v>
      </c>
      <c r="I327" s="4">
        <v>156.4</v>
      </c>
      <c r="J327" s="4">
        <v>198</v>
      </c>
      <c r="K327" s="4">
        <v>163.19999999999999</v>
      </c>
      <c r="L327" s="4">
        <v>120.6</v>
      </c>
      <c r="M327" s="4">
        <v>172.2</v>
      </c>
      <c r="N327" s="4">
        <v>156.69999999999999</v>
      </c>
      <c r="O327" s="4">
        <v>180</v>
      </c>
      <c r="P327" s="4">
        <v>170.2</v>
      </c>
      <c r="Q327" s="4">
        <v>196.5</v>
      </c>
      <c r="R327" s="4">
        <v>165.7</v>
      </c>
      <c r="S327" s="4">
        <v>150.4</v>
      </c>
      <c r="T327" s="4">
        <v>163.4</v>
      </c>
      <c r="U327" s="4">
        <v>165.5</v>
      </c>
      <c r="V327" s="4">
        <v>163</v>
      </c>
      <c r="W327" s="4">
        <v>157.4</v>
      </c>
      <c r="X327" s="4">
        <v>167.2</v>
      </c>
      <c r="Y327" s="4">
        <v>153.1</v>
      </c>
      <c r="Z327" s="4">
        <v>159.5</v>
      </c>
      <c r="AA327" s="4">
        <v>162</v>
      </c>
      <c r="AB327" s="4">
        <v>164.2</v>
      </c>
      <c r="AC327" s="4">
        <v>159.4</v>
      </c>
      <c r="AD327" s="4">
        <v>165.5</v>
      </c>
    </row>
    <row r="328" spans="1:30" x14ac:dyDescent="0.35">
      <c r="A328" s="4" t="s">
        <v>34</v>
      </c>
      <c r="B328" s="4">
        <v>2022</v>
      </c>
      <c r="C328" s="4" t="s">
        <v>35</v>
      </c>
      <c r="D328" s="4">
        <v>150</v>
      </c>
      <c r="E328" s="4">
        <v>200.6</v>
      </c>
      <c r="F328" s="4">
        <v>175.8</v>
      </c>
      <c r="G328" s="4">
        <v>160.69999999999999</v>
      </c>
      <c r="H328" s="4">
        <v>184.9</v>
      </c>
      <c r="I328" s="4">
        <v>153.69999999999999</v>
      </c>
      <c r="J328" s="4">
        <v>169.7</v>
      </c>
      <c r="K328" s="4">
        <v>163.69999999999999</v>
      </c>
      <c r="L328" s="4">
        <v>118.9</v>
      </c>
      <c r="M328" s="4">
        <v>174.3</v>
      </c>
      <c r="N328" s="4">
        <v>164.7</v>
      </c>
      <c r="O328" s="4">
        <v>178</v>
      </c>
      <c r="P328" s="4">
        <v>166.2</v>
      </c>
      <c r="Q328" s="4">
        <v>192.8</v>
      </c>
      <c r="R328" s="4">
        <v>170.8</v>
      </c>
      <c r="S328" s="4">
        <v>162.4</v>
      </c>
      <c r="T328" s="4">
        <v>169.6</v>
      </c>
      <c r="U328" s="4">
        <v>165.5</v>
      </c>
      <c r="V328" s="4">
        <v>165.7</v>
      </c>
      <c r="W328" s="4">
        <v>161.80000000000001</v>
      </c>
      <c r="X328" s="4">
        <v>172.2</v>
      </c>
      <c r="Y328" s="4">
        <v>156.9</v>
      </c>
      <c r="Z328" s="4">
        <v>162.1</v>
      </c>
      <c r="AA328" s="4">
        <v>165.4</v>
      </c>
      <c r="AB328" s="4">
        <v>164.4</v>
      </c>
      <c r="AC328" s="4">
        <v>163.5</v>
      </c>
      <c r="AD328" s="4">
        <v>166.1</v>
      </c>
    </row>
    <row r="329" spans="1:30" x14ac:dyDescent="0.35">
      <c r="A329" s="4" t="s">
        <v>30</v>
      </c>
      <c r="B329" s="4">
        <v>2022</v>
      </c>
      <c r="C329" s="4" t="s">
        <v>36</v>
      </c>
      <c r="D329" s="4">
        <v>150.19999999999999</v>
      </c>
      <c r="E329" s="4">
        <v>208</v>
      </c>
      <c r="F329" s="4">
        <v>167.9</v>
      </c>
      <c r="G329" s="4">
        <v>162</v>
      </c>
      <c r="H329" s="4">
        <v>203.1</v>
      </c>
      <c r="I329" s="4">
        <v>155.9</v>
      </c>
      <c r="J329" s="4">
        <v>155.80000000000001</v>
      </c>
      <c r="K329" s="4">
        <v>164.2</v>
      </c>
      <c r="L329" s="4">
        <v>118.1</v>
      </c>
      <c r="M329" s="4">
        <v>178.7</v>
      </c>
      <c r="N329" s="4">
        <v>171.2</v>
      </c>
      <c r="O329" s="4">
        <v>177.4</v>
      </c>
      <c r="P329" s="4">
        <v>166.6</v>
      </c>
      <c r="Q329" s="4">
        <v>192.3</v>
      </c>
      <c r="R329" s="4">
        <v>175.4</v>
      </c>
      <c r="S329" s="4">
        <v>173.2</v>
      </c>
      <c r="T329" s="4">
        <v>175.1</v>
      </c>
      <c r="U329" s="4" t="s">
        <v>32</v>
      </c>
      <c r="V329" s="4">
        <v>168.9</v>
      </c>
      <c r="W329" s="4">
        <v>166.5</v>
      </c>
      <c r="X329" s="4">
        <v>176</v>
      </c>
      <c r="Y329" s="4">
        <v>162</v>
      </c>
      <c r="Z329" s="4">
        <v>166.6</v>
      </c>
      <c r="AA329" s="4">
        <v>170.6</v>
      </c>
      <c r="AB329" s="4">
        <v>167.4</v>
      </c>
      <c r="AC329" s="4">
        <v>168.3</v>
      </c>
      <c r="AD329" s="4">
        <v>168.7</v>
      </c>
    </row>
    <row r="330" spans="1:30" x14ac:dyDescent="0.35">
      <c r="A330" s="4" t="s">
        <v>33</v>
      </c>
      <c r="B330" s="4">
        <v>2022</v>
      </c>
      <c r="C330" s="4" t="s">
        <v>36</v>
      </c>
      <c r="D330" s="4">
        <v>153.69999999999999</v>
      </c>
      <c r="E330" s="4">
        <v>215.8</v>
      </c>
      <c r="F330" s="4">
        <v>167.7</v>
      </c>
      <c r="G330" s="4">
        <v>162.6</v>
      </c>
      <c r="H330" s="4">
        <v>180</v>
      </c>
      <c r="I330" s="4">
        <v>159.6</v>
      </c>
      <c r="J330" s="4">
        <v>188.4</v>
      </c>
      <c r="K330" s="4">
        <v>163.4</v>
      </c>
      <c r="L330" s="4">
        <v>120.3</v>
      </c>
      <c r="M330" s="4">
        <v>174.7</v>
      </c>
      <c r="N330" s="4">
        <v>157.1</v>
      </c>
      <c r="O330" s="4">
        <v>181.5</v>
      </c>
      <c r="P330" s="4">
        <v>171.5</v>
      </c>
      <c r="Q330" s="4">
        <v>197.5</v>
      </c>
      <c r="R330" s="4">
        <v>167.1</v>
      </c>
      <c r="S330" s="4">
        <v>152.6</v>
      </c>
      <c r="T330" s="4">
        <v>164.9</v>
      </c>
      <c r="U330" s="4">
        <v>165.3</v>
      </c>
      <c r="V330" s="4">
        <v>164.5</v>
      </c>
      <c r="W330" s="4">
        <v>158.6</v>
      </c>
      <c r="X330" s="4">
        <v>168.2</v>
      </c>
      <c r="Y330" s="4">
        <v>154.19999999999999</v>
      </c>
      <c r="Z330" s="4">
        <v>160.80000000000001</v>
      </c>
      <c r="AA330" s="4">
        <v>162.69999999999999</v>
      </c>
      <c r="AB330" s="4">
        <v>166.8</v>
      </c>
      <c r="AC330" s="4">
        <v>160.6</v>
      </c>
      <c r="AD330" s="4">
        <v>166.5</v>
      </c>
    </row>
    <row r="331" spans="1:30" x14ac:dyDescent="0.35">
      <c r="A331" s="4" t="s">
        <v>34</v>
      </c>
      <c r="B331" s="4">
        <v>2022</v>
      </c>
      <c r="C331" s="4" t="s">
        <v>36</v>
      </c>
      <c r="D331" s="4">
        <v>151.30000000000001</v>
      </c>
      <c r="E331" s="4">
        <v>210.7</v>
      </c>
      <c r="F331" s="4">
        <v>167.8</v>
      </c>
      <c r="G331" s="4">
        <v>162.19999999999999</v>
      </c>
      <c r="H331" s="4">
        <v>194.6</v>
      </c>
      <c r="I331" s="4">
        <v>157.6</v>
      </c>
      <c r="J331" s="4">
        <v>166.9</v>
      </c>
      <c r="K331" s="4">
        <v>163.9</v>
      </c>
      <c r="L331" s="4">
        <v>118.8</v>
      </c>
      <c r="M331" s="4">
        <v>177.4</v>
      </c>
      <c r="N331" s="4">
        <v>165.3</v>
      </c>
      <c r="O331" s="4">
        <v>179.3</v>
      </c>
      <c r="P331" s="4">
        <v>168.4</v>
      </c>
      <c r="Q331" s="4">
        <v>193.7</v>
      </c>
      <c r="R331" s="4">
        <v>172.1</v>
      </c>
      <c r="S331" s="4">
        <v>164.6</v>
      </c>
      <c r="T331" s="4">
        <v>171.1</v>
      </c>
      <c r="U331" s="4">
        <v>165.3</v>
      </c>
      <c r="V331" s="4">
        <v>167.2</v>
      </c>
      <c r="W331" s="4">
        <v>162.80000000000001</v>
      </c>
      <c r="X331" s="4">
        <v>173</v>
      </c>
      <c r="Y331" s="4">
        <v>157.9</v>
      </c>
      <c r="Z331" s="4">
        <v>163.30000000000001</v>
      </c>
      <c r="AA331" s="4">
        <v>166</v>
      </c>
      <c r="AB331" s="4">
        <v>167.2</v>
      </c>
      <c r="AC331" s="4">
        <v>164.6</v>
      </c>
      <c r="AD331" s="4">
        <v>167.7</v>
      </c>
    </row>
    <row r="332" spans="1:30" x14ac:dyDescent="0.35">
      <c r="A332" s="4" t="s">
        <v>30</v>
      </c>
      <c r="B332" s="4">
        <v>2022</v>
      </c>
      <c r="C332" s="4" t="s">
        <v>37</v>
      </c>
      <c r="D332" s="4">
        <v>151.80000000000001</v>
      </c>
      <c r="E332" s="4">
        <v>209.7</v>
      </c>
      <c r="F332" s="4">
        <v>164.5</v>
      </c>
      <c r="G332" s="4">
        <v>163.80000000000001</v>
      </c>
      <c r="H332" s="4">
        <v>207.4</v>
      </c>
      <c r="I332" s="4">
        <v>169.7</v>
      </c>
      <c r="J332" s="4">
        <v>153.6</v>
      </c>
      <c r="K332" s="4">
        <v>165.1</v>
      </c>
      <c r="L332" s="4">
        <v>118.2</v>
      </c>
      <c r="M332" s="4">
        <v>182.9</v>
      </c>
      <c r="N332" s="4">
        <v>172.4</v>
      </c>
      <c r="O332" s="4">
        <v>178.9</v>
      </c>
      <c r="P332" s="4">
        <v>168.6</v>
      </c>
      <c r="Q332" s="4">
        <v>192.8</v>
      </c>
      <c r="R332" s="4">
        <v>177.5</v>
      </c>
      <c r="S332" s="4">
        <v>175.1</v>
      </c>
      <c r="T332" s="4">
        <v>177.1</v>
      </c>
      <c r="U332" s="4" t="s">
        <v>32</v>
      </c>
      <c r="V332" s="4">
        <v>173.3</v>
      </c>
      <c r="W332" s="4">
        <v>167.7</v>
      </c>
      <c r="X332" s="4">
        <v>177</v>
      </c>
      <c r="Y332" s="4">
        <v>166.2</v>
      </c>
      <c r="Z332" s="4">
        <v>167.2</v>
      </c>
      <c r="AA332" s="4">
        <v>170.9</v>
      </c>
      <c r="AB332" s="4">
        <v>169</v>
      </c>
      <c r="AC332" s="4">
        <v>170.2</v>
      </c>
      <c r="AD332" s="4">
        <v>170.8</v>
      </c>
    </row>
    <row r="333" spans="1:30" x14ac:dyDescent="0.35">
      <c r="A333" s="4" t="s">
        <v>33</v>
      </c>
      <c r="B333" s="4">
        <v>2022</v>
      </c>
      <c r="C333" s="4" t="s">
        <v>37</v>
      </c>
      <c r="D333" s="4">
        <v>155.4</v>
      </c>
      <c r="E333" s="4">
        <v>215.8</v>
      </c>
      <c r="F333" s="4">
        <v>164.6</v>
      </c>
      <c r="G333" s="4">
        <v>164.2</v>
      </c>
      <c r="H333" s="4">
        <v>186</v>
      </c>
      <c r="I333" s="4">
        <v>175.9</v>
      </c>
      <c r="J333" s="4">
        <v>190.7</v>
      </c>
      <c r="K333" s="4">
        <v>164</v>
      </c>
      <c r="L333" s="4">
        <v>120.5</v>
      </c>
      <c r="M333" s="4">
        <v>178</v>
      </c>
      <c r="N333" s="4">
        <v>157.5</v>
      </c>
      <c r="O333" s="4">
        <v>183.3</v>
      </c>
      <c r="P333" s="4">
        <v>174.5</v>
      </c>
      <c r="Q333" s="4">
        <v>197.1</v>
      </c>
      <c r="R333" s="4">
        <v>168.4</v>
      </c>
      <c r="S333" s="4">
        <v>154.5</v>
      </c>
      <c r="T333" s="4">
        <v>166.3</v>
      </c>
      <c r="U333" s="4">
        <v>167</v>
      </c>
      <c r="V333" s="4">
        <v>170.5</v>
      </c>
      <c r="W333" s="4">
        <v>159.80000000000001</v>
      </c>
      <c r="X333" s="4">
        <v>169</v>
      </c>
      <c r="Y333" s="4">
        <v>159.30000000000001</v>
      </c>
      <c r="Z333" s="4">
        <v>162.19999999999999</v>
      </c>
      <c r="AA333" s="4">
        <v>164</v>
      </c>
      <c r="AB333" s="4">
        <v>168.4</v>
      </c>
      <c r="AC333" s="4">
        <v>163.1</v>
      </c>
      <c r="AD333" s="4">
        <v>169.2</v>
      </c>
    </row>
    <row r="334" spans="1:30" x14ac:dyDescent="0.35">
      <c r="A334" s="4" t="s">
        <v>34</v>
      </c>
      <c r="B334" s="4">
        <v>2022</v>
      </c>
      <c r="C334" s="4" t="s">
        <v>37</v>
      </c>
      <c r="D334" s="4">
        <v>152.9</v>
      </c>
      <c r="E334" s="4">
        <v>211.8</v>
      </c>
      <c r="F334" s="4">
        <v>164.5</v>
      </c>
      <c r="G334" s="4">
        <v>163.9</v>
      </c>
      <c r="H334" s="4">
        <v>199.5</v>
      </c>
      <c r="I334" s="4">
        <v>172.6</v>
      </c>
      <c r="J334" s="4">
        <v>166.2</v>
      </c>
      <c r="K334" s="4">
        <v>164.7</v>
      </c>
      <c r="L334" s="4">
        <v>119</v>
      </c>
      <c r="M334" s="4">
        <v>181.3</v>
      </c>
      <c r="N334" s="4">
        <v>166.2</v>
      </c>
      <c r="O334" s="4">
        <v>180.9</v>
      </c>
      <c r="P334" s="4">
        <v>170.8</v>
      </c>
      <c r="Q334" s="4">
        <v>193.9</v>
      </c>
      <c r="R334" s="4">
        <v>173.9</v>
      </c>
      <c r="S334" s="4">
        <v>166.5</v>
      </c>
      <c r="T334" s="4">
        <v>172.8</v>
      </c>
      <c r="U334" s="4">
        <v>167</v>
      </c>
      <c r="V334" s="4">
        <v>172.2</v>
      </c>
      <c r="W334" s="4">
        <v>164</v>
      </c>
      <c r="X334" s="4">
        <v>174</v>
      </c>
      <c r="Y334" s="4">
        <v>162.6</v>
      </c>
      <c r="Z334" s="4">
        <v>164.4</v>
      </c>
      <c r="AA334" s="4">
        <v>166.9</v>
      </c>
      <c r="AB334" s="4">
        <v>168.8</v>
      </c>
      <c r="AC334" s="4">
        <v>166.8</v>
      </c>
      <c r="AD334" s="4">
        <v>170.1</v>
      </c>
    </row>
    <row r="335" spans="1:30" x14ac:dyDescent="0.35">
      <c r="A335" s="4" t="s">
        <v>30</v>
      </c>
      <c r="B335" s="4">
        <v>2022</v>
      </c>
      <c r="C335" s="4" t="s">
        <v>38</v>
      </c>
      <c r="D335" s="4">
        <v>152.9</v>
      </c>
      <c r="E335" s="4">
        <v>214.7</v>
      </c>
      <c r="F335" s="4">
        <v>161.4</v>
      </c>
      <c r="G335" s="4">
        <v>164.6</v>
      </c>
      <c r="H335" s="4">
        <v>209.9</v>
      </c>
      <c r="I335" s="4">
        <v>168</v>
      </c>
      <c r="J335" s="4">
        <v>160.4</v>
      </c>
      <c r="K335" s="4">
        <v>165</v>
      </c>
      <c r="L335" s="4">
        <v>118.9</v>
      </c>
      <c r="M335" s="4">
        <v>186.6</v>
      </c>
      <c r="N335" s="4">
        <v>173.2</v>
      </c>
      <c r="O335" s="4">
        <v>180.4</v>
      </c>
      <c r="P335" s="4">
        <v>170.8</v>
      </c>
      <c r="Q335" s="4">
        <v>192.9</v>
      </c>
      <c r="R335" s="4">
        <v>179.3</v>
      </c>
      <c r="S335" s="4">
        <v>177.2</v>
      </c>
      <c r="T335" s="4">
        <v>179</v>
      </c>
      <c r="U335" s="4" t="s">
        <v>32</v>
      </c>
      <c r="V335" s="4">
        <v>175.3</v>
      </c>
      <c r="W335" s="4">
        <v>168.9</v>
      </c>
      <c r="X335" s="4">
        <v>177.7</v>
      </c>
      <c r="Y335" s="4">
        <v>167.1</v>
      </c>
      <c r="Z335" s="4">
        <v>167.6</v>
      </c>
      <c r="AA335" s="4">
        <v>171.8</v>
      </c>
      <c r="AB335" s="4">
        <v>168.5</v>
      </c>
      <c r="AC335" s="4">
        <v>170.9</v>
      </c>
      <c r="AD335" s="4">
        <v>172.5</v>
      </c>
    </row>
    <row r="336" spans="1:30" x14ac:dyDescent="0.35">
      <c r="A336" s="4" t="s">
        <v>33</v>
      </c>
      <c r="B336" s="4">
        <v>2022</v>
      </c>
      <c r="C336" s="4" t="s">
        <v>38</v>
      </c>
      <c r="D336" s="4">
        <v>156.69999999999999</v>
      </c>
      <c r="E336" s="4">
        <v>221.2</v>
      </c>
      <c r="F336" s="4">
        <v>164.1</v>
      </c>
      <c r="G336" s="4">
        <v>165.4</v>
      </c>
      <c r="H336" s="4">
        <v>189.5</v>
      </c>
      <c r="I336" s="4">
        <v>174.5</v>
      </c>
      <c r="J336" s="4">
        <v>203.2</v>
      </c>
      <c r="K336" s="4">
        <v>164.1</v>
      </c>
      <c r="L336" s="4">
        <v>121.2</v>
      </c>
      <c r="M336" s="4">
        <v>181.4</v>
      </c>
      <c r="N336" s="4">
        <v>158.5</v>
      </c>
      <c r="O336" s="4">
        <v>184.9</v>
      </c>
      <c r="P336" s="4">
        <v>177.5</v>
      </c>
      <c r="Q336" s="4">
        <v>197.5</v>
      </c>
      <c r="R336" s="4">
        <v>170</v>
      </c>
      <c r="S336" s="4">
        <v>155.9</v>
      </c>
      <c r="T336" s="4">
        <v>167.8</v>
      </c>
      <c r="U336" s="4">
        <v>167.5</v>
      </c>
      <c r="V336" s="4">
        <v>173.5</v>
      </c>
      <c r="W336" s="4">
        <v>161.1</v>
      </c>
      <c r="X336" s="4">
        <v>170.1</v>
      </c>
      <c r="Y336" s="4">
        <v>159.4</v>
      </c>
      <c r="Z336" s="4">
        <v>163.19999999999999</v>
      </c>
      <c r="AA336" s="4">
        <v>165.2</v>
      </c>
      <c r="AB336" s="4">
        <v>168.2</v>
      </c>
      <c r="AC336" s="4">
        <v>163.80000000000001</v>
      </c>
      <c r="AD336" s="4">
        <v>170.8</v>
      </c>
    </row>
    <row r="337" spans="1:30" x14ac:dyDescent="0.35">
      <c r="A337" s="4" t="s">
        <v>34</v>
      </c>
      <c r="B337" s="4">
        <v>2022</v>
      </c>
      <c r="C337" s="4" t="s">
        <v>38</v>
      </c>
      <c r="D337" s="4">
        <v>154.1</v>
      </c>
      <c r="E337" s="4">
        <v>217</v>
      </c>
      <c r="F337" s="4">
        <v>162.4</v>
      </c>
      <c r="G337" s="4">
        <v>164.9</v>
      </c>
      <c r="H337" s="4">
        <v>202.4</v>
      </c>
      <c r="I337" s="4">
        <v>171</v>
      </c>
      <c r="J337" s="4">
        <v>174.9</v>
      </c>
      <c r="K337" s="4">
        <v>164.7</v>
      </c>
      <c r="L337" s="4">
        <v>119.7</v>
      </c>
      <c r="M337" s="4">
        <v>184.9</v>
      </c>
      <c r="N337" s="4">
        <v>167.1</v>
      </c>
      <c r="O337" s="4">
        <v>182.5</v>
      </c>
      <c r="P337" s="4">
        <v>173.3</v>
      </c>
      <c r="Q337" s="4">
        <v>194.1</v>
      </c>
      <c r="R337" s="4">
        <v>175.6</v>
      </c>
      <c r="S337" s="4">
        <v>168.4</v>
      </c>
      <c r="T337" s="4">
        <v>174.6</v>
      </c>
      <c r="U337" s="4">
        <v>167.5</v>
      </c>
      <c r="V337" s="4">
        <v>174.6</v>
      </c>
      <c r="W337" s="4">
        <v>165.2</v>
      </c>
      <c r="X337" s="4">
        <v>174.8</v>
      </c>
      <c r="Y337" s="4">
        <v>163</v>
      </c>
      <c r="Z337" s="4">
        <v>165.1</v>
      </c>
      <c r="AA337" s="4">
        <v>167.9</v>
      </c>
      <c r="AB337" s="4">
        <v>168.4</v>
      </c>
      <c r="AC337" s="4">
        <v>167.5</v>
      </c>
      <c r="AD337" s="4">
        <v>171.7</v>
      </c>
    </row>
    <row r="338" spans="1:30" x14ac:dyDescent="0.35">
      <c r="A338" s="4" t="s">
        <v>30</v>
      </c>
      <c r="B338" s="4">
        <v>2022</v>
      </c>
      <c r="C338" s="4" t="s">
        <v>39</v>
      </c>
      <c r="D338" s="4">
        <v>153.80000000000001</v>
      </c>
      <c r="E338" s="4">
        <v>217.2</v>
      </c>
      <c r="F338" s="4">
        <v>169.6</v>
      </c>
      <c r="G338" s="4">
        <v>165.4</v>
      </c>
      <c r="H338" s="4">
        <v>208.1</v>
      </c>
      <c r="I338" s="4">
        <v>165.8</v>
      </c>
      <c r="J338" s="4">
        <v>167.3</v>
      </c>
      <c r="K338" s="4">
        <v>164.6</v>
      </c>
      <c r="L338" s="4">
        <v>119.1</v>
      </c>
      <c r="M338" s="4">
        <v>188.9</v>
      </c>
      <c r="N338" s="4">
        <v>174.2</v>
      </c>
      <c r="O338" s="4">
        <v>181.9</v>
      </c>
      <c r="P338" s="4">
        <v>172.4</v>
      </c>
      <c r="Q338" s="4">
        <v>192.9</v>
      </c>
      <c r="R338" s="4">
        <v>180.7</v>
      </c>
      <c r="S338" s="4">
        <v>178.7</v>
      </c>
      <c r="T338" s="4">
        <v>180.4</v>
      </c>
      <c r="U338" s="4" t="s">
        <v>32</v>
      </c>
      <c r="V338" s="4">
        <v>176.7</v>
      </c>
      <c r="W338" s="4">
        <v>170.3</v>
      </c>
      <c r="X338" s="4">
        <v>178.2</v>
      </c>
      <c r="Y338" s="4">
        <v>165.5</v>
      </c>
      <c r="Z338" s="4">
        <v>168</v>
      </c>
      <c r="AA338" s="4">
        <v>172.6</v>
      </c>
      <c r="AB338" s="4">
        <v>169.5</v>
      </c>
      <c r="AC338" s="4">
        <v>171</v>
      </c>
      <c r="AD338" s="4">
        <v>173.6</v>
      </c>
    </row>
    <row r="339" spans="1:30" x14ac:dyDescent="0.35">
      <c r="A339" s="4" t="s">
        <v>33</v>
      </c>
      <c r="B339" s="4">
        <v>2022</v>
      </c>
      <c r="C339" s="4" t="s">
        <v>39</v>
      </c>
      <c r="D339" s="4">
        <v>157.5</v>
      </c>
      <c r="E339" s="4">
        <v>223.4</v>
      </c>
      <c r="F339" s="4">
        <v>172.8</v>
      </c>
      <c r="G339" s="4">
        <v>166.4</v>
      </c>
      <c r="H339" s="4">
        <v>188.6</v>
      </c>
      <c r="I339" s="4">
        <v>174.1</v>
      </c>
      <c r="J339" s="4">
        <v>211.5</v>
      </c>
      <c r="K339" s="4">
        <v>163.6</v>
      </c>
      <c r="L339" s="4">
        <v>121.4</v>
      </c>
      <c r="M339" s="4">
        <v>183.5</v>
      </c>
      <c r="N339" s="4">
        <v>159.1</v>
      </c>
      <c r="O339" s="4">
        <v>186.3</v>
      </c>
      <c r="P339" s="4">
        <v>179.3</v>
      </c>
      <c r="Q339" s="4">
        <v>198.3</v>
      </c>
      <c r="R339" s="4">
        <v>171.6</v>
      </c>
      <c r="S339" s="4">
        <v>157.4</v>
      </c>
      <c r="T339" s="4">
        <v>169.4</v>
      </c>
      <c r="U339" s="4">
        <v>166.8</v>
      </c>
      <c r="V339" s="4">
        <v>174.9</v>
      </c>
      <c r="W339" s="4">
        <v>162.1</v>
      </c>
      <c r="X339" s="4">
        <v>170.9</v>
      </c>
      <c r="Y339" s="4">
        <v>157.19999999999999</v>
      </c>
      <c r="Z339" s="4">
        <v>164.1</v>
      </c>
      <c r="AA339" s="4">
        <v>166.5</v>
      </c>
      <c r="AB339" s="4">
        <v>169.2</v>
      </c>
      <c r="AC339" s="4">
        <v>163.80000000000001</v>
      </c>
      <c r="AD339" s="4">
        <v>171.4</v>
      </c>
    </row>
    <row r="340" spans="1:30" x14ac:dyDescent="0.35">
      <c r="A340" s="4" t="s">
        <v>34</v>
      </c>
      <c r="B340" s="4">
        <v>2022</v>
      </c>
      <c r="C340" s="4" t="s">
        <v>39</v>
      </c>
      <c r="D340" s="4">
        <v>155</v>
      </c>
      <c r="E340" s="4">
        <v>219.4</v>
      </c>
      <c r="F340" s="4">
        <v>170.8</v>
      </c>
      <c r="G340" s="4">
        <v>165.8</v>
      </c>
      <c r="H340" s="4">
        <v>200.9</v>
      </c>
      <c r="I340" s="4">
        <v>169.7</v>
      </c>
      <c r="J340" s="4">
        <v>182.3</v>
      </c>
      <c r="K340" s="4">
        <v>164.3</v>
      </c>
      <c r="L340" s="4">
        <v>119.9</v>
      </c>
      <c r="M340" s="4">
        <v>187.1</v>
      </c>
      <c r="N340" s="4">
        <v>167.9</v>
      </c>
      <c r="O340" s="4">
        <v>183.9</v>
      </c>
      <c r="P340" s="4">
        <v>174.9</v>
      </c>
      <c r="Q340" s="4">
        <v>194.3</v>
      </c>
      <c r="R340" s="4">
        <v>177.1</v>
      </c>
      <c r="S340" s="4">
        <v>169.9</v>
      </c>
      <c r="T340" s="4">
        <v>176</v>
      </c>
      <c r="U340" s="4">
        <v>166.8</v>
      </c>
      <c r="V340" s="4">
        <v>176</v>
      </c>
      <c r="W340" s="4">
        <v>166.4</v>
      </c>
      <c r="X340" s="4">
        <v>175.4</v>
      </c>
      <c r="Y340" s="4">
        <v>161.1</v>
      </c>
      <c r="Z340" s="4">
        <v>165.8</v>
      </c>
      <c r="AA340" s="4">
        <v>169</v>
      </c>
      <c r="AB340" s="4">
        <v>169.4</v>
      </c>
      <c r="AC340" s="4">
        <v>167.5</v>
      </c>
      <c r="AD340" s="4">
        <v>172.6</v>
      </c>
    </row>
    <row r="341" spans="1:30" x14ac:dyDescent="0.35">
      <c r="A341" s="4" t="s">
        <v>30</v>
      </c>
      <c r="B341" s="4">
        <v>2022</v>
      </c>
      <c r="C341" s="4" t="s">
        <v>40</v>
      </c>
      <c r="D341" s="4">
        <v>155.19999999999999</v>
      </c>
      <c r="E341" s="4">
        <v>210.8</v>
      </c>
      <c r="F341" s="4">
        <v>174.3</v>
      </c>
      <c r="G341" s="4">
        <v>166.3</v>
      </c>
      <c r="H341" s="4">
        <v>202.2</v>
      </c>
      <c r="I341" s="4">
        <v>169.6</v>
      </c>
      <c r="J341" s="4">
        <v>168.6</v>
      </c>
      <c r="K341" s="4">
        <v>164.4</v>
      </c>
      <c r="L341" s="4">
        <v>119.2</v>
      </c>
      <c r="M341" s="4">
        <v>191.8</v>
      </c>
      <c r="N341" s="4">
        <v>174.5</v>
      </c>
      <c r="O341" s="4">
        <v>183.1</v>
      </c>
      <c r="P341" s="4">
        <v>172.5</v>
      </c>
      <c r="Q341" s="4">
        <v>193.2</v>
      </c>
      <c r="R341" s="4">
        <v>182</v>
      </c>
      <c r="S341" s="4">
        <v>180.3</v>
      </c>
      <c r="T341" s="4">
        <v>181.7</v>
      </c>
      <c r="U341" s="4" t="s">
        <v>32</v>
      </c>
      <c r="V341" s="4">
        <v>179.6</v>
      </c>
      <c r="W341" s="4">
        <v>171.3</v>
      </c>
      <c r="X341" s="4">
        <v>178.8</v>
      </c>
      <c r="Y341" s="4">
        <v>166.3</v>
      </c>
      <c r="Z341" s="4">
        <v>168.6</v>
      </c>
      <c r="AA341" s="4">
        <v>174.7</v>
      </c>
      <c r="AB341" s="4">
        <v>169.7</v>
      </c>
      <c r="AC341" s="4">
        <v>171.8</v>
      </c>
      <c r="AD341" s="4">
        <v>174.3</v>
      </c>
    </row>
    <row r="342" spans="1:30" x14ac:dyDescent="0.35">
      <c r="A342" s="4" t="s">
        <v>33</v>
      </c>
      <c r="B342" s="4">
        <v>2022</v>
      </c>
      <c r="C342" s="4" t="s">
        <v>40</v>
      </c>
      <c r="D342" s="4">
        <v>159.30000000000001</v>
      </c>
      <c r="E342" s="4">
        <v>217.1</v>
      </c>
      <c r="F342" s="4">
        <v>176.6</v>
      </c>
      <c r="G342" s="4">
        <v>167.1</v>
      </c>
      <c r="H342" s="4">
        <v>184.8</v>
      </c>
      <c r="I342" s="4">
        <v>179.5</v>
      </c>
      <c r="J342" s="4">
        <v>208.5</v>
      </c>
      <c r="K342" s="4">
        <v>164</v>
      </c>
      <c r="L342" s="4">
        <v>121.5</v>
      </c>
      <c r="M342" s="4">
        <v>186.3</v>
      </c>
      <c r="N342" s="4">
        <v>159.80000000000001</v>
      </c>
      <c r="O342" s="4">
        <v>187.7</v>
      </c>
      <c r="P342" s="4">
        <v>179.4</v>
      </c>
      <c r="Q342" s="4">
        <v>198.6</v>
      </c>
      <c r="R342" s="4">
        <v>172.7</v>
      </c>
      <c r="S342" s="4">
        <v>158.69999999999999</v>
      </c>
      <c r="T342" s="4">
        <v>170.6</v>
      </c>
      <c r="U342" s="4">
        <v>167.8</v>
      </c>
      <c r="V342" s="4">
        <v>179.5</v>
      </c>
      <c r="W342" s="4">
        <v>163.1</v>
      </c>
      <c r="X342" s="4">
        <v>171.7</v>
      </c>
      <c r="Y342" s="4">
        <v>157.4</v>
      </c>
      <c r="Z342" s="4">
        <v>164.6</v>
      </c>
      <c r="AA342" s="4">
        <v>169.1</v>
      </c>
      <c r="AB342" s="4">
        <v>169.8</v>
      </c>
      <c r="AC342" s="4">
        <v>164.7</v>
      </c>
      <c r="AD342" s="4">
        <v>172.3</v>
      </c>
    </row>
    <row r="343" spans="1:30" x14ac:dyDescent="0.35">
      <c r="A343" s="4" t="s">
        <v>34</v>
      </c>
      <c r="B343" s="4">
        <v>2022</v>
      </c>
      <c r="C343" s="4" t="s">
        <v>40</v>
      </c>
      <c r="D343" s="4">
        <v>156.5</v>
      </c>
      <c r="E343" s="4">
        <v>213</v>
      </c>
      <c r="F343" s="4">
        <v>175.2</v>
      </c>
      <c r="G343" s="4">
        <v>166.6</v>
      </c>
      <c r="H343" s="4">
        <v>195.8</v>
      </c>
      <c r="I343" s="4">
        <v>174.2</v>
      </c>
      <c r="J343" s="4">
        <v>182.1</v>
      </c>
      <c r="K343" s="4">
        <v>164.3</v>
      </c>
      <c r="L343" s="4">
        <v>120</v>
      </c>
      <c r="M343" s="4">
        <v>190</v>
      </c>
      <c r="N343" s="4">
        <v>168.4</v>
      </c>
      <c r="O343" s="4">
        <v>185.2</v>
      </c>
      <c r="P343" s="4">
        <v>175</v>
      </c>
      <c r="Q343" s="4">
        <v>194.6</v>
      </c>
      <c r="R343" s="4">
        <v>178.3</v>
      </c>
      <c r="S343" s="4">
        <v>171.3</v>
      </c>
      <c r="T343" s="4">
        <v>177.3</v>
      </c>
      <c r="U343" s="4">
        <v>167.8</v>
      </c>
      <c r="V343" s="4">
        <v>179.6</v>
      </c>
      <c r="W343" s="4">
        <v>167.4</v>
      </c>
      <c r="X343" s="4">
        <v>176.1</v>
      </c>
      <c r="Y343" s="4">
        <v>161.6</v>
      </c>
      <c r="Z343" s="4">
        <v>166.3</v>
      </c>
      <c r="AA343" s="4">
        <v>171.4</v>
      </c>
      <c r="AB343" s="4">
        <v>169.7</v>
      </c>
      <c r="AC343" s="4">
        <v>168.4</v>
      </c>
      <c r="AD343" s="4">
        <v>173.4</v>
      </c>
    </row>
    <row r="344" spans="1:30" x14ac:dyDescent="0.35">
      <c r="A344" s="4" t="s">
        <v>30</v>
      </c>
      <c r="B344" s="4">
        <v>2022</v>
      </c>
      <c r="C344" s="4" t="s">
        <v>41</v>
      </c>
      <c r="D344" s="4">
        <v>159.5</v>
      </c>
      <c r="E344" s="4">
        <v>204.1</v>
      </c>
      <c r="F344" s="4">
        <v>168.3</v>
      </c>
      <c r="G344" s="4">
        <v>167.9</v>
      </c>
      <c r="H344" s="4">
        <v>198.1</v>
      </c>
      <c r="I344" s="4">
        <v>169.2</v>
      </c>
      <c r="J344" s="4">
        <v>173.1</v>
      </c>
      <c r="K344" s="4">
        <v>167.1</v>
      </c>
      <c r="L344" s="4">
        <v>120.2</v>
      </c>
      <c r="M344" s="4">
        <v>195.6</v>
      </c>
      <c r="N344" s="4">
        <v>174.8</v>
      </c>
      <c r="O344" s="4">
        <v>184</v>
      </c>
      <c r="P344" s="4">
        <v>173.9</v>
      </c>
      <c r="Q344" s="4">
        <v>193.7</v>
      </c>
      <c r="R344" s="4">
        <v>183.2</v>
      </c>
      <c r="S344" s="4">
        <v>181.7</v>
      </c>
      <c r="T344" s="4">
        <v>183</v>
      </c>
      <c r="U344" s="4" t="s">
        <v>32</v>
      </c>
      <c r="V344" s="4">
        <v>179.1</v>
      </c>
      <c r="W344" s="4">
        <v>172.3</v>
      </c>
      <c r="X344" s="4">
        <v>179.4</v>
      </c>
      <c r="Y344" s="4">
        <v>166.6</v>
      </c>
      <c r="Z344" s="4">
        <v>169.3</v>
      </c>
      <c r="AA344" s="4">
        <v>175.7</v>
      </c>
      <c r="AB344" s="4">
        <v>171.1</v>
      </c>
      <c r="AC344" s="4">
        <v>172.6</v>
      </c>
      <c r="AD344" s="4">
        <v>175.3</v>
      </c>
    </row>
    <row r="345" spans="1:30" x14ac:dyDescent="0.35">
      <c r="A345" s="4" t="s">
        <v>33</v>
      </c>
      <c r="B345" s="4">
        <v>2022</v>
      </c>
      <c r="C345" s="4" t="s">
        <v>41</v>
      </c>
      <c r="D345" s="4">
        <v>162.1</v>
      </c>
      <c r="E345" s="4">
        <v>210.9</v>
      </c>
      <c r="F345" s="4">
        <v>170.6</v>
      </c>
      <c r="G345" s="4">
        <v>168.4</v>
      </c>
      <c r="H345" s="4">
        <v>182.5</v>
      </c>
      <c r="I345" s="4">
        <v>177.1</v>
      </c>
      <c r="J345" s="4">
        <v>213.1</v>
      </c>
      <c r="K345" s="4">
        <v>167.3</v>
      </c>
      <c r="L345" s="4">
        <v>122.2</v>
      </c>
      <c r="M345" s="4">
        <v>189.7</v>
      </c>
      <c r="N345" s="4">
        <v>160.5</v>
      </c>
      <c r="O345" s="4">
        <v>188.9</v>
      </c>
      <c r="P345" s="4">
        <v>180.4</v>
      </c>
      <c r="Q345" s="4">
        <v>198.7</v>
      </c>
      <c r="R345" s="4">
        <v>173.7</v>
      </c>
      <c r="S345" s="4">
        <v>160</v>
      </c>
      <c r="T345" s="4">
        <v>171.6</v>
      </c>
      <c r="U345" s="4">
        <v>169</v>
      </c>
      <c r="V345" s="4">
        <v>178.4</v>
      </c>
      <c r="W345" s="4">
        <v>164.2</v>
      </c>
      <c r="X345" s="4">
        <v>172.6</v>
      </c>
      <c r="Y345" s="4">
        <v>157.69999999999999</v>
      </c>
      <c r="Z345" s="4">
        <v>165.1</v>
      </c>
      <c r="AA345" s="4">
        <v>169.9</v>
      </c>
      <c r="AB345" s="4">
        <v>171.4</v>
      </c>
      <c r="AC345" s="4">
        <v>165.4</v>
      </c>
      <c r="AD345" s="4">
        <v>173.1</v>
      </c>
    </row>
    <row r="346" spans="1:30" x14ac:dyDescent="0.35">
      <c r="A346" s="4" t="s">
        <v>34</v>
      </c>
      <c r="B346" s="4">
        <v>2022</v>
      </c>
      <c r="C346" s="4" t="s">
        <v>41</v>
      </c>
      <c r="D346" s="4">
        <v>160.30000000000001</v>
      </c>
      <c r="E346" s="4">
        <v>206.5</v>
      </c>
      <c r="F346" s="4">
        <v>169.2</v>
      </c>
      <c r="G346" s="4">
        <v>168.1</v>
      </c>
      <c r="H346" s="4">
        <v>192.4</v>
      </c>
      <c r="I346" s="4">
        <v>172.9</v>
      </c>
      <c r="J346" s="4">
        <v>186.7</v>
      </c>
      <c r="K346" s="4">
        <v>167.2</v>
      </c>
      <c r="L346" s="4">
        <v>120.9</v>
      </c>
      <c r="M346" s="4">
        <v>193.6</v>
      </c>
      <c r="N346" s="4">
        <v>168.8</v>
      </c>
      <c r="O346" s="4">
        <v>186.3</v>
      </c>
      <c r="P346" s="4">
        <v>176.3</v>
      </c>
      <c r="Q346" s="4">
        <v>195</v>
      </c>
      <c r="R346" s="4">
        <v>179.5</v>
      </c>
      <c r="S346" s="4">
        <v>172.7</v>
      </c>
      <c r="T346" s="4">
        <v>178.5</v>
      </c>
      <c r="U346" s="4">
        <v>169</v>
      </c>
      <c r="V346" s="4">
        <v>178.8</v>
      </c>
      <c r="W346" s="4">
        <v>168.5</v>
      </c>
      <c r="X346" s="4">
        <v>176.8</v>
      </c>
      <c r="Y346" s="4">
        <v>161.9</v>
      </c>
      <c r="Z346" s="4">
        <v>166.9</v>
      </c>
      <c r="AA346" s="4">
        <v>172.3</v>
      </c>
      <c r="AB346" s="4">
        <v>171.2</v>
      </c>
      <c r="AC346" s="4">
        <v>169.1</v>
      </c>
      <c r="AD346" s="4">
        <v>174.3</v>
      </c>
    </row>
    <row r="347" spans="1:30" x14ac:dyDescent="0.35">
      <c r="A347" s="4" t="s">
        <v>30</v>
      </c>
      <c r="B347" s="4">
        <v>2022</v>
      </c>
      <c r="C347" s="4" t="s">
        <v>42</v>
      </c>
      <c r="D347" s="4">
        <v>162.9</v>
      </c>
      <c r="E347" s="4">
        <v>206.7</v>
      </c>
      <c r="F347" s="4">
        <v>169</v>
      </c>
      <c r="G347" s="4">
        <v>169.5</v>
      </c>
      <c r="H347" s="4">
        <v>194.1</v>
      </c>
      <c r="I347" s="4">
        <v>164.1</v>
      </c>
      <c r="J347" s="4">
        <v>176.9</v>
      </c>
      <c r="K347" s="4">
        <v>169</v>
      </c>
      <c r="L347" s="4">
        <v>120.8</v>
      </c>
      <c r="M347" s="4">
        <v>199.1</v>
      </c>
      <c r="N347" s="4">
        <v>175.4</v>
      </c>
      <c r="O347" s="4">
        <v>184.8</v>
      </c>
      <c r="P347" s="4">
        <v>175.5</v>
      </c>
      <c r="Q347" s="4">
        <v>194.5</v>
      </c>
      <c r="R347" s="4">
        <v>184.7</v>
      </c>
      <c r="S347" s="4">
        <v>183.3</v>
      </c>
      <c r="T347" s="4">
        <v>184.5</v>
      </c>
      <c r="U347" s="4" t="s">
        <v>32</v>
      </c>
      <c r="V347" s="4">
        <v>179.7</v>
      </c>
      <c r="W347" s="4">
        <v>173.6</v>
      </c>
      <c r="X347" s="4">
        <v>180.2</v>
      </c>
      <c r="Y347" s="4">
        <v>166.9</v>
      </c>
      <c r="Z347" s="4">
        <v>170</v>
      </c>
      <c r="AA347" s="4">
        <v>176.2</v>
      </c>
      <c r="AB347" s="4">
        <v>170.8</v>
      </c>
      <c r="AC347" s="4">
        <v>173.1</v>
      </c>
      <c r="AD347" s="4">
        <v>176.4</v>
      </c>
    </row>
    <row r="348" spans="1:30" x14ac:dyDescent="0.35">
      <c r="A348" s="4" t="s">
        <v>33</v>
      </c>
      <c r="B348" s="4">
        <v>2022</v>
      </c>
      <c r="C348" s="4" t="s">
        <v>42</v>
      </c>
      <c r="D348" s="4">
        <v>164.9</v>
      </c>
      <c r="E348" s="4">
        <v>213.7</v>
      </c>
      <c r="F348" s="4">
        <v>170.9</v>
      </c>
      <c r="G348" s="4">
        <v>170.1</v>
      </c>
      <c r="H348" s="4">
        <v>179.3</v>
      </c>
      <c r="I348" s="4">
        <v>167.5</v>
      </c>
      <c r="J348" s="4">
        <v>220.8</v>
      </c>
      <c r="K348" s="4">
        <v>169.2</v>
      </c>
      <c r="L348" s="4">
        <v>123.1</v>
      </c>
      <c r="M348" s="4">
        <v>193.6</v>
      </c>
      <c r="N348" s="4">
        <v>161.1</v>
      </c>
      <c r="O348" s="4">
        <v>190.4</v>
      </c>
      <c r="P348" s="4">
        <v>181.8</v>
      </c>
      <c r="Q348" s="4">
        <v>199.7</v>
      </c>
      <c r="R348" s="4">
        <v>175</v>
      </c>
      <c r="S348" s="4">
        <v>161.69999999999999</v>
      </c>
      <c r="T348" s="4">
        <v>173</v>
      </c>
      <c r="U348" s="4">
        <v>169.5</v>
      </c>
      <c r="V348" s="4">
        <v>179.2</v>
      </c>
      <c r="W348" s="4">
        <v>165</v>
      </c>
      <c r="X348" s="4">
        <v>173.8</v>
      </c>
      <c r="Y348" s="4">
        <v>158.19999999999999</v>
      </c>
      <c r="Z348" s="4">
        <v>165.8</v>
      </c>
      <c r="AA348" s="4">
        <v>170.9</v>
      </c>
      <c r="AB348" s="4">
        <v>171.1</v>
      </c>
      <c r="AC348" s="4">
        <v>166.1</v>
      </c>
      <c r="AD348" s="4">
        <v>174.1</v>
      </c>
    </row>
    <row r="349" spans="1:30" x14ac:dyDescent="0.35">
      <c r="A349" s="4" t="s">
        <v>34</v>
      </c>
      <c r="B349" s="4">
        <v>2022</v>
      </c>
      <c r="C349" s="4" t="s">
        <v>42</v>
      </c>
      <c r="D349" s="4">
        <v>163.5</v>
      </c>
      <c r="E349" s="4">
        <v>209.2</v>
      </c>
      <c r="F349" s="4">
        <v>169.7</v>
      </c>
      <c r="G349" s="4">
        <v>169.7</v>
      </c>
      <c r="H349" s="4">
        <v>188.7</v>
      </c>
      <c r="I349" s="4">
        <v>165.7</v>
      </c>
      <c r="J349" s="4">
        <v>191.8</v>
      </c>
      <c r="K349" s="4">
        <v>169.1</v>
      </c>
      <c r="L349" s="4">
        <v>121.6</v>
      </c>
      <c r="M349" s="4">
        <v>197.3</v>
      </c>
      <c r="N349" s="4">
        <v>169.4</v>
      </c>
      <c r="O349" s="4">
        <v>187.4</v>
      </c>
      <c r="P349" s="4">
        <v>177.8</v>
      </c>
      <c r="Q349" s="4">
        <v>195.9</v>
      </c>
      <c r="R349" s="4">
        <v>180.9</v>
      </c>
      <c r="S349" s="4">
        <v>174.3</v>
      </c>
      <c r="T349" s="4">
        <v>179.9</v>
      </c>
      <c r="U349" s="4">
        <v>169.5</v>
      </c>
      <c r="V349" s="4">
        <v>179.5</v>
      </c>
      <c r="W349" s="4">
        <v>169.5</v>
      </c>
      <c r="X349" s="4">
        <v>177.8</v>
      </c>
      <c r="Y349" s="4">
        <v>162.30000000000001</v>
      </c>
      <c r="Z349" s="4">
        <v>167.6</v>
      </c>
      <c r="AA349" s="4">
        <v>173.1</v>
      </c>
      <c r="AB349" s="4">
        <v>170.9</v>
      </c>
      <c r="AC349" s="4">
        <v>169.7</v>
      </c>
      <c r="AD349" s="4">
        <v>175.3</v>
      </c>
    </row>
    <row r="350" spans="1:30" x14ac:dyDescent="0.35">
      <c r="A350" s="4" t="s">
        <v>30</v>
      </c>
      <c r="B350" s="4">
        <v>2022</v>
      </c>
      <c r="C350" s="4" t="s">
        <v>43</v>
      </c>
      <c r="D350" s="4">
        <v>164.7</v>
      </c>
      <c r="E350" s="4">
        <v>208.8</v>
      </c>
      <c r="F350" s="4">
        <v>170.3</v>
      </c>
      <c r="G350" s="4">
        <v>170.9</v>
      </c>
      <c r="H350" s="4">
        <v>191.6</v>
      </c>
      <c r="I350" s="4">
        <v>162.19999999999999</v>
      </c>
      <c r="J350" s="4">
        <v>184.8</v>
      </c>
      <c r="K350" s="4">
        <v>169.7</v>
      </c>
      <c r="L350" s="4">
        <v>121.1</v>
      </c>
      <c r="M350" s="4">
        <v>201.6</v>
      </c>
      <c r="N350" s="4">
        <v>175.8</v>
      </c>
      <c r="O350" s="4">
        <v>185.6</v>
      </c>
      <c r="P350" s="4">
        <v>177.4</v>
      </c>
      <c r="Q350" s="4">
        <v>194.9</v>
      </c>
      <c r="R350" s="4">
        <v>186.1</v>
      </c>
      <c r="S350" s="4">
        <v>184.4</v>
      </c>
      <c r="T350" s="4">
        <v>185.9</v>
      </c>
      <c r="U350" s="4" t="s">
        <v>32</v>
      </c>
      <c r="V350" s="4">
        <v>180.8</v>
      </c>
      <c r="W350" s="4">
        <v>174.4</v>
      </c>
      <c r="X350" s="4">
        <v>181.2</v>
      </c>
      <c r="Y350" s="4">
        <v>167.4</v>
      </c>
      <c r="Z350" s="4">
        <v>170.6</v>
      </c>
      <c r="AA350" s="4">
        <v>176.5</v>
      </c>
      <c r="AB350" s="4">
        <v>172</v>
      </c>
      <c r="AC350" s="4">
        <v>173.9</v>
      </c>
      <c r="AD350" s="4">
        <v>177.9</v>
      </c>
    </row>
    <row r="351" spans="1:30" x14ac:dyDescent="0.35">
      <c r="A351" s="4" t="s">
        <v>33</v>
      </c>
      <c r="B351" s="4">
        <v>2022</v>
      </c>
      <c r="C351" s="4" t="s">
        <v>43</v>
      </c>
      <c r="D351" s="4">
        <v>166.4</v>
      </c>
      <c r="E351" s="4">
        <v>214.9</v>
      </c>
      <c r="F351" s="4">
        <v>171.9</v>
      </c>
      <c r="G351" s="4">
        <v>171</v>
      </c>
      <c r="H351" s="4">
        <v>177.7</v>
      </c>
      <c r="I351" s="4">
        <v>165.7</v>
      </c>
      <c r="J351" s="4">
        <v>228.6</v>
      </c>
      <c r="K351" s="4">
        <v>169.9</v>
      </c>
      <c r="L351" s="4">
        <v>123.4</v>
      </c>
      <c r="M351" s="4">
        <v>196.4</v>
      </c>
      <c r="N351" s="4">
        <v>161.6</v>
      </c>
      <c r="O351" s="4">
        <v>191.5</v>
      </c>
      <c r="P351" s="4">
        <v>183.3</v>
      </c>
      <c r="Q351" s="4">
        <v>200.1</v>
      </c>
      <c r="R351" s="4">
        <v>175.5</v>
      </c>
      <c r="S351" s="4">
        <v>162.6</v>
      </c>
      <c r="T351" s="4">
        <v>173.6</v>
      </c>
      <c r="U351" s="4">
        <v>171.2</v>
      </c>
      <c r="V351" s="4">
        <v>180</v>
      </c>
      <c r="W351" s="4">
        <v>166</v>
      </c>
      <c r="X351" s="4">
        <v>174.7</v>
      </c>
      <c r="Y351" s="4">
        <v>158.80000000000001</v>
      </c>
      <c r="Z351" s="4">
        <v>166.3</v>
      </c>
      <c r="AA351" s="4">
        <v>171.2</v>
      </c>
      <c r="AB351" s="4">
        <v>172.3</v>
      </c>
      <c r="AC351" s="4">
        <v>166.8</v>
      </c>
      <c r="AD351" s="4">
        <v>175.3</v>
      </c>
    </row>
    <row r="352" spans="1:30" x14ac:dyDescent="0.35">
      <c r="A352" s="4" t="s">
        <v>34</v>
      </c>
      <c r="B352" s="4">
        <v>2022</v>
      </c>
      <c r="C352" s="4" t="s">
        <v>43</v>
      </c>
      <c r="D352" s="4">
        <v>165.2</v>
      </c>
      <c r="E352" s="4">
        <v>210.9</v>
      </c>
      <c r="F352" s="4">
        <v>170.9</v>
      </c>
      <c r="G352" s="4">
        <v>170.9</v>
      </c>
      <c r="H352" s="4">
        <v>186.5</v>
      </c>
      <c r="I352" s="4">
        <v>163.80000000000001</v>
      </c>
      <c r="J352" s="4">
        <v>199.7</v>
      </c>
      <c r="K352" s="4">
        <v>169.8</v>
      </c>
      <c r="L352" s="4">
        <v>121.9</v>
      </c>
      <c r="M352" s="4">
        <v>199.9</v>
      </c>
      <c r="N352" s="4">
        <v>169.9</v>
      </c>
      <c r="O352" s="4">
        <v>188.3</v>
      </c>
      <c r="P352" s="4">
        <v>179.6</v>
      </c>
      <c r="Q352" s="4">
        <v>196.3</v>
      </c>
      <c r="R352" s="4">
        <v>181.9</v>
      </c>
      <c r="S352" s="4">
        <v>175.3</v>
      </c>
      <c r="T352" s="4">
        <v>181</v>
      </c>
      <c r="U352" s="4">
        <v>171.2</v>
      </c>
      <c r="V352" s="4">
        <v>180.5</v>
      </c>
      <c r="W352" s="4">
        <v>170.4</v>
      </c>
      <c r="X352" s="4">
        <v>178.7</v>
      </c>
      <c r="Y352" s="4">
        <v>162.9</v>
      </c>
      <c r="Z352" s="4">
        <v>168.2</v>
      </c>
      <c r="AA352" s="4">
        <v>173.4</v>
      </c>
      <c r="AB352" s="4">
        <v>172.1</v>
      </c>
      <c r="AC352" s="4">
        <v>170.5</v>
      </c>
      <c r="AD352" s="4">
        <v>176.7</v>
      </c>
    </row>
    <row r="353" spans="1:30" x14ac:dyDescent="0.35">
      <c r="A353" s="4" t="s">
        <v>30</v>
      </c>
      <c r="B353" s="4">
        <v>2022</v>
      </c>
      <c r="C353" s="4" t="s">
        <v>45</v>
      </c>
      <c r="D353" s="4">
        <v>166.9</v>
      </c>
      <c r="E353" s="4">
        <v>207.2</v>
      </c>
      <c r="F353" s="4">
        <v>180.2</v>
      </c>
      <c r="G353" s="4">
        <v>172.3</v>
      </c>
      <c r="H353" s="4">
        <v>194</v>
      </c>
      <c r="I353" s="4">
        <v>159.1</v>
      </c>
      <c r="J353" s="4">
        <v>171.6</v>
      </c>
      <c r="K353" s="4">
        <v>170.2</v>
      </c>
      <c r="L353" s="4">
        <v>121.5</v>
      </c>
      <c r="M353" s="4">
        <v>204.8</v>
      </c>
      <c r="N353" s="4">
        <v>176.4</v>
      </c>
      <c r="O353" s="4">
        <v>186.9</v>
      </c>
      <c r="P353" s="4">
        <v>176.6</v>
      </c>
      <c r="Q353" s="4">
        <v>195.5</v>
      </c>
      <c r="R353" s="4">
        <v>187.2</v>
      </c>
      <c r="S353" s="4">
        <v>185.2</v>
      </c>
      <c r="T353" s="4">
        <v>186.9</v>
      </c>
      <c r="U353" s="4" t="s">
        <v>32</v>
      </c>
      <c r="V353" s="4">
        <v>181.9</v>
      </c>
      <c r="W353" s="4">
        <v>175.5</v>
      </c>
      <c r="X353" s="4">
        <v>182.3</v>
      </c>
      <c r="Y353" s="4">
        <v>167.5</v>
      </c>
      <c r="Z353" s="4">
        <v>170.8</v>
      </c>
      <c r="AA353" s="4">
        <v>176.9</v>
      </c>
      <c r="AB353" s="4">
        <v>173.4</v>
      </c>
      <c r="AC353" s="4">
        <v>174.6</v>
      </c>
      <c r="AD353" s="4">
        <v>177.8</v>
      </c>
    </row>
    <row r="354" spans="1:30" x14ac:dyDescent="0.35">
      <c r="A354" s="4" t="s">
        <v>33</v>
      </c>
      <c r="B354" s="4">
        <v>2022</v>
      </c>
      <c r="C354" s="4" t="s">
        <v>45</v>
      </c>
      <c r="D354" s="4">
        <v>168.4</v>
      </c>
      <c r="E354" s="4">
        <v>213.4</v>
      </c>
      <c r="F354" s="4">
        <v>183.2</v>
      </c>
      <c r="G354" s="4">
        <v>172.3</v>
      </c>
      <c r="H354" s="4">
        <v>180</v>
      </c>
      <c r="I354" s="4">
        <v>162.6</v>
      </c>
      <c r="J354" s="4">
        <v>205.5</v>
      </c>
      <c r="K354" s="4">
        <v>171</v>
      </c>
      <c r="L354" s="4">
        <v>123.4</v>
      </c>
      <c r="M354" s="4">
        <v>198.8</v>
      </c>
      <c r="N354" s="4">
        <v>162.1</v>
      </c>
      <c r="O354" s="4">
        <v>192.4</v>
      </c>
      <c r="P354" s="4">
        <v>181.3</v>
      </c>
      <c r="Q354" s="4">
        <v>200.6</v>
      </c>
      <c r="R354" s="4">
        <v>176.7</v>
      </c>
      <c r="S354" s="4">
        <v>163.5</v>
      </c>
      <c r="T354" s="4">
        <v>174.7</v>
      </c>
      <c r="U354" s="4">
        <v>171.8</v>
      </c>
      <c r="V354" s="4">
        <v>180.3</v>
      </c>
      <c r="W354" s="4">
        <v>166.9</v>
      </c>
      <c r="X354" s="4">
        <v>175.8</v>
      </c>
      <c r="Y354" s="4">
        <v>158.9</v>
      </c>
      <c r="Z354" s="4">
        <v>166.7</v>
      </c>
      <c r="AA354" s="4">
        <v>171.5</v>
      </c>
      <c r="AB354" s="4">
        <v>173.8</v>
      </c>
      <c r="AC354" s="4">
        <v>167.4</v>
      </c>
      <c r="AD354" s="4">
        <v>174.1</v>
      </c>
    </row>
    <row r="355" spans="1:30" x14ac:dyDescent="0.35">
      <c r="A355" s="4" t="s">
        <v>34</v>
      </c>
      <c r="B355" s="4">
        <v>2022</v>
      </c>
      <c r="C355" s="4" t="s">
        <v>45</v>
      </c>
      <c r="D355" s="4">
        <v>167.4</v>
      </c>
      <c r="E355" s="4">
        <v>209.4</v>
      </c>
      <c r="F355" s="4">
        <v>181.4</v>
      </c>
      <c r="G355" s="4">
        <v>172.3</v>
      </c>
      <c r="H355" s="4">
        <v>188.9</v>
      </c>
      <c r="I355" s="4">
        <v>160.69999999999999</v>
      </c>
      <c r="J355" s="4">
        <v>183.1</v>
      </c>
      <c r="K355" s="4">
        <v>170.5</v>
      </c>
      <c r="L355" s="4">
        <v>122.1</v>
      </c>
      <c r="M355" s="4">
        <v>202.8</v>
      </c>
      <c r="N355" s="4">
        <v>170.4</v>
      </c>
      <c r="O355" s="4">
        <v>189.5</v>
      </c>
      <c r="P355" s="4">
        <v>178.3</v>
      </c>
      <c r="Q355" s="4">
        <v>196.9</v>
      </c>
      <c r="R355" s="4">
        <v>183.1</v>
      </c>
      <c r="S355" s="4">
        <v>176.2</v>
      </c>
      <c r="T355" s="4">
        <v>182.1</v>
      </c>
      <c r="U355" s="4">
        <v>171.8</v>
      </c>
      <c r="V355" s="4">
        <v>181.3</v>
      </c>
      <c r="W355" s="4">
        <v>171.4</v>
      </c>
      <c r="X355" s="4">
        <v>179.8</v>
      </c>
      <c r="Y355" s="4">
        <v>163</v>
      </c>
      <c r="Z355" s="4">
        <v>168.5</v>
      </c>
      <c r="AA355" s="4">
        <v>173.7</v>
      </c>
      <c r="AB355" s="4">
        <v>173.6</v>
      </c>
      <c r="AC355" s="4">
        <v>171.1</v>
      </c>
      <c r="AD355" s="4">
        <v>176.5</v>
      </c>
    </row>
    <row r="356" spans="1:30" x14ac:dyDescent="0.35">
      <c r="A356" s="4" t="s">
        <v>30</v>
      </c>
      <c r="B356" s="4">
        <v>2022</v>
      </c>
      <c r="C356" s="4" t="s">
        <v>46</v>
      </c>
      <c r="D356" s="4">
        <v>168.8</v>
      </c>
      <c r="E356" s="4">
        <v>206.9</v>
      </c>
      <c r="F356" s="4">
        <v>189.1</v>
      </c>
      <c r="G356" s="4">
        <v>173.4</v>
      </c>
      <c r="H356" s="4">
        <v>193.9</v>
      </c>
      <c r="I356" s="4">
        <v>156.69999999999999</v>
      </c>
      <c r="J356" s="4">
        <v>150.19999999999999</v>
      </c>
      <c r="K356" s="4">
        <v>170.5</v>
      </c>
      <c r="L356" s="4">
        <v>121.2</v>
      </c>
      <c r="M356" s="4">
        <v>207.5</v>
      </c>
      <c r="N356" s="4">
        <v>176.8</v>
      </c>
      <c r="O356" s="4">
        <v>187.7</v>
      </c>
      <c r="P356" s="4">
        <v>174.4</v>
      </c>
      <c r="Q356" s="4">
        <v>195.9</v>
      </c>
      <c r="R356" s="4">
        <v>188.1</v>
      </c>
      <c r="S356" s="4">
        <v>185.9</v>
      </c>
      <c r="T356" s="4">
        <v>187.8</v>
      </c>
      <c r="U356" s="4" t="s">
        <v>32</v>
      </c>
      <c r="V356" s="4">
        <v>182.8</v>
      </c>
      <c r="W356" s="4">
        <v>176.4</v>
      </c>
      <c r="X356" s="4">
        <v>183.5</v>
      </c>
      <c r="Y356" s="4">
        <v>167.8</v>
      </c>
      <c r="Z356" s="4">
        <v>171.2</v>
      </c>
      <c r="AA356" s="4">
        <v>177.3</v>
      </c>
      <c r="AB356" s="4">
        <v>175.7</v>
      </c>
      <c r="AC356" s="4">
        <v>175.5</v>
      </c>
      <c r="AD356" s="4">
        <v>177.1</v>
      </c>
    </row>
    <row r="357" spans="1:30" x14ac:dyDescent="0.35">
      <c r="A357" s="4" t="s">
        <v>33</v>
      </c>
      <c r="B357" s="4">
        <v>2022</v>
      </c>
      <c r="C357" s="4" t="s">
        <v>46</v>
      </c>
      <c r="D357" s="4">
        <v>170.2</v>
      </c>
      <c r="E357" s="4">
        <v>212.9</v>
      </c>
      <c r="F357" s="4">
        <v>191.9</v>
      </c>
      <c r="G357" s="4">
        <v>173.9</v>
      </c>
      <c r="H357" s="4">
        <v>179.1</v>
      </c>
      <c r="I357" s="4">
        <v>159.5</v>
      </c>
      <c r="J357" s="4">
        <v>178.7</v>
      </c>
      <c r="K357" s="4">
        <v>171.3</v>
      </c>
      <c r="L357" s="4">
        <v>123.1</v>
      </c>
      <c r="M357" s="4">
        <v>200.5</v>
      </c>
      <c r="N357" s="4">
        <v>162.80000000000001</v>
      </c>
      <c r="O357" s="4">
        <v>193.3</v>
      </c>
      <c r="P357" s="4">
        <v>178.6</v>
      </c>
      <c r="Q357" s="4">
        <v>201.1</v>
      </c>
      <c r="R357" s="4">
        <v>177.7</v>
      </c>
      <c r="S357" s="4">
        <v>164.5</v>
      </c>
      <c r="T357" s="4">
        <v>175.7</v>
      </c>
      <c r="U357" s="4">
        <v>170.7</v>
      </c>
      <c r="V357" s="4">
        <v>180.6</v>
      </c>
      <c r="W357" s="4">
        <v>167.3</v>
      </c>
      <c r="X357" s="4">
        <v>177.2</v>
      </c>
      <c r="Y357" s="4">
        <v>159.4</v>
      </c>
      <c r="Z357" s="4">
        <v>167.1</v>
      </c>
      <c r="AA357" s="4">
        <v>171.8</v>
      </c>
      <c r="AB357" s="4">
        <v>176</v>
      </c>
      <c r="AC357" s="4">
        <v>168.2</v>
      </c>
      <c r="AD357" s="4">
        <v>174.1</v>
      </c>
    </row>
    <row r="358" spans="1:30" x14ac:dyDescent="0.35">
      <c r="A358" s="4" t="s">
        <v>34</v>
      </c>
      <c r="B358" s="4">
        <v>2022</v>
      </c>
      <c r="C358" s="4" t="s">
        <v>46</v>
      </c>
      <c r="D358" s="4">
        <v>169.2</v>
      </c>
      <c r="E358" s="4">
        <v>209</v>
      </c>
      <c r="F358" s="4">
        <v>190.2</v>
      </c>
      <c r="G358" s="4">
        <v>173.6</v>
      </c>
      <c r="H358" s="4">
        <v>188.5</v>
      </c>
      <c r="I358" s="4">
        <v>158</v>
      </c>
      <c r="J358" s="4">
        <v>159.9</v>
      </c>
      <c r="K358" s="4">
        <v>170.8</v>
      </c>
      <c r="L358" s="4">
        <v>121.8</v>
      </c>
      <c r="M358" s="4">
        <v>205.2</v>
      </c>
      <c r="N358" s="4">
        <v>171</v>
      </c>
      <c r="O358" s="4">
        <v>190.3</v>
      </c>
      <c r="P358" s="4">
        <v>175.9</v>
      </c>
      <c r="Q358" s="4">
        <v>197.3</v>
      </c>
      <c r="R358" s="4">
        <v>184</v>
      </c>
      <c r="S358" s="4">
        <v>177</v>
      </c>
      <c r="T358" s="4">
        <v>183</v>
      </c>
      <c r="U358" s="4">
        <v>170.7</v>
      </c>
      <c r="V358" s="4">
        <v>182</v>
      </c>
      <c r="W358" s="4">
        <v>172.1</v>
      </c>
      <c r="X358" s="4">
        <v>181.1</v>
      </c>
      <c r="Y358" s="4">
        <v>163.4</v>
      </c>
      <c r="Z358" s="4">
        <v>168.9</v>
      </c>
      <c r="AA358" s="4">
        <v>174.1</v>
      </c>
      <c r="AB358" s="4">
        <v>175.8</v>
      </c>
      <c r="AC358" s="4">
        <v>172</v>
      </c>
      <c r="AD358" s="4">
        <v>175.7</v>
      </c>
    </row>
    <row r="359" spans="1:30" x14ac:dyDescent="0.35">
      <c r="A359" s="4" t="s">
        <v>30</v>
      </c>
      <c r="B359" s="4">
        <v>2023</v>
      </c>
      <c r="C359" s="4" t="s">
        <v>31</v>
      </c>
      <c r="D359" s="4">
        <v>174</v>
      </c>
      <c r="E359" s="4">
        <v>208.3</v>
      </c>
      <c r="F359" s="4">
        <v>192.9</v>
      </c>
      <c r="G359" s="4">
        <v>174.3</v>
      </c>
      <c r="H359" s="4">
        <v>192.6</v>
      </c>
      <c r="I359" s="4">
        <v>156.30000000000001</v>
      </c>
      <c r="J359" s="4">
        <v>142.9</v>
      </c>
      <c r="K359" s="4">
        <v>170.7</v>
      </c>
      <c r="L359" s="4">
        <v>120.3</v>
      </c>
      <c r="M359" s="4">
        <v>210.5</v>
      </c>
      <c r="N359" s="4">
        <v>176.9</v>
      </c>
      <c r="O359" s="4">
        <v>188.5</v>
      </c>
      <c r="P359" s="4">
        <v>175</v>
      </c>
      <c r="Q359" s="4">
        <v>196.9</v>
      </c>
      <c r="R359" s="4">
        <v>189</v>
      </c>
      <c r="S359" s="4">
        <v>186.3</v>
      </c>
      <c r="T359" s="4">
        <v>188.6</v>
      </c>
      <c r="U359" s="4" t="s">
        <v>32</v>
      </c>
      <c r="V359" s="4">
        <v>183.2</v>
      </c>
      <c r="W359" s="4">
        <v>177.2</v>
      </c>
      <c r="X359" s="4">
        <v>184.7</v>
      </c>
      <c r="Y359" s="4">
        <v>168.2</v>
      </c>
      <c r="Z359" s="4">
        <v>171.8</v>
      </c>
      <c r="AA359" s="4">
        <v>177.8</v>
      </c>
      <c r="AB359" s="4">
        <v>178.4</v>
      </c>
      <c r="AC359" s="4">
        <v>176.5</v>
      </c>
      <c r="AD359" s="4">
        <v>177.8</v>
      </c>
    </row>
    <row r="360" spans="1:30" x14ac:dyDescent="0.35">
      <c r="A360" s="4" t="s">
        <v>33</v>
      </c>
      <c r="B360" s="4">
        <v>2023</v>
      </c>
      <c r="C360" s="4" t="s">
        <v>31</v>
      </c>
      <c r="D360" s="4">
        <v>173.3</v>
      </c>
      <c r="E360" s="4">
        <v>215.2</v>
      </c>
      <c r="F360" s="4">
        <v>197</v>
      </c>
      <c r="G360" s="4">
        <v>175.2</v>
      </c>
      <c r="H360" s="4">
        <v>178</v>
      </c>
      <c r="I360" s="4">
        <v>160.5</v>
      </c>
      <c r="J360" s="4">
        <v>175.3</v>
      </c>
      <c r="K360" s="4">
        <v>171.2</v>
      </c>
      <c r="L360" s="4">
        <v>122.7</v>
      </c>
      <c r="M360" s="4">
        <v>204.3</v>
      </c>
      <c r="N360" s="4">
        <v>163.69999999999999</v>
      </c>
      <c r="O360" s="4">
        <v>194.3</v>
      </c>
      <c r="P360" s="4">
        <v>179.5</v>
      </c>
      <c r="Q360" s="4">
        <v>201.6</v>
      </c>
      <c r="R360" s="4">
        <v>178.7</v>
      </c>
      <c r="S360" s="4">
        <v>165.3</v>
      </c>
      <c r="T360" s="4">
        <v>176.6</v>
      </c>
      <c r="U360" s="4">
        <v>172.1</v>
      </c>
      <c r="V360" s="4">
        <v>180.1</v>
      </c>
      <c r="W360" s="4">
        <v>168</v>
      </c>
      <c r="X360" s="4">
        <v>178.5</v>
      </c>
      <c r="Y360" s="4">
        <v>159.5</v>
      </c>
      <c r="Z360" s="4">
        <v>167.8</v>
      </c>
      <c r="AA360" s="4">
        <v>171.8</v>
      </c>
      <c r="AB360" s="4">
        <v>178.8</v>
      </c>
      <c r="AC360" s="4">
        <v>168.9</v>
      </c>
      <c r="AD360" s="4">
        <v>174.9</v>
      </c>
    </row>
    <row r="361" spans="1:30" x14ac:dyDescent="0.35">
      <c r="A361" s="4" t="s">
        <v>34</v>
      </c>
      <c r="B361" s="4">
        <v>2023</v>
      </c>
      <c r="C361" s="4" t="s">
        <v>31</v>
      </c>
      <c r="D361" s="4">
        <v>173.8</v>
      </c>
      <c r="E361" s="4">
        <v>210.7</v>
      </c>
      <c r="F361" s="4">
        <v>194.5</v>
      </c>
      <c r="G361" s="4">
        <v>174.6</v>
      </c>
      <c r="H361" s="4">
        <v>187.2</v>
      </c>
      <c r="I361" s="4">
        <v>158.30000000000001</v>
      </c>
      <c r="J361" s="4">
        <v>153.9</v>
      </c>
      <c r="K361" s="4">
        <v>170.9</v>
      </c>
      <c r="L361" s="4">
        <v>121.1</v>
      </c>
      <c r="M361" s="4">
        <v>208.4</v>
      </c>
      <c r="N361" s="4">
        <v>171.4</v>
      </c>
      <c r="O361" s="4">
        <v>191.2</v>
      </c>
      <c r="P361" s="4">
        <v>176.7</v>
      </c>
      <c r="Q361" s="4">
        <v>198.2</v>
      </c>
      <c r="R361" s="4">
        <v>184.9</v>
      </c>
      <c r="S361" s="4">
        <v>177.6</v>
      </c>
      <c r="T361" s="4">
        <v>183.8</v>
      </c>
      <c r="U361" s="4">
        <v>172.1</v>
      </c>
      <c r="V361" s="4">
        <v>182</v>
      </c>
      <c r="W361" s="4">
        <v>172.9</v>
      </c>
      <c r="X361" s="4">
        <v>182.3</v>
      </c>
      <c r="Y361" s="4">
        <v>163.6</v>
      </c>
      <c r="Z361" s="4">
        <v>169.5</v>
      </c>
      <c r="AA361" s="4">
        <v>174.3</v>
      </c>
      <c r="AB361" s="4">
        <v>178.6</v>
      </c>
      <c r="AC361" s="4">
        <v>172.8</v>
      </c>
      <c r="AD361" s="4">
        <v>176.5</v>
      </c>
    </row>
    <row r="362" spans="1:30" x14ac:dyDescent="0.35">
      <c r="A362" s="4" t="s">
        <v>30</v>
      </c>
      <c r="B362" s="4">
        <v>2023</v>
      </c>
      <c r="C362" s="4" t="s">
        <v>35</v>
      </c>
      <c r="D362" s="4">
        <v>174.2</v>
      </c>
      <c r="E362" s="4">
        <v>205.2</v>
      </c>
      <c r="F362" s="4">
        <v>173.9</v>
      </c>
      <c r="G362" s="4">
        <v>177</v>
      </c>
      <c r="H362" s="4">
        <v>183.4</v>
      </c>
      <c r="I362" s="4">
        <v>167.2</v>
      </c>
      <c r="J362" s="4">
        <v>140.9</v>
      </c>
      <c r="K362" s="4">
        <v>170.4</v>
      </c>
      <c r="L362" s="4">
        <v>119.1</v>
      </c>
      <c r="M362" s="4">
        <v>212.1</v>
      </c>
      <c r="N362" s="4">
        <v>177.6</v>
      </c>
      <c r="O362" s="4">
        <v>189.9</v>
      </c>
      <c r="P362" s="4">
        <v>174.8</v>
      </c>
      <c r="Q362" s="4">
        <v>198.3</v>
      </c>
      <c r="R362" s="4">
        <v>190</v>
      </c>
      <c r="S362" s="4">
        <v>187</v>
      </c>
      <c r="T362" s="4">
        <v>189.6</v>
      </c>
      <c r="U362" s="4" t="s">
        <v>32</v>
      </c>
      <c r="V362" s="4">
        <v>181.6</v>
      </c>
      <c r="W362" s="4">
        <v>178.6</v>
      </c>
      <c r="X362" s="4">
        <v>186.6</v>
      </c>
      <c r="Y362" s="4">
        <v>169</v>
      </c>
      <c r="Z362" s="4">
        <v>172.8</v>
      </c>
      <c r="AA362" s="4">
        <v>178.5</v>
      </c>
      <c r="AB362" s="4">
        <v>180.7</v>
      </c>
      <c r="AC362" s="4">
        <v>177.9</v>
      </c>
      <c r="AD362" s="4">
        <v>178</v>
      </c>
    </row>
    <row r="363" spans="1:30" x14ac:dyDescent="0.35">
      <c r="A363" s="4" t="s">
        <v>33</v>
      </c>
      <c r="B363" s="4">
        <v>2023</v>
      </c>
      <c r="C363" s="4" t="s">
        <v>35</v>
      </c>
      <c r="D363" s="4">
        <v>174.7</v>
      </c>
      <c r="E363" s="4">
        <v>212.2</v>
      </c>
      <c r="F363" s="4">
        <v>177.2</v>
      </c>
      <c r="G363" s="4">
        <v>177.9</v>
      </c>
      <c r="H363" s="4">
        <v>172.2</v>
      </c>
      <c r="I363" s="4">
        <v>172.1</v>
      </c>
      <c r="J363" s="4">
        <v>175.8</v>
      </c>
      <c r="K363" s="4">
        <v>172.2</v>
      </c>
      <c r="L363" s="4">
        <v>121.9</v>
      </c>
      <c r="M363" s="4">
        <v>204.8</v>
      </c>
      <c r="N363" s="4">
        <v>164.9</v>
      </c>
      <c r="O363" s="4">
        <v>196.6</v>
      </c>
      <c r="P363" s="4">
        <v>180.7</v>
      </c>
      <c r="Q363" s="4">
        <v>202.7</v>
      </c>
      <c r="R363" s="4">
        <v>180.3</v>
      </c>
      <c r="S363" s="4">
        <v>167</v>
      </c>
      <c r="T363" s="4">
        <v>178.2</v>
      </c>
      <c r="U363" s="4">
        <v>173.5</v>
      </c>
      <c r="V363" s="4">
        <v>182.8</v>
      </c>
      <c r="W363" s="4">
        <v>169.2</v>
      </c>
      <c r="X363" s="4">
        <v>180.8</v>
      </c>
      <c r="Y363" s="4">
        <v>159.80000000000001</v>
      </c>
      <c r="Z363" s="4">
        <v>168.4</v>
      </c>
      <c r="AA363" s="4">
        <v>172.5</v>
      </c>
      <c r="AB363" s="4">
        <v>181.4</v>
      </c>
      <c r="AC363" s="4">
        <v>170</v>
      </c>
      <c r="AD363" s="4">
        <v>176.3</v>
      </c>
    </row>
    <row r="364" spans="1:30" x14ac:dyDescent="0.35">
      <c r="A364" s="4" t="s">
        <v>34</v>
      </c>
      <c r="B364" s="4">
        <v>2023</v>
      </c>
      <c r="C364" s="4" t="s">
        <v>35</v>
      </c>
      <c r="D364" s="4">
        <v>174.4</v>
      </c>
      <c r="E364" s="4">
        <v>207.7</v>
      </c>
      <c r="F364" s="4">
        <v>175.2</v>
      </c>
      <c r="G364" s="4">
        <v>177.3</v>
      </c>
      <c r="H364" s="4">
        <v>179.3</v>
      </c>
      <c r="I364" s="4">
        <v>169.5</v>
      </c>
      <c r="J364" s="4">
        <v>152.69999999999999</v>
      </c>
      <c r="K364" s="4">
        <v>171</v>
      </c>
      <c r="L364" s="4">
        <v>120</v>
      </c>
      <c r="M364" s="4">
        <v>209.7</v>
      </c>
      <c r="N364" s="4">
        <v>172.3</v>
      </c>
      <c r="O364" s="4">
        <v>193</v>
      </c>
      <c r="P364" s="4">
        <v>177</v>
      </c>
      <c r="Q364" s="4">
        <v>199.5</v>
      </c>
      <c r="R364" s="4">
        <v>186.2</v>
      </c>
      <c r="S364" s="4">
        <v>178.7</v>
      </c>
      <c r="T364" s="4">
        <v>185.1</v>
      </c>
      <c r="U364" s="4">
        <v>173.5</v>
      </c>
      <c r="V364" s="4">
        <v>182.1</v>
      </c>
      <c r="W364" s="4">
        <v>174.2</v>
      </c>
      <c r="X364" s="4">
        <v>184.4</v>
      </c>
      <c r="Y364" s="4">
        <v>164.2</v>
      </c>
      <c r="Z364" s="4">
        <v>170.3</v>
      </c>
      <c r="AA364" s="4">
        <v>175</v>
      </c>
      <c r="AB364" s="4">
        <v>181</v>
      </c>
      <c r="AC364" s="4">
        <v>174.1</v>
      </c>
      <c r="AD364" s="4">
        <v>177.2</v>
      </c>
    </row>
    <row r="365" spans="1:30" x14ac:dyDescent="0.35">
      <c r="A365" s="4" t="s">
        <v>30</v>
      </c>
      <c r="B365" s="4">
        <v>2023</v>
      </c>
      <c r="C365" s="4" t="s">
        <v>36</v>
      </c>
      <c r="D365" s="4">
        <v>174.3</v>
      </c>
      <c r="E365" s="4">
        <v>205.2</v>
      </c>
      <c r="F365" s="4">
        <v>173.9</v>
      </c>
      <c r="G365" s="4">
        <v>177</v>
      </c>
      <c r="H365" s="4">
        <v>183.3</v>
      </c>
      <c r="I365" s="4">
        <v>167.2</v>
      </c>
      <c r="J365" s="4">
        <v>140.9</v>
      </c>
      <c r="K365" s="4">
        <v>170.5</v>
      </c>
      <c r="L365" s="4">
        <v>119.1</v>
      </c>
      <c r="M365" s="4">
        <v>212.1</v>
      </c>
      <c r="N365" s="4">
        <v>177.6</v>
      </c>
      <c r="O365" s="4">
        <v>189.9</v>
      </c>
      <c r="P365" s="4">
        <v>174.8</v>
      </c>
      <c r="Q365" s="4">
        <v>198.4</v>
      </c>
      <c r="R365" s="4">
        <v>190</v>
      </c>
      <c r="S365" s="4">
        <v>187</v>
      </c>
      <c r="T365" s="4">
        <v>189.6</v>
      </c>
      <c r="U365" s="4" t="s">
        <v>32</v>
      </c>
      <c r="V365" s="4">
        <v>181.4</v>
      </c>
      <c r="W365" s="4">
        <v>178.6</v>
      </c>
      <c r="X365" s="4">
        <v>186.6</v>
      </c>
      <c r="Y365" s="4">
        <v>169</v>
      </c>
      <c r="Z365" s="4">
        <v>172.8</v>
      </c>
      <c r="AA365" s="4">
        <v>178.5</v>
      </c>
      <c r="AB365" s="4">
        <v>180.7</v>
      </c>
      <c r="AC365" s="4">
        <v>177.9</v>
      </c>
      <c r="AD365" s="4">
        <v>178</v>
      </c>
    </row>
    <row r="366" spans="1:30" x14ac:dyDescent="0.35">
      <c r="A366" s="4" t="s">
        <v>33</v>
      </c>
      <c r="B366" s="4">
        <v>2023</v>
      </c>
      <c r="C366" s="4" t="s">
        <v>36</v>
      </c>
      <c r="D366" s="4">
        <v>174.7</v>
      </c>
      <c r="E366" s="4">
        <v>212.2</v>
      </c>
      <c r="F366" s="4">
        <v>177.2</v>
      </c>
      <c r="G366" s="4">
        <v>177.9</v>
      </c>
      <c r="H366" s="4">
        <v>172.2</v>
      </c>
      <c r="I366" s="4">
        <v>172.1</v>
      </c>
      <c r="J366" s="4">
        <v>175.9</v>
      </c>
      <c r="K366" s="4">
        <v>172.2</v>
      </c>
      <c r="L366" s="4">
        <v>121.9</v>
      </c>
      <c r="M366" s="4">
        <v>204.8</v>
      </c>
      <c r="N366" s="4">
        <v>164.9</v>
      </c>
      <c r="O366" s="4">
        <v>196.6</v>
      </c>
      <c r="P366" s="4">
        <v>180.8</v>
      </c>
      <c r="Q366" s="4">
        <v>202.7</v>
      </c>
      <c r="R366" s="4">
        <v>180.2</v>
      </c>
      <c r="S366" s="4">
        <v>167</v>
      </c>
      <c r="T366" s="4">
        <v>178.2</v>
      </c>
      <c r="U366" s="4">
        <v>173.5</v>
      </c>
      <c r="V366" s="4">
        <v>182.6</v>
      </c>
      <c r="W366" s="4">
        <v>169.2</v>
      </c>
      <c r="X366" s="4">
        <v>180.8</v>
      </c>
      <c r="Y366" s="4">
        <v>159.80000000000001</v>
      </c>
      <c r="Z366" s="4">
        <v>168.4</v>
      </c>
      <c r="AA366" s="4">
        <v>172.5</v>
      </c>
      <c r="AB366" s="4">
        <v>181.5</v>
      </c>
      <c r="AC366" s="4">
        <v>170</v>
      </c>
      <c r="AD366" s="4">
        <v>176.3</v>
      </c>
    </row>
    <row r="367" spans="1:30" x14ac:dyDescent="0.35">
      <c r="A367" s="4" t="s">
        <v>34</v>
      </c>
      <c r="B367" s="4">
        <v>2023</v>
      </c>
      <c r="C367" s="4" t="s">
        <v>36</v>
      </c>
      <c r="D367" s="4">
        <v>174.4</v>
      </c>
      <c r="E367" s="4">
        <v>207.7</v>
      </c>
      <c r="F367" s="4">
        <v>175.2</v>
      </c>
      <c r="G367" s="4">
        <v>177.3</v>
      </c>
      <c r="H367" s="4">
        <v>179.2</v>
      </c>
      <c r="I367" s="4">
        <v>169.5</v>
      </c>
      <c r="J367" s="4">
        <v>152.80000000000001</v>
      </c>
      <c r="K367" s="4">
        <v>171.1</v>
      </c>
      <c r="L367" s="4">
        <v>120</v>
      </c>
      <c r="M367" s="4">
        <v>209.7</v>
      </c>
      <c r="N367" s="4">
        <v>172.3</v>
      </c>
      <c r="O367" s="4">
        <v>193</v>
      </c>
      <c r="P367" s="4">
        <v>177</v>
      </c>
      <c r="Q367" s="4">
        <v>199.5</v>
      </c>
      <c r="R367" s="4">
        <v>186.1</v>
      </c>
      <c r="S367" s="4">
        <v>178.7</v>
      </c>
      <c r="T367" s="4">
        <v>185.1</v>
      </c>
      <c r="U367" s="4">
        <v>173.5</v>
      </c>
      <c r="V367" s="4">
        <v>181.9</v>
      </c>
      <c r="W367" s="4">
        <v>174.2</v>
      </c>
      <c r="X367" s="4">
        <v>184.4</v>
      </c>
      <c r="Y367" s="4">
        <v>164.2</v>
      </c>
      <c r="Z367" s="4">
        <v>170.3</v>
      </c>
      <c r="AA367" s="4">
        <v>175</v>
      </c>
      <c r="AB367" s="4">
        <v>181</v>
      </c>
      <c r="AC367" s="4">
        <v>174.1</v>
      </c>
      <c r="AD367" s="4">
        <v>177.2</v>
      </c>
    </row>
    <row r="368" spans="1:30" x14ac:dyDescent="0.35">
      <c r="A368" s="4" t="s">
        <v>30</v>
      </c>
      <c r="B368" s="4">
        <v>2023</v>
      </c>
      <c r="C368" s="4" t="s">
        <v>37</v>
      </c>
      <c r="D368" s="4">
        <v>173.3</v>
      </c>
      <c r="E368" s="4">
        <v>206.9</v>
      </c>
      <c r="F368" s="4">
        <v>167.9</v>
      </c>
      <c r="G368" s="4">
        <v>178.2</v>
      </c>
      <c r="H368" s="4">
        <v>178.5</v>
      </c>
      <c r="I368" s="4">
        <v>173.7</v>
      </c>
      <c r="J368" s="4">
        <v>142.80000000000001</v>
      </c>
      <c r="K368" s="4">
        <v>172.8</v>
      </c>
      <c r="L368" s="4">
        <v>120.4</v>
      </c>
      <c r="M368" s="4">
        <v>215.5</v>
      </c>
      <c r="N368" s="4">
        <v>178.2</v>
      </c>
      <c r="O368" s="4">
        <v>190.5</v>
      </c>
      <c r="P368" s="4">
        <v>175.5</v>
      </c>
      <c r="Q368" s="4">
        <v>199.5</v>
      </c>
      <c r="R368" s="4">
        <v>190.7</v>
      </c>
      <c r="S368" s="4">
        <v>187.3</v>
      </c>
      <c r="T368" s="4">
        <v>190.2</v>
      </c>
      <c r="U368" s="4" t="s">
        <v>48</v>
      </c>
      <c r="V368" s="4">
        <v>181.5</v>
      </c>
      <c r="W368" s="4">
        <v>179.1</v>
      </c>
      <c r="X368" s="4">
        <v>187.2</v>
      </c>
      <c r="Y368" s="4">
        <v>169.4</v>
      </c>
      <c r="Z368" s="4">
        <v>173.2</v>
      </c>
      <c r="AA368" s="4">
        <v>179.4</v>
      </c>
      <c r="AB368" s="4">
        <v>183.8</v>
      </c>
      <c r="AC368" s="4">
        <v>178.9</v>
      </c>
      <c r="AD368" s="4">
        <v>178.8</v>
      </c>
    </row>
    <row r="369" spans="1:30" x14ac:dyDescent="0.35">
      <c r="A369" s="4" t="s">
        <v>33</v>
      </c>
      <c r="B369" s="4">
        <v>2023</v>
      </c>
      <c r="C369" s="4" t="s">
        <v>37</v>
      </c>
      <c r="D369" s="4">
        <v>174.8</v>
      </c>
      <c r="E369" s="4">
        <v>213.7</v>
      </c>
      <c r="F369" s="4">
        <v>172.4</v>
      </c>
      <c r="G369" s="4">
        <v>178.8</v>
      </c>
      <c r="H369" s="4">
        <v>168.7</v>
      </c>
      <c r="I369" s="4">
        <v>179.2</v>
      </c>
      <c r="J369" s="4">
        <v>179.9</v>
      </c>
      <c r="K369" s="4">
        <v>174.7</v>
      </c>
      <c r="L369" s="4">
        <v>123.1</v>
      </c>
      <c r="M369" s="4">
        <v>207.8</v>
      </c>
      <c r="N369" s="4">
        <v>165.5</v>
      </c>
      <c r="O369" s="4">
        <v>197</v>
      </c>
      <c r="P369" s="4">
        <v>182.1</v>
      </c>
      <c r="Q369" s="4">
        <v>203.5</v>
      </c>
      <c r="R369" s="4">
        <v>181</v>
      </c>
      <c r="S369" s="4">
        <v>167.7</v>
      </c>
      <c r="T369" s="4">
        <v>178.9</v>
      </c>
      <c r="U369" s="4">
        <v>175.2</v>
      </c>
      <c r="V369" s="4">
        <v>182.1</v>
      </c>
      <c r="W369" s="4">
        <v>169.6</v>
      </c>
      <c r="X369" s="4">
        <v>181.5</v>
      </c>
      <c r="Y369" s="4">
        <v>160.1</v>
      </c>
      <c r="Z369" s="4">
        <v>168.8</v>
      </c>
      <c r="AA369" s="4">
        <v>174.2</v>
      </c>
      <c r="AB369" s="4">
        <v>184.4</v>
      </c>
      <c r="AC369" s="4">
        <v>170.9</v>
      </c>
      <c r="AD369" s="4">
        <v>177.4</v>
      </c>
    </row>
    <row r="370" spans="1:30" x14ac:dyDescent="0.35">
      <c r="A370" s="4" t="s">
        <v>34</v>
      </c>
      <c r="B370" s="4">
        <v>2023</v>
      </c>
      <c r="C370" s="4" t="s">
        <v>37</v>
      </c>
      <c r="D370" s="4">
        <v>173.8</v>
      </c>
      <c r="E370" s="4">
        <v>209.3</v>
      </c>
      <c r="F370" s="4">
        <v>169.6</v>
      </c>
      <c r="G370" s="4">
        <v>178.4</v>
      </c>
      <c r="H370" s="4">
        <v>174.9</v>
      </c>
      <c r="I370" s="4">
        <v>176.3</v>
      </c>
      <c r="J370" s="4">
        <v>155.4</v>
      </c>
      <c r="K370" s="4">
        <v>173.4</v>
      </c>
      <c r="L370" s="4">
        <v>121.3</v>
      </c>
      <c r="M370" s="4">
        <v>212.9</v>
      </c>
      <c r="N370" s="4">
        <v>172.9</v>
      </c>
      <c r="O370" s="4">
        <v>193.5</v>
      </c>
      <c r="P370" s="4">
        <v>177.9</v>
      </c>
      <c r="Q370" s="4">
        <v>200.6</v>
      </c>
      <c r="R370" s="4">
        <v>186.9</v>
      </c>
      <c r="S370" s="4">
        <v>179.2</v>
      </c>
      <c r="T370" s="4">
        <v>185.7</v>
      </c>
      <c r="U370" s="4">
        <v>175.2</v>
      </c>
      <c r="V370" s="4">
        <v>181.7</v>
      </c>
      <c r="W370" s="4">
        <v>174.6</v>
      </c>
      <c r="X370" s="4">
        <v>185</v>
      </c>
      <c r="Y370" s="4">
        <v>164.5</v>
      </c>
      <c r="Z370" s="4">
        <v>170.7</v>
      </c>
      <c r="AA370" s="4">
        <v>176.4</v>
      </c>
      <c r="AB370" s="4">
        <v>184</v>
      </c>
      <c r="AC370" s="4">
        <v>175</v>
      </c>
      <c r="AD370" s="4">
        <v>178.1</v>
      </c>
    </row>
    <row r="371" spans="1:30" x14ac:dyDescent="0.35">
      <c r="A371" s="4" t="s">
        <v>30</v>
      </c>
      <c r="B371" s="4">
        <v>2023</v>
      </c>
      <c r="C371" s="4" t="s">
        <v>38</v>
      </c>
      <c r="D371" s="4">
        <v>173.2</v>
      </c>
      <c r="E371" s="4">
        <v>211.5</v>
      </c>
      <c r="F371" s="4">
        <v>171</v>
      </c>
      <c r="G371" s="4">
        <v>179.6</v>
      </c>
      <c r="H371" s="4">
        <v>173.3</v>
      </c>
      <c r="I371" s="4">
        <v>169</v>
      </c>
      <c r="J371" s="4">
        <v>148.69999999999999</v>
      </c>
      <c r="K371" s="4">
        <v>174.9</v>
      </c>
      <c r="L371" s="4">
        <v>121.9</v>
      </c>
      <c r="M371" s="4">
        <v>221</v>
      </c>
      <c r="N371" s="4">
        <v>178.7</v>
      </c>
      <c r="O371" s="4">
        <v>191.1</v>
      </c>
      <c r="P371" s="4">
        <v>176.8</v>
      </c>
      <c r="Q371" s="4">
        <v>199.9</v>
      </c>
      <c r="R371" s="4">
        <v>191.2</v>
      </c>
      <c r="S371" s="4">
        <v>187.9</v>
      </c>
      <c r="T371" s="4">
        <v>190.8</v>
      </c>
      <c r="U371" s="4" t="s">
        <v>48</v>
      </c>
      <c r="V371" s="4">
        <v>182.5</v>
      </c>
      <c r="W371" s="4">
        <v>179.8</v>
      </c>
      <c r="X371" s="4">
        <v>187.8</v>
      </c>
      <c r="Y371" s="4">
        <v>169.7</v>
      </c>
      <c r="Z371" s="4">
        <v>173.8</v>
      </c>
      <c r="AA371" s="4">
        <v>180.3</v>
      </c>
      <c r="AB371" s="4">
        <v>184.9</v>
      </c>
      <c r="AC371" s="4">
        <v>179.5</v>
      </c>
      <c r="AD371" s="4">
        <v>179.8</v>
      </c>
    </row>
    <row r="372" spans="1:30" x14ac:dyDescent="0.35">
      <c r="A372" s="4" t="s">
        <v>33</v>
      </c>
      <c r="B372" s="4">
        <v>2023</v>
      </c>
      <c r="C372" s="4" t="s">
        <v>38</v>
      </c>
      <c r="D372" s="4">
        <v>174.7</v>
      </c>
      <c r="E372" s="4">
        <v>219.4</v>
      </c>
      <c r="F372" s="4">
        <v>176.7</v>
      </c>
      <c r="G372" s="4">
        <v>179.4</v>
      </c>
      <c r="H372" s="4">
        <v>164.4</v>
      </c>
      <c r="I372" s="4">
        <v>175.8</v>
      </c>
      <c r="J372" s="4">
        <v>185</v>
      </c>
      <c r="K372" s="4">
        <v>176.9</v>
      </c>
      <c r="L372" s="4">
        <v>124.2</v>
      </c>
      <c r="M372" s="4">
        <v>211.9</v>
      </c>
      <c r="N372" s="4">
        <v>165.9</v>
      </c>
      <c r="O372" s="4">
        <v>197.7</v>
      </c>
      <c r="P372" s="4">
        <v>183.1</v>
      </c>
      <c r="Q372" s="4">
        <v>204.2</v>
      </c>
      <c r="R372" s="4">
        <v>181.3</v>
      </c>
      <c r="S372" s="4">
        <v>168.1</v>
      </c>
      <c r="T372" s="4">
        <v>179.3</v>
      </c>
      <c r="U372" s="4">
        <v>175.6</v>
      </c>
      <c r="V372" s="4">
        <v>183.4</v>
      </c>
      <c r="W372" s="4">
        <v>170.1</v>
      </c>
      <c r="X372" s="4">
        <v>182.2</v>
      </c>
      <c r="Y372" s="4">
        <v>160.4</v>
      </c>
      <c r="Z372" s="4">
        <v>169.2</v>
      </c>
      <c r="AA372" s="4">
        <v>174.8</v>
      </c>
      <c r="AB372" s="4">
        <v>185.6</v>
      </c>
      <c r="AC372" s="4">
        <v>171.6</v>
      </c>
      <c r="AD372" s="4">
        <v>178.2</v>
      </c>
    </row>
    <row r="373" spans="1:30" x14ac:dyDescent="0.35">
      <c r="A373" s="4" t="s">
        <v>34</v>
      </c>
      <c r="B373" s="4">
        <v>2023</v>
      </c>
      <c r="C373" s="4" t="s">
        <v>38</v>
      </c>
      <c r="D373" s="4">
        <v>173.7</v>
      </c>
      <c r="E373" s="4">
        <v>214.3</v>
      </c>
      <c r="F373" s="4">
        <v>173.2</v>
      </c>
      <c r="G373" s="4">
        <v>179.5</v>
      </c>
      <c r="H373" s="4">
        <v>170</v>
      </c>
      <c r="I373" s="4">
        <v>172.2</v>
      </c>
      <c r="J373" s="4">
        <v>161</v>
      </c>
      <c r="K373" s="4">
        <v>175.6</v>
      </c>
      <c r="L373" s="4">
        <v>122.7</v>
      </c>
      <c r="M373" s="4">
        <v>218</v>
      </c>
      <c r="N373" s="4">
        <v>173.4</v>
      </c>
      <c r="O373" s="4">
        <v>194.2</v>
      </c>
      <c r="P373" s="4">
        <v>179.1</v>
      </c>
      <c r="Q373" s="4">
        <v>201</v>
      </c>
      <c r="R373" s="4">
        <v>187.3</v>
      </c>
      <c r="S373" s="4">
        <v>179.7</v>
      </c>
      <c r="T373" s="4">
        <v>186.2</v>
      </c>
      <c r="U373" s="4">
        <v>175.6</v>
      </c>
      <c r="V373" s="4">
        <v>182.8</v>
      </c>
      <c r="W373" s="4">
        <v>175.2</v>
      </c>
      <c r="X373" s="4">
        <v>185.7</v>
      </c>
      <c r="Y373" s="4">
        <v>164.8</v>
      </c>
      <c r="Z373" s="4">
        <v>171.2</v>
      </c>
      <c r="AA373" s="4">
        <v>177.1</v>
      </c>
      <c r="AB373" s="4">
        <v>185.2</v>
      </c>
      <c r="AC373" s="4">
        <v>175.7</v>
      </c>
      <c r="AD373" s="4">
        <v>179.1</v>
      </c>
    </row>
  </sheetData>
  <sheetProtection sheet="1" objects="1" scenarios="1" sort="0" autoFilter="0"/>
  <autoFilter ref="A1:AD373" xr:uid="{2DDE5E64-7C80-4EF2-8FD7-A2B37172ECB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DC58F-04E1-4960-8B39-B8EBBD4C226D}">
  <dimension ref="A1:AE373"/>
  <sheetViews>
    <sheetView topLeftCell="Z357" workbookViewId="0">
      <selection activeCell="V2" sqref="V2"/>
    </sheetView>
  </sheetViews>
  <sheetFormatPr defaultRowHeight="14.5" x14ac:dyDescent="0.35"/>
  <cols>
    <col min="4" max="4" width="18.81640625" customWidth="1"/>
    <col min="5" max="5" width="20.453125" customWidth="1"/>
    <col min="6" max="6" width="14.36328125" customWidth="1"/>
    <col min="8" max="8" width="18" customWidth="1"/>
    <col min="9" max="9" width="13.1796875" customWidth="1"/>
    <col min="11" max="11" width="12" customWidth="1"/>
    <col min="12" max="12" width="19.6328125" customWidth="1"/>
    <col min="13" max="13" width="23.26953125" customWidth="1"/>
    <col min="15" max="15" width="23.08984375" customWidth="1"/>
    <col min="16" max="16" width="32.81640625" customWidth="1"/>
    <col min="17" max="17" width="19.54296875" customWidth="1"/>
    <col min="18" max="18" width="26.90625" customWidth="1"/>
    <col min="19" max="19" width="9.7265625" customWidth="1"/>
    <col min="20" max="20" width="10.81640625" customWidth="1"/>
    <col min="21" max="21" width="21.54296875" customWidth="1"/>
    <col min="22" max="22" width="9.54296875" customWidth="1"/>
    <col min="23" max="23" width="14" customWidth="1"/>
    <col min="24" max="24" width="27.90625" customWidth="1"/>
    <col min="26" max="26" width="28.1796875" customWidth="1"/>
    <col min="27" max="27" width="25.90625" customWidth="1"/>
    <col min="28" max="28" width="11.1796875" customWidth="1"/>
    <col min="29" max="29" width="23.81640625" customWidth="1"/>
    <col min="30" max="30" width="14.6328125" customWidth="1"/>
    <col min="31" max="31" width="14.36328125" customWidth="1"/>
  </cols>
  <sheetData>
    <row r="1" spans="1:31" x14ac:dyDescent="0.35">
      <c r="A1" s="23" t="s">
        <v>0</v>
      </c>
      <c r="B1" s="24" t="s">
        <v>1</v>
      </c>
      <c r="C1" s="24" t="s">
        <v>2</v>
      </c>
      <c r="D1" s="24" t="s">
        <v>71</v>
      </c>
      <c r="E1" s="24" t="s">
        <v>3</v>
      </c>
      <c r="F1" s="24" t="s">
        <v>4</v>
      </c>
      <c r="G1" s="24" t="s">
        <v>5</v>
      </c>
      <c r="H1" s="24" t="s">
        <v>6</v>
      </c>
      <c r="I1" s="24" t="s">
        <v>7</v>
      </c>
      <c r="J1" s="24" t="s">
        <v>8</v>
      </c>
      <c r="K1" s="24" t="s">
        <v>9</v>
      </c>
      <c r="L1" s="24" t="s">
        <v>10</v>
      </c>
      <c r="M1" s="24" t="s">
        <v>11</v>
      </c>
      <c r="N1" s="24" t="s">
        <v>12</v>
      </c>
      <c r="O1" s="24" t="s">
        <v>13</v>
      </c>
      <c r="P1" s="24" t="s">
        <v>14</v>
      </c>
      <c r="Q1" s="24" t="s">
        <v>15</v>
      </c>
      <c r="R1" s="24" t="s">
        <v>16</v>
      </c>
      <c r="S1" s="24" t="s">
        <v>17</v>
      </c>
      <c r="T1" s="24" t="s">
        <v>18</v>
      </c>
      <c r="U1" s="24" t="s">
        <v>19</v>
      </c>
      <c r="V1" s="24" t="s">
        <v>20</v>
      </c>
      <c r="W1" s="24" t="s">
        <v>21</v>
      </c>
      <c r="X1" s="24" t="s">
        <v>22</v>
      </c>
      <c r="Y1" s="24" t="s">
        <v>23</v>
      </c>
      <c r="Z1" s="24" t="s">
        <v>24</v>
      </c>
      <c r="AA1" s="24" t="s">
        <v>25</v>
      </c>
      <c r="AB1" s="24" t="s">
        <v>26</v>
      </c>
      <c r="AC1" s="24" t="s">
        <v>27</v>
      </c>
      <c r="AD1" s="24" t="s">
        <v>28</v>
      </c>
      <c r="AE1" s="25" t="s">
        <v>29</v>
      </c>
    </row>
    <row r="2" spans="1:31" x14ac:dyDescent="0.35">
      <c r="A2" s="21" t="s">
        <v>30</v>
      </c>
      <c r="B2" s="4">
        <v>2013</v>
      </c>
      <c r="C2" s="4" t="s">
        <v>31</v>
      </c>
      <c r="D2" s="4" t="str">
        <f>CONCATENATE(A2,"-",B2,"-",C2)</f>
        <v>Rural-2013-January</v>
      </c>
      <c r="E2" s="4">
        <v>107.5</v>
      </c>
      <c r="F2" s="4">
        <v>106.3</v>
      </c>
      <c r="G2" s="4">
        <v>108.1</v>
      </c>
      <c r="H2" s="4">
        <v>104.9</v>
      </c>
      <c r="I2" s="4">
        <v>106.1</v>
      </c>
      <c r="J2" s="4">
        <v>103.9</v>
      </c>
      <c r="K2" s="4">
        <v>101.9</v>
      </c>
      <c r="L2" s="4">
        <v>106.1</v>
      </c>
      <c r="M2" s="4">
        <v>106.8</v>
      </c>
      <c r="N2" s="4">
        <v>103.1</v>
      </c>
      <c r="O2" s="4">
        <v>104.8</v>
      </c>
      <c r="P2" s="4">
        <v>106.7</v>
      </c>
      <c r="Q2" s="4">
        <v>105.5</v>
      </c>
      <c r="R2" s="4">
        <v>105.1</v>
      </c>
      <c r="S2" s="4">
        <v>106.5</v>
      </c>
      <c r="T2" s="4">
        <v>105.8</v>
      </c>
      <c r="U2" s="4">
        <v>106.4</v>
      </c>
      <c r="V2" s="4">
        <v>139.2560976</v>
      </c>
      <c r="W2" s="4">
        <v>105.5</v>
      </c>
      <c r="X2" s="4">
        <v>104.8</v>
      </c>
      <c r="Y2" s="4">
        <v>104</v>
      </c>
      <c r="Z2" s="4">
        <v>103.3</v>
      </c>
      <c r="AA2" s="4">
        <v>103.4</v>
      </c>
      <c r="AB2" s="4">
        <v>103.8</v>
      </c>
      <c r="AC2" s="4">
        <v>104.7</v>
      </c>
      <c r="AD2" s="4">
        <v>104</v>
      </c>
      <c r="AE2" s="22">
        <v>105.1</v>
      </c>
    </row>
    <row r="3" spans="1:31" x14ac:dyDescent="0.35">
      <c r="A3" s="21" t="s">
        <v>33</v>
      </c>
      <c r="B3" s="4">
        <v>2013</v>
      </c>
      <c r="C3" s="4" t="s">
        <v>31</v>
      </c>
      <c r="D3" s="4" t="str">
        <f t="shared" ref="D3:D66" si="0">CONCATENATE(A3,"-",B3,"-",C3)</f>
        <v>Urban-2013-January</v>
      </c>
      <c r="E3" s="4">
        <v>110.5</v>
      </c>
      <c r="F3" s="4">
        <v>109.1</v>
      </c>
      <c r="G3" s="4">
        <v>113</v>
      </c>
      <c r="H3" s="4">
        <v>103.6</v>
      </c>
      <c r="I3" s="4">
        <v>103.4</v>
      </c>
      <c r="J3" s="4">
        <v>102.3</v>
      </c>
      <c r="K3" s="4">
        <v>102.9</v>
      </c>
      <c r="L3" s="4">
        <v>105.8</v>
      </c>
      <c r="M3" s="4">
        <v>105.1</v>
      </c>
      <c r="N3" s="4">
        <v>101.8</v>
      </c>
      <c r="O3" s="4">
        <v>105.1</v>
      </c>
      <c r="P3" s="4">
        <v>107.9</v>
      </c>
      <c r="Q3" s="4">
        <v>105.9</v>
      </c>
      <c r="R3" s="4">
        <v>105.2</v>
      </c>
      <c r="S3" s="4">
        <v>105.9</v>
      </c>
      <c r="T3" s="4">
        <v>105</v>
      </c>
      <c r="U3" s="4">
        <v>105.8</v>
      </c>
      <c r="V3" s="4">
        <v>100.3</v>
      </c>
      <c r="W3" s="4">
        <v>105.4</v>
      </c>
      <c r="X3" s="4">
        <v>104.8</v>
      </c>
      <c r="Y3" s="4">
        <v>104.1</v>
      </c>
      <c r="Z3" s="4">
        <v>103.2</v>
      </c>
      <c r="AA3" s="4">
        <v>102.9</v>
      </c>
      <c r="AB3" s="4">
        <v>103.5</v>
      </c>
      <c r="AC3" s="4">
        <v>104.3</v>
      </c>
      <c r="AD3" s="4">
        <v>103.7</v>
      </c>
      <c r="AE3" s="22">
        <v>104</v>
      </c>
    </row>
    <row r="4" spans="1:31" x14ac:dyDescent="0.35">
      <c r="A4" s="21" t="s">
        <v>34</v>
      </c>
      <c r="B4" s="4">
        <v>2013</v>
      </c>
      <c r="C4" s="4" t="s">
        <v>31</v>
      </c>
      <c r="D4" s="4" t="str">
        <f t="shared" si="0"/>
        <v>Rural+Urban-2013-January</v>
      </c>
      <c r="E4" s="4">
        <v>108.4</v>
      </c>
      <c r="F4" s="4">
        <v>107.3</v>
      </c>
      <c r="G4" s="4">
        <v>110</v>
      </c>
      <c r="H4" s="4">
        <v>104.4</v>
      </c>
      <c r="I4" s="4">
        <v>105.1</v>
      </c>
      <c r="J4" s="4">
        <v>103.2</v>
      </c>
      <c r="K4" s="4">
        <v>102.2</v>
      </c>
      <c r="L4" s="4">
        <v>106</v>
      </c>
      <c r="M4" s="4">
        <v>106.2</v>
      </c>
      <c r="N4" s="4">
        <v>102.7</v>
      </c>
      <c r="O4" s="4">
        <v>104.9</v>
      </c>
      <c r="P4" s="4">
        <v>107.3</v>
      </c>
      <c r="Q4" s="4">
        <v>105.6</v>
      </c>
      <c r="R4" s="4">
        <v>105.1</v>
      </c>
      <c r="S4" s="4">
        <v>106.3</v>
      </c>
      <c r="T4" s="4">
        <v>105.5</v>
      </c>
      <c r="U4" s="4">
        <v>106.2</v>
      </c>
      <c r="V4" s="4">
        <v>100.3</v>
      </c>
      <c r="W4" s="4">
        <v>105.5</v>
      </c>
      <c r="X4" s="4">
        <v>104.8</v>
      </c>
      <c r="Y4" s="4">
        <v>104</v>
      </c>
      <c r="Z4" s="4">
        <v>103.2</v>
      </c>
      <c r="AA4" s="4">
        <v>103.1</v>
      </c>
      <c r="AB4" s="4">
        <v>103.6</v>
      </c>
      <c r="AC4" s="4">
        <v>104.5</v>
      </c>
      <c r="AD4" s="4">
        <v>103.9</v>
      </c>
      <c r="AE4" s="22">
        <v>104.6</v>
      </c>
    </row>
    <row r="5" spans="1:31" x14ac:dyDescent="0.35">
      <c r="A5" s="21" t="s">
        <v>30</v>
      </c>
      <c r="B5" s="4">
        <v>2013</v>
      </c>
      <c r="C5" s="4" t="s">
        <v>35</v>
      </c>
      <c r="D5" s="4" t="str">
        <f t="shared" si="0"/>
        <v>Rural-2013-February</v>
      </c>
      <c r="E5" s="4">
        <v>109.2</v>
      </c>
      <c r="F5" s="4">
        <v>108.7</v>
      </c>
      <c r="G5" s="4">
        <v>110.2</v>
      </c>
      <c r="H5" s="4">
        <v>105.4</v>
      </c>
      <c r="I5" s="4">
        <v>106.7</v>
      </c>
      <c r="J5" s="4">
        <v>104</v>
      </c>
      <c r="K5" s="4">
        <v>102.4</v>
      </c>
      <c r="L5" s="4">
        <v>105.9</v>
      </c>
      <c r="M5" s="4">
        <v>105.7</v>
      </c>
      <c r="N5" s="4">
        <v>103.1</v>
      </c>
      <c r="O5" s="4">
        <v>105.1</v>
      </c>
      <c r="P5" s="4">
        <v>107.7</v>
      </c>
      <c r="Q5" s="4">
        <v>106.3</v>
      </c>
      <c r="R5" s="4">
        <v>105.6</v>
      </c>
      <c r="S5" s="4">
        <v>107.1</v>
      </c>
      <c r="T5" s="4">
        <v>106.3</v>
      </c>
      <c r="U5" s="4">
        <v>107</v>
      </c>
      <c r="V5" s="4">
        <v>139.2560976</v>
      </c>
      <c r="W5" s="4">
        <v>106.2</v>
      </c>
      <c r="X5" s="4">
        <v>105.2</v>
      </c>
      <c r="Y5" s="4">
        <v>104.4</v>
      </c>
      <c r="Z5" s="4">
        <v>103.9</v>
      </c>
      <c r="AA5" s="4">
        <v>104</v>
      </c>
      <c r="AB5" s="4">
        <v>104.1</v>
      </c>
      <c r="AC5" s="4">
        <v>104.6</v>
      </c>
      <c r="AD5" s="4">
        <v>104.4</v>
      </c>
      <c r="AE5" s="22">
        <v>105.8</v>
      </c>
    </row>
    <row r="6" spans="1:31" x14ac:dyDescent="0.35">
      <c r="A6" s="21" t="s">
        <v>33</v>
      </c>
      <c r="B6" s="4">
        <v>2013</v>
      </c>
      <c r="C6" s="4" t="s">
        <v>35</v>
      </c>
      <c r="D6" s="4" t="str">
        <f t="shared" si="0"/>
        <v>Urban-2013-February</v>
      </c>
      <c r="E6" s="4">
        <v>112.9</v>
      </c>
      <c r="F6" s="4">
        <v>112.9</v>
      </c>
      <c r="G6" s="4">
        <v>116.9</v>
      </c>
      <c r="H6" s="4">
        <v>104</v>
      </c>
      <c r="I6" s="4">
        <v>103.5</v>
      </c>
      <c r="J6" s="4">
        <v>103.1</v>
      </c>
      <c r="K6" s="4">
        <v>104.9</v>
      </c>
      <c r="L6" s="4">
        <v>104.1</v>
      </c>
      <c r="M6" s="4">
        <v>103.8</v>
      </c>
      <c r="N6" s="4">
        <v>102.3</v>
      </c>
      <c r="O6" s="4">
        <v>106</v>
      </c>
      <c r="P6" s="4">
        <v>109</v>
      </c>
      <c r="Q6" s="4">
        <v>107.2</v>
      </c>
      <c r="R6" s="4">
        <v>106</v>
      </c>
      <c r="S6" s="4">
        <v>106.6</v>
      </c>
      <c r="T6" s="4">
        <v>105.5</v>
      </c>
      <c r="U6" s="4">
        <v>106.4</v>
      </c>
      <c r="V6" s="4">
        <v>100.4</v>
      </c>
      <c r="W6" s="4">
        <v>105.7</v>
      </c>
      <c r="X6" s="4">
        <v>105.2</v>
      </c>
      <c r="Y6" s="4">
        <v>104.7</v>
      </c>
      <c r="Z6" s="4">
        <v>104.4</v>
      </c>
      <c r="AA6" s="4">
        <v>103.3</v>
      </c>
      <c r="AB6" s="4">
        <v>103.7</v>
      </c>
      <c r="AC6" s="4">
        <v>104.3</v>
      </c>
      <c r="AD6" s="4">
        <v>104.3</v>
      </c>
      <c r="AE6" s="22">
        <v>104.7</v>
      </c>
    </row>
    <row r="7" spans="1:31" x14ac:dyDescent="0.35">
      <c r="A7" s="21" t="s">
        <v>34</v>
      </c>
      <c r="B7" s="4">
        <v>2013</v>
      </c>
      <c r="C7" s="4" t="s">
        <v>35</v>
      </c>
      <c r="D7" s="4" t="str">
        <f t="shared" si="0"/>
        <v>Rural+Urban-2013-February</v>
      </c>
      <c r="E7" s="4">
        <v>110.4</v>
      </c>
      <c r="F7" s="4">
        <v>110.2</v>
      </c>
      <c r="G7" s="4">
        <v>112.8</v>
      </c>
      <c r="H7" s="4">
        <v>104.9</v>
      </c>
      <c r="I7" s="4">
        <v>105.5</v>
      </c>
      <c r="J7" s="4">
        <v>103.6</v>
      </c>
      <c r="K7" s="4">
        <v>103.2</v>
      </c>
      <c r="L7" s="4">
        <v>105.3</v>
      </c>
      <c r="M7" s="4">
        <v>105.1</v>
      </c>
      <c r="N7" s="4">
        <v>102.8</v>
      </c>
      <c r="O7" s="4">
        <v>105.5</v>
      </c>
      <c r="P7" s="4">
        <v>108.3</v>
      </c>
      <c r="Q7" s="4">
        <v>106.6</v>
      </c>
      <c r="R7" s="4">
        <v>105.7</v>
      </c>
      <c r="S7" s="4">
        <v>106.9</v>
      </c>
      <c r="T7" s="4">
        <v>106</v>
      </c>
      <c r="U7" s="4">
        <v>106.8</v>
      </c>
      <c r="V7" s="4">
        <v>100.4</v>
      </c>
      <c r="W7" s="4">
        <v>106</v>
      </c>
      <c r="X7" s="4">
        <v>105.2</v>
      </c>
      <c r="Y7" s="4">
        <v>104.5</v>
      </c>
      <c r="Z7" s="4">
        <v>104.2</v>
      </c>
      <c r="AA7" s="4">
        <v>103.6</v>
      </c>
      <c r="AB7" s="4">
        <v>103.9</v>
      </c>
      <c r="AC7" s="4">
        <v>104.5</v>
      </c>
      <c r="AD7" s="4">
        <v>104.4</v>
      </c>
      <c r="AE7" s="22">
        <v>105.3</v>
      </c>
    </row>
    <row r="8" spans="1:31" x14ac:dyDescent="0.35">
      <c r="A8" s="21" t="s">
        <v>30</v>
      </c>
      <c r="B8" s="4">
        <v>2013</v>
      </c>
      <c r="C8" s="4" t="s">
        <v>36</v>
      </c>
      <c r="D8" s="4" t="str">
        <f t="shared" si="0"/>
        <v>Rural-2013-March</v>
      </c>
      <c r="E8" s="4">
        <v>110.2</v>
      </c>
      <c r="F8" s="4">
        <v>108.8</v>
      </c>
      <c r="G8" s="4">
        <v>109.9</v>
      </c>
      <c r="H8" s="4">
        <v>105.6</v>
      </c>
      <c r="I8" s="4">
        <v>106.2</v>
      </c>
      <c r="J8" s="4">
        <v>105.7</v>
      </c>
      <c r="K8" s="4">
        <v>101.4</v>
      </c>
      <c r="L8" s="4">
        <v>105.7</v>
      </c>
      <c r="M8" s="4">
        <v>105</v>
      </c>
      <c r="N8" s="4">
        <v>103.3</v>
      </c>
      <c r="O8" s="4">
        <v>105.6</v>
      </c>
      <c r="P8" s="4">
        <v>108.2</v>
      </c>
      <c r="Q8" s="4">
        <v>106.6</v>
      </c>
      <c r="R8" s="4">
        <v>106.5</v>
      </c>
      <c r="S8" s="4">
        <v>107.6</v>
      </c>
      <c r="T8" s="4">
        <v>106.8</v>
      </c>
      <c r="U8" s="4">
        <v>107.5</v>
      </c>
      <c r="V8" s="4">
        <v>139.2560976</v>
      </c>
      <c r="W8" s="4">
        <v>106.1</v>
      </c>
      <c r="X8" s="4">
        <v>105.6</v>
      </c>
      <c r="Y8" s="4">
        <v>104.7</v>
      </c>
      <c r="Z8" s="4">
        <v>104.6</v>
      </c>
      <c r="AA8" s="4">
        <v>104</v>
      </c>
      <c r="AB8" s="4">
        <v>104.3</v>
      </c>
      <c r="AC8" s="4">
        <v>104.3</v>
      </c>
      <c r="AD8" s="4">
        <v>104.6</v>
      </c>
      <c r="AE8" s="22">
        <v>106</v>
      </c>
    </row>
    <row r="9" spans="1:31" x14ac:dyDescent="0.35">
      <c r="A9" s="21" t="s">
        <v>33</v>
      </c>
      <c r="B9" s="4">
        <v>2013</v>
      </c>
      <c r="C9" s="4" t="s">
        <v>36</v>
      </c>
      <c r="D9" s="4" t="str">
        <f t="shared" si="0"/>
        <v>Urban-2013-March</v>
      </c>
      <c r="E9" s="4">
        <v>113.9</v>
      </c>
      <c r="F9" s="4">
        <v>111.4</v>
      </c>
      <c r="G9" s="4">
        <v>113.2</v>
      </c>
      <c r="H9" s="4">
        <v>104.3</v>
      </c>
      <c r="I9" s="4">
        <v>102.7</v>
      </c>
      <c r="J9" s="4">
        <v>104.9</v>
      </c>
      <c r="K9" s="4">
        <v>103.8</v>
      </c>
      <c r="L9" s="4">
        <v>103.5</v>
      </c>
      <c r="M9" s="4">
        <v>102.6</v>
      </c>
      <c r="N9" s="4">
        <v>102.4</v>
      </c>
      <c r="O9" s="4">
        <v>107</v>
      </c>
      <c r="P9" s="4">
        <v>109.8</v>
      </c>
      <c r="Q9" s="4">
        <v>107.3</v>
      </c>
      <c r="R9" s="4">
        <v>106.8</v>
      </c>
      <c r="S9" s="4">
        <v>107.2</v>
      </c>
      <c r="T9" s="4">
        <v>106</v>
      </c>
      <c r="U9" s="4">
        <v>107</v>
      </c>
      <c r="V9" s="4">
        <v>100.4</v>
      </c>
      <c r="W9" s="4">
        <v>106</v>
      </c>
      <c r="X9" s="4">
        <v>105.7</v>
      </c>
      <c r="Y9" s="4">
        <v>105.2</v>
      </c>
      <c r="Z9" s="4">
        <v>105.5</v>
      </c>
      <c r="AA9" s="4">
        <v>103.5</v>
      </c>
      <c r="AB9" s="4">
        <v>103.8</v>
      </c>
      <c r="AC9" s="4">
        <v>104.2</v>
      </c>
      <c r="AD9" s="4">
        <v>104.9</v>
      </c>
      <c r="AE9" s="22">
        <v>105</v>
      </c>
    </row>
    <row r="10" spans="1:31" x14ac:dyDescent="0.35">
      <c r="A10" s="21" t="s">
        <v>34</v>
      </c>
      <c r="B10" s="4">
        <v>2013</v>
      </c>
      <c r="C10" s="4" t="s">
        <v>36</v>
      </c>
      <c r="D10" s="4" t="str">
        <f t="shared" si="0"/>
        <v>Rural+Urban-2013-March</v>
      </c>
      <c r="E10" s="4">
        <v>111.4</v>
      </c>
      <c r="F10" s="4">
        <v>109.7</v>
      </c>
      <c r="G10" s="4">
        <v>111.2</v>
      </c>
      <c r="H10" s="4">
        <v>105.1</v>
      </c>
      <c r="I10" s="4">
        <v>104.9</v>
      </c>
      <c r="J10" s="4">
        <v>105.3</v>
      </c>
      <c r="K10" s="4">
        <v>102.2</v>
      </c>
      <c r="L10" s="4">
        <v>105</v>
      </c>
      <c r="M10" s="4">
        <v>104.2</v>
      </c>
      <c r="N10" s="4">
        <v>103</v>
      </c>
      <c r="O10" s="4">
        <v>106.2</v>
      </c>
      <c r="P10" s="4">
        <v>108.9</v>
      </c>
      <c r="Q10" s="4">
        <v>106.9</v>
      </c>
      <c r="R10" s="4">
        <v>106.6</v>
      </c>
      <c r="S10" s="4">
        <v>107.4</v>
      </c>
      <c r="T10" s="4">
        <v>106.5</v>
      </c>
      <c r="U10" s="4">
        <v>107.3</v>
      </c>
      <c r="V10" s="4">
        <v>100.4</v>
      </c>
      <c r="W10" s="4">
        <v>106.1</v>
      </c>
      <c r="X10" s="4">
        <v>105.6</v>
      </c>
      <c r="Y10" s="4">
        <v>104.9</v>
      </c>
      <c r="Z10" s="4">
        <v>105.1</v>
      </c>
      <c r="AA10" s="4">
        <v>103.7</v>
      </c>
      <c r="AB10" s="4">
        <v>104</v>
      </c>
      <c r="AC10" s="4">
        <v>104.3</v>
      </c>
      <c r="AD10" s="4">
        <v>104.7</v>
      </c>
      <c r="AE10" s="22">
        <v>105.5</v>
      </c>
    </row>
    <row r="11" spans="1:31" x14ac:dyDescent="0.35">
      <c r="A11" s="21" t="s">
        <v>30</v>
      </c>
      <c r="B11" s="4">
        <v>2013</v>
      </c>
      <c r="C11" s="4" t="s">
        <v>37</v>
      </c>
      <c r="D11" s="4" t="str">
        <f t="shared" si="0"/>
        <v>Rural-2013-April</v>
      </c>
      <c r="E11" s="4">
        <v>110.2</v>
      </c>
      <c r="F11" s="4">
        <v>109.5</v>
      </c>
      <c r="G11" s="4">
        <v>106.9</v>
      </c>
      <c r="H11" s="4">
        <v>106.3</v>
      </c>
      <c r="I11" s="4">
        <v>105.7</v>
      </c>
      <c r="J11" s="4">
        <v>108.3</v>
      </c>
      <c r="K11" s="4">
        <v>103.4</v>
      </c>
      <c r="L11" s="4">
        <v>105.7</v>
      </c>
      <c r="M11" s="4">
        <v>104.2</v>
      </c>
      <c r="N11" s="4">
        <v>103.2</v>
      </c>
      <c r="O11" s="4">
        <v>106.5</v>
      </c>
      <c r="P11" s="4">
        <v>108.8</v>
      </c>
      <c r="Q11" s="4">
        <v>107.1</v>
      </c>
      <c r="R11" s="4">
        <v>107.1</v>
      </c>
      <c r="S11" s="4">
        <v>108.1</v>
      </c>
      <c r="T11" s="4">
        <v>107.4</v>
      </c>
      <c r="U11" s="4">
        <v>108</v>
      </c>
      <c r="V11" s="4">
        <v>139.2560976</v>
      </c>
      <c r="W11" s="4">
        <v>106.5</v>
      </c>
      <c r="X11" s="4">
        <v>106.1</v>
      </c>
      <c r="Y11" s="4">
        <v>105.1</v>
      </c>
      <c r="Z11" s="4">
        <v>104.4</v>
      </c>
      <c r="AA11" s="4">
        <v>104.5</v>
      </c>
      <c r="AB11" s="4">
        <v>104.8</v>
      </c>
      <c r="AC11" s="4">
        <v>102.7</v>
      </c>
      <c r="AD11" s="4">
        <v>104.6</v>
      </c>
      <c r="AE11" s="22">
        <v>106.4</v>
      </c>
    </row>
    <row r="12" spans="1:31" x14ac:dyDescent="0.35">
      <c r="A12" s="21" t="s">
        <v>33</v>
      </c>
      <c r="B12" s="4">
        <v>2013</v>
      </c>
      <c r="C12" s="4" t="s">
        <v>37</v>
      </c>
      <c r="D12" s="4" t="str">
        <f t="shared" si="0"/>
        <v>Urban-2013-April</v>
      </c>
      <c r="E12" s="4">
        <v>114.6</v>
      </c>
      <c r="F12" s="4">
        <v>113.4</v>
      </c>
      <c r="G12" s="4">
        <v>106</v>
      </c>
      <c r="H12" s="4">
        <v>104.7</v>
      </c>
      <c r="I12" s="4">
        <v>102.1</v>
      </c>
      <c r="J12" s="4">
        <v>109.5</v>
      </c>
      <c r="K12" s="4">
        <v>109.7</v>
      </c>
      <c r="L12" s="4">
        <v>104.6</v>
      </c>
      <c r="M12" s="4">
        <v>102</v>
      </c>
      <c r="N12" s="4">
        <v>103.5</v>
      </c>
      <c r="O12" s="4">
        <v>108.2</v>
      </c>
      <c r="P12" s="4">
        <v>110.6</v>
      </c>
      <c r="Q12" s="4">
        <v>108.8</v>
      </c>
      <c r="R12" s="4">
        <v>108.5</v>
      </c>
      <c r="S12" s="4">
        <v>107.9</v>
      </c>
      <c r="T12" s="4">
        <v>106.4</v>
      </c>
      <c r="U12" s="4">
        <v>107.7</v>
      </c>
      <c r="V12" s="4">
        <v>100.5</v>
      </c>
      <c r="W12" s="4">
        <v>106.4</v>
      </c>
      <c r="X12" s="4">
        <v>106.5</v>
      </c>
      <c r="Y12" s="4">
        <v>105.7</v>
      </c>
      <c r="Z12" s="4">
        <v>105</v>
      </c>
      <c r="AA12" s="4">
        <v>104</v>
      </c>
      <c r="AB12" s="4">
        <v>105.2</v>
      </c>
      <c r="AC12" s="4">
        <v>103.2</v>
      </c>
      <c r="AD12" s="4">
        <v>105.1</v>
      </c>
      <c r="AE12" s="22">
        <v>105.7</v>
      </c>
    </row>
    <row r="13" spans="1:31" x14ac:dyDescent="0.35">
      <c r="A13" s="21" t="s">
        <v>34</v>
      </c>
      <c r="B13" s="4">
        <v>2013</v>
      </c>
      <c r="C13" s="4" t="s">
        <v>37</v>
      </c>
      <c r="D13" s="4" t="str">
        <f t="shared" si="0"/>
        <v>Rural+Urban-2013-April</v>
      </c>
      <c r="E13" s="4">
        <v>111.6</v>
      </c>
      <c r="F13" s="4">
        <v>110.9</v>
      </c>
      <c r="G13" s="4">
        <v>106.6</v>
      </c>
      <c r="H13" s="4">
        <v>105.7</v>
      </c>
      <c r="I13" s="4">
        <v>104.4</v>
      </c>
      <c r="J13" s="4">
        <v>108.9</v>
      </c>
      <c r="K13" s="4">
        <v>105.5</v>
      </c>
      <c r="L13" s="4">
        <v>105.3</v>
      </c>
      <c r="M13" s="4">
        <v>103.5</v>
      </c>
      <c r="N13" s="4">
        <v>103.3</v>
      </c>
      <c r="O13" s="4">
        <v>107.2</v>
      </c>
      <c r="P13" s="4">
        <v>109.6</v>
      </c>
      <c r="Q13" s="4">
        <v>107.7</v>
      </c>
      <c r="R13" s="4">
        <v>107.5</v>
      </c>
      <c r="S13" s="4">
        <v>108</v>
      </c>
      <c r="T13" s="4">
        <v>107</v>
      </c>
      <c r="U13" s="4">
        <v>107.9</v>
      </c>
      <c r="V13" s="4">
        <v>100.5</v>
      </c>
      <c r="W13" s="4">
        <v>106.5</v>
      </c>
      <c r="X13" s="4">
        <v>106.3</v>
      </c>
      <c r="Y13" s="4">
        <v>105.3</v>
      </c>
      <c r="Z13" s="4">
        <v>104.7</v>
      </c>
      <c r="AA13" s="4">
        <v>104.2</v>
      </c>
      <c r="AB13" s="4">
        <v>105</v>
      </c>
      <c r="AC13" s="4">
        <v>102.9</v>
      </c>
      <c r="AD13" s="4">
        <v>104.8</v>
      </c>
      <c r="AE13" s="22">
        <v>106.1</v>
      </c>
    </row>
    <row r="14" spans="1:31" x14ac:dyDescent="0.35">
      <c r="A14" s="21" t="s">
        <v>30</v>
      </c>
      <c r="B14" s="4">
        <v>2013</v>
      </c>
      <c r="C14" s="4" t="s">
        <v>38</v>
      </c>
      <c r="D14" s="4" t="str">
        <f t="shared" si="0"/>
        <v>Rural-2013-May</v>
      </c>
      <c r="E14" s="4">
        <v>110.9</v>
      </c>
      <c r="F14" s="4">
        <v>109.8</v>
      </c>
      <c r="G14" s="4">
        <v>105.9</v>
      </c>
      <c r="H14" s="4">
        <v>107.5</v>
      </c>
      <c r="I14" s="4">
        <v>105.3</v>
      </c>
      <c r="J14" s="4">
        <v>108.1</v>
      </c>
      <c r="K14" s="4">
        <v>107.3</v>
      </c>
      <c r="L14" s="4">
        <v>106.1</v>
      </c>
      <c r="M14" s="4">
        <v>103.7</v>
      </c>
      <c r="N14" s="4">
        <v>104</v>
      </c>
      <c r="O14" s="4">
        <v>107.4</v>
      </c>
      <c r="P14" s="4">
        <v>109.9</v>
      </c>
      <c r="Q14" s="4">
        <v>108.1</v>
      </c>
      <c r="R14" s="4">
        <v>108.1</v>
      </c>
      <c r="S14" s="4">
        <v>108.8</v>
      </c>
      <c r="T14" s="4">
        <v>107.9</v>
      </c>
      <c r="U14" s="4">
        <v>108.6</v>
      </c>
      <c r="V14" s="4">
        <v>139.2560976</v>
      </c>
      <c r="W14" s="4">
        <v>107.5</v>
      </c>
      <c r="X14" s="4">
        <v>106.8</v>
      </c>
      <c r="Y14" s="4">
        <v>105.7</v>
      </c>
      <c r="Z14" s="4">
        <v>104.1</v>
      </c>
      <c r="AA14" s="4">
        <v>105</v>
      </c>
      <c r="AB14" s="4">
        <v>105.5</v>
      </c>
      <c r="AC14" s="4">
        <v>102.1</v>
      </c>
      <c r="AD14" s="4">
        <v>104.8</v>
      </c>
      <c r="AE14" s="22">
        <v>107.2</v>
      </c>
    </row>
    <row r="15" spans="1:31" x14ac:dyDescent="0.35">
      <c r="A15" s="21" t="s">
        <v>33</v>
      </c>
      <c r="B15" s="4">
        <v>2013</v>
      </c>
      <c r="C15" s="4" t="s">
        <v>38</v>
      </c>
      <c r="D15" s="4" t="str">
        <f t="shared" si="0"/>
        <v>Urban-2013-May</v>
      </c>
      <c r="E15" s="4">
        <v>115.4</v>
      </c>
      <c r="F15" s="4">
        <v>114.2</v>
      </c>
      <c r="G15" s="4">
        <v>102.7</v>
      </c>
      <c r="H15" s="4">
        <v>105.5</v>
      </c>
      <c r="I15" s="4">
        <v>101.5</v>
      </c>
      <c r="J15" s="4">
        <v>110.6</v>
      </c>
      <c r="K15" s="4">
        <v>123.7</v>
      </c>
      <c r="L15" s="4">
        <v>105.2</v>
      </c>
      <c r="M15" s="4">
        <v>101.9</v>
      </c>
      <c r="N15" s="4">
        <v>105</v>
      </c>
      <c r="O15" s="4">
        <v>109.1</v>
      </c>
      <c r="P15" s="4">
        <v>111.3</v>
      </c>
      <c r="Q15" s="4">
        <v>111.1</v>
      </c>
      <c r="R15" s="4">
        <v>109.8</v>
      </c>
      <c r="S15" s="4">
        <v>108.5</v>
      </c>
      <c r="T15" s="4">
        <v>106.7</v>
      </c>
      <c r="U15" s="4">
        <v>108.3</v>
      </c>
      <c r="V15" s="4">
        <v>100.5</v>
      </c>
      <c r="W15" s="4">
        <v>107.2</v>
      </c>
      <c r="X15" s="4">
        <v>107.1</v>
      </c>
      <c r="Y15" s="4">
        <v>106.2</v>
      </c>
      <c r="Z15" s="4">
        <v>103.9</v>
      </c>
      <c r="AA15" s="4">
        <v>104.6</v>
      </c>
      <c r="AB15" s="4">
        <v>105.7</v>
      </c>
      <c r="AC15" s="4">
        <v>102.6</v>
      </c>
      <c r="AD15" s="4">
        <v>104.9</v>
      </c>
      <c r="AE15" s="22">
        <v>106.6</v>
      </c>
    </row>
    <row r="16" spans="1:31" x14ac:dyDescent="0.35">
      <c r="A16" s="21" t="s">
        <v>34</v>
      </c>
      <c r="B16" s="4">
        <v>2013</v>
      </c>
      <c r="C16" s="4" t="s">
        <v>38</v>
      </c>
      <c r="D16" s="4" t="str">
        <f t="shared" si="0"/>
        <v>Rural+Urban-2013-May</v>
      </c>
      <c r="E16" s="4">
        <v>112.3</v>
      </c>
      <c r="F16" s="4">
        <v>111.3</v>
      </c>
      <c r="G16" s="4">
        <v>104.7</v>
      </c>
      <c r="H16" s="4">
        <v>106.8</v>
      </c>
      <c r="I16" s="4">
        <v>103.9</v>
      </c>
      <c r="J16" s="4">
        <v>109.3</v>
      </c>
      <c r="K16" s="4">
        <v>112.9</v>
      </c>
      <c r="L16" s="4">
        <v>105.8</v>
      </c>
      <c r="M16" s="4">
        <v>103.1</v>
      </c>
      <c r="N16" s="4">
        <v>104.3</v>
      </c>
      <c r="O16" s="4">
        <v>108.1</v>
      </c>
      <c r="P16" s="4">
        <v>110.5</v>
      </c>
      <c r="Q16" s="4">
        <v>109.2</v>
      </c>
      <c r="R16" s="4">
        <v>108.6</v>
      </c>
      <c r="S16" s="4">
        <v>108.7</v>
      </c>
      <c r="T16" s="4">
        <v>107.4</v>
      </c>
      <c r="U16" s="4">
        <v>108.5</v>
      </c>
      <c r="V16" s="4">
        <v>100.5</v>
      </c>
      <c r="W16" s="4">
        <v>107.4</v>
      </c>
      <c r="X16" s="4">
        <v>106.9</v>
      </c>
      <c r="Y16" s="4">
        <v>105.9</v>
      </c>
      <c r="Z16" s="4">
        <v>104</v>
      </c>
      <c r="AA16" s="4">
        <v>104.8</v>
      </c>
      <c r="AB16" s="4">
        <v>105.6</v>
      </c>
      <c r="AC16" s="4">
        <v>102.3</v>
      </c>
      <c r="AD16" s="4">
        <v>104.8</v>
      </c>
      <c r="AE16" s="22">
        <v>106.9</v>
      </c>
    </row>
    <row r="17" spans="1:31" x14ac:dyDescent="0.35">
      <c r="A17" s="21" t="s">
        <v>30</v>
      </c>
      <c r="B17" s="4">
        <v>2013</v>
      </c>
      <c r="C17" s="4" t="s">
        <v>39</v>
      </c>
      <c r="D17" s="4" t="str">
        <f t="shared" si="0"/>
        <v>Rural-2013-June</v>
      </c>
      <c r="E17" s="4">
        <v>112.3</v>
      </c>
      <c r="F17" s="4">
        <v>112.1</v>
      </c>
      <c r="G17" s="4">
        <v>108.1</v>
      </c>
      <c r="H17" s="4">
        <v>108.3</v>
      </c>
      <c r="I17" s="4">
        <v>105.9</v>
      </c>
      <c r="J17" s="4">
        <v>109.2</v>
      </c>
      <c r="K17" s="4">
        <v>118</v>
      </c>
      <c r="L17" s="4">
        <v>106.8</v>
      </c>
      <c r="M17" s="4">
        <v>104.1</v>
      </c>
      <c r="N17" s="4">
        <v>105.4</v>
      </c>
      <c r="O17" s="4">
        <v>108.2</v>
      </c>
      <c r="P17" s="4">
        <v>111</v>
      </c>
      <c r="Q17" s="4">
        <v>110.6</v>
      </c>
      <c r="R17" s="4">
        <v>109</v>
      </c>
      <c r="S17" s="4">
        <v>109.7</v>
      </c>
      <c r="T17" s="4">
        <v>108.8</v>
      </c>
      <c r="U17" s="4">
        <v>109.5</v>
      </c>
      <c r="V17" s="4">
        <v>139.2560976</v>
      </c>
      <c r="W17" s="4">
        <v>108.5</v>
      </c>
      <c r="X17" s="4">
        <v>107.5</v>
      </c>
      <c r="Y17" s="4">
        <v>106.3</v>
      </c>
      <c r="Z17" s="4">
        <v>105</v>
      </c>
      <c r="AA17" s="4">
        <v>105.6</v>
      </c>
      <c r="AB17" s="4">
        <v>106.5</v>
      </c>
      <c r="AC17" s="4">
        <v>102.5</v>
      </c>
      <c r="AD17" s="4">
        <v>105.5</v>
      </c>
      <c r="AE17" s="22">
        <v>108.9</v>
      </c>
    </row>
    <row r="18" spans="1:31" x14ac:dyDescent="0.35">
      <c r="A18" s="21" t="s">
        <v>33</v>
      </c>
      <c r="B18" s="4">
        <v>2013</v>
      </c>
      <c r="C18" s="4" t="s">
        <v>39</v>
      </c>
      <c r="D18" s="4" t="str">
        <f t="shared" si="0"/>
        <v>Urban-2013-June</v>
      </c>
      <c r="E18" s="4">
        <v>117</v>
      </c>
      <c r="F18" s="4">
        <v>120.1</v>
      </c>
      <c r="G18" s="4">
        <v>112.5</v>
      </c>
      <c r="H18" s="4">
        <v>107.3</v>
      </c>
      <c r="I18" s="4">
        <v>101.3</v>
      </c>
      <c r="J18" s="4">
        <v>112.4</v>
      </c>
      <c r="K18" s="4">
        <v>143.6</v>
      </c>
      <c r="L18" s="4">
        <v>105.4</v>
      </c>
      <c r="M18" s="4">
        <v>101.4</v>
      </c>
      <c r="N18" s="4">
        <v>106.4</v>
      </c>
      <c r="O18" s="4">
        <v>110</v>
      </c>
      <c r="P18" s="4">
        <v>112.2</v>
      </c>
      <c r="Q18" s="4">
        <v>115</v>
      </c>
      <c r="R18" s="4">
        <v>110.9</v>
      </c>
      <c r="S18" s="4">
        <v>109.2</v>
      </c>
      <c r="T18" s="4">
        <v>107.2</v>
      </c>
      <c r="U18" s="4">
        <v>108.9</v>
      </c>
      <c r="V18" s="4">
        <v>106.6</v>
      </c>
      <c r="W18" s="4">
        <v>108</v>
      </c>
      <c r="X18" s="4">
        <v>107.7</v>
      </c>
      <c r="Y18" s="4">
        <v>106.5</v>
      </c>
      <c r="Z18" s="4">
        <v>105.2</v>
      </c>
      <c r="AA18" s="4">
        <v>105.2</v>
      </c>
      <c r="AB18" s="4">
        <v>108.1</v>
      </c>
      <c r="AC18" s="4">
        <v>103.3</v>
      </c>
      <c r="AD18" s="4">
        <v>106.1</v>
      </c>
      <c r="AE18" s="22">
        <v>109.7</v>
      </c>
    </row>
    <row r="19" spans="1:31" x14ac:dyDescent="0.35">
      <c r="A19" s="21" t="s">
        <v>34</v>
      </c>
      <c r="B19" s="4">
        <v>2013</v>
      </c>
      <c r="C19" s="4" t="s">
        <v>39</v>
      </c>
      <c r="D19" s="4" t="str">
        <f t="shared" si="0"/>
        <v>Rural+Urban-2013-June</v>
      </c>
      <c r="E19" s="4">
        <v>113.8</v>
      </c>
      <c r="F19" s="4">
        <v>114.9</v>
      </c>
      <c r="G19" s="4">
        <v>109.8</v>
      </c>
      <c r="H19" s="4">
        <v>107.9</v>
      </c>
      <c r="I19" s="4">
        <v>104.2</v>
      </c>
      <c r="J19" s="4">
        <v>110.7</v>
      </c>
      <c r="K19" s="4">
        <v>126.7</v>
      </c>
      <c r="L19" s="4">
        <v>106.3</v>
      </c>
      <c r="M19" s="4">
        <v>103.2</v>
      </c>
      <c r="N19" s="4">
        <v>105.7</v>
      </c>
      <c r="O19" s="4">
        <v>109</v>
      </c>
      <c r="P19" s="4">
        <v>111.6</v>
      </c>
      <c r="Q19" s="4">
        <v>112.2</v>
      </c>
      <c r="R19" s="4">
        <v>109.5</v>
      </c>
      <c r="S19" s="4">
        <v>109.5</v>
      </c>
      <c r="T19" s="4">
        <v>108.1</v>
      </c>
      <c r="U19" s="4">
        <v>109.3</v>
      </c>
      <c r="V19" s="4">
        <v>106.6</v>
      </c>
      <c r="W19" s="4">
        <v>108.3</v>
      </c>
      <c r="X19" s="4">
        <v>107.6</v>
      </c>
      <c r="Y19" s="4">
        <v>106.4</v>
      </c>
      <c r="Z19" s="4">
        <v>105.1</v>
      </c>
      <c r="AA19" s="4">
        <v>105.4</v>
      </c>
      <c r="AB19" s="4">
        <v>107.4</v>
      </c>
      <c r="AC19" s="4">
        <v>102.8</v>
      </c>
      <c r="AD19" s="4">
        <v>105.8</v>
      </c>
      <c r="AE19" s="22">
        <v>109.3</v>
      </c>
    </row>
    <row r="20" spans="1:31" x14ac:dyDescent="0.35">
      <c r="A20" s="21" t="s">
        <v>30</v>
      </c>
      <c r="B20" s="4">
        <v>2013</v>
      </c>
      <c r="C20" s="4" t="s">
        <v>40</v>
      </c>
      <c r="D20" s="4" t="str">
        <f t="shared" si="0"/>
        <v>Rural-2013-July</v>
      </c>
      <c r="E20" s="4">
        <v>113.4</v>
      </c>
      <c r="F20" s="4">
        <v>114.9</v>
      </c>
      <c r="G20" s="4">
        <v>110.5</v>
      </c>
      <c r="H20" s="4">
        <v>109.3</v>
      </c>
      <c r="I20" s="4">
        <v>106.2</v>
      </c>
      <c r="J20" s="4">
        <v>110.3</v>
      </c>
      <c r="K20" s="4">
        <v>129.19999999999999</v>
      </c>
      <c r="L20" s="4">
        <v>107.1</v>
      </c>
      <c r="M20" s="4">
        <v>104.3</v>
      </c>
      <c r="N20" s="4">
        <v>106.4</v>
      </c>
      <c r="O20" s="4">
        <v>109.1</v>
      </c>
      <c r="P20" s="4">
        <v>112.1</v>
      </c>
      <c r="Q20" s="4">
        <v>113.1</v>
      </c>
      <c r="R20" s="4">
        <v>109.8</v>
      </c>
      <c r="S20" s="4">
        <v>110.5</v>
      </c>
      <c r="T20" s="4">
        <v>109.5</v>
      </c>
      <c r="U20" s="4">
        <v>110.3</v>
      </c>
      <c r="V20" s="4">
        <v>139.2560976</v>
      </c>
      <c r="W20" s="4">
        <v>109.5</v>
      </c>
      <c r="X20" s="4">
        <v>108.3</v>
      </c>
      <c r="Y20" s="4">
        <v>106.9</v>
      </c>
      <c r="Z20" s="4">
        <v>106.8</v>
      </c>
      <c r="AA20" s="4">
        <v>106.4</v>
      </c>
      <c r="AB20" s="4">
        <v>107.8</v>
      </c>
      <c r="AC20" s="4">
        <v>102.5</v>
      </c>
      <c r="AD20" s="4">
        <v>106.5</v>
      </c>
      <c r="AE20" s="22">
        <v>110.7</v>
      </c>
    </row>
    <row r="21" spans="1:31" x14ac:dyDescent="0.35">
      <c r="A21" s="21" t="s">
        <v>33</v>
      </c>
      <c r="B21" s="4">
        <v>2013</v>
      </c>
      <c r="C21" s="4" t="s">
        <v>40</v>
      </c>
      <c r="D21" s="4" t="str">
        <f t="shared" si="0"/>
        <v>Urban-2013-July</v>
      </c>
      <c r="E21" s="4">
        <v>117.8</v>
      </c>
      <c r="F21" s="4">
        <v>119.2</v>
      </c>
      <c r="G21" s="4">
        <v>114</v>
      </c>
      <c r="H21" s="4">
        <v>108.3</v>
      </c>
      <c r="I21" s="4">
        <v>101.1</v>
      </c>
      <c r="J21" s="4">
        <v>113.2</v>
      </c>
      <c r="K21" s="4">
        <v>160.9</v>
      </c>
      <c r="L21" s="4">
        <v>105.1</v>
      </c>
      <c r="M21" s="4">
        <v>101.3</v>
      </c>
      <c r="N21" s="4">
        <v>107.5</v>
      </c>
      <c r="O21" s="4">
        <v>110.4</v>
      </c>
      <c r="P21" s="4">
        <v>113.1</v>
      </c>
      <c r="Q21" s="4">
        <v>117.5</v>
      </c>
      <c r="R21" s="4">
        <v>111.7</v>
      </c>
      <c r="S21" s="4">
        <v>109.8</v>
      </c>
      <c r="T21" s="4">
        <v>107.8</v>
      </c>
      <c r="U21" s="4">
        <v>109.5</v>
      </c>
      <c r="V21" s="4">
        <v>107.7</v>
      </c>
      <c r="W21" s="4">
        <v>108.6</v>
      </c>
      <c r="X21" s="4">
        <v>108.1</v>
      </c>
      <c r="Y21" s="4">
        <v>107.1</v>
      </c>
      <c r="Z21" s="4">
        <v>107.3</v>
      </c>
      <c r="AA21" s="4">
        <v>105.9</v>
      </c>
      <c r="AB21" s="4">
        <v>110.1</v>
      </c>
      <c r="AC21" s="4">
        <v>103.2</v>
      </c>
      <c r="AD21" s="4">
        <v>107.3</v>
      </c>
      <c r="AE21" s="22">
        <v>111.4</v>
      </c>
    </row>
    <row r="22" spans="1:31" x14ac:dyDescent="0.35">
      <c r="A22" s="21" t="s">
        <v>34</v>
      </c>
      <c r="B22" s="4">
        <v>2013</v>
      </c>
      <c r="C22" s="4" t="s">
        <v>40</v>
      </c>
      <c r="D22" s="4" t="str">
        <f t="shared" si="0"/>
        <v>Rural+Urban-2013-July</v>
      </c>
      <c r="E22" s="4">
        <v>114.8</v>
      </c>
      <c r="F22" s="4">
        <v>116.4</v>
      </c>
      <c r="G22" s="4">
        <v>111.9</v>
      </c>
      <c r="H22" s="4">
        <v>108.9</v>
      </c>
      <c r="I22" s="4">
        <v>104.3</v>
      </c>
      <c r="J22" s="4">
        <v>111.7</v>
      </c>
      <c r="K22" s="4">
        <v>140</v>
      </c>
      <c r="L22" s="4">
        <v>106.4</v>
      </c>
      <c r="M22" s="4">
        <v>103.3</v>
      </c>
      <c r="N22" s="4">
        <v>106.8</v>
      </c>
      <c r="O22" s="4">
        <v>109.6</v>
      </c>
      <c r="P22" s="4">
        <v>112.6</v>
      </c>
      <c r="Q22" s="4">
        <v>114.7</v>
      </c>
      <c r="R22" s="4">
        <v>110.3</v>
      </c>
      <c r="S22" s="4">
        <v>110.2</v>
      </c>
      <c r="T22" s="4">
        <v>108.8</v>
      </c>
      <c r="U22" s="4">
        <v>110</v>
      </c>
      <c r="V22" s="4">
        <v>107.7</v>
      </c>
      <c r="W22" s="4">
        <v>109.2</v>
      </c>
      <c r="X22" s="4">
        <v>108.2</v>
      </c>
      <c r="Y22" s="4">
        <v>107</v>
      </c>
      <c r="Z22" s="4">
        <v>107.1</v>
      </c>
      <c r="AA22" s="4">
        <v>106.1</v>
      </c>
      <c r="AB22" s="4">
        <v>109.1</v>
      </c>
      <c r="AC22" s="4">
        <v>102.8</v>
      </c>
      <c r="AD22" s="4">
        <v>106.9</v>
      </c>
      <c r="AE22" s="22">
        <v>111</v>
      </c>
    </row>
    <row r="23" spans="1:31" x14ac:dyDescent="0.35">
      <c r="A23" s="21" t="s">
        <v>30</v>
      </c>
      <c r="B23" s="4">
        <v>2013</v>
      </c>
      <c r="C23" s="4" t="s">
        <v>41</v>
      </c>
      <c r="D23" s="4" t="str">
        <f t="shared" si="0"/>
        <v>Rural-2013-August</v>
      </c>
      <c r="E23" s="4">
        <v>114.3</v>
      </c>
      <c r="F23" s="4">
        <v>115.4</v>
      </c>
      <c r="G23" s="4">
        <v>111.1</v>
      </c>
      <c r="H23" s="4">
        <v>110</v>
      </c>
      <c r="I23" s="4">
        <v>106.4</v>
      </c>
      <c r="J23" s="4">
        <v>110.8</v>
      </c>
      <c r="K23" s="4">
        <v>138.9</v>
      </c>
      <c r="L23" s="4">
        <v>107.4</v>
      </c>
      <c r="M23" s="4">
        <v>104.1</v>
      </c>
      <c r="N23" s="4">
        <v>106.9</v>
      </c>
      <c r="O23" s="4">
        <v>109.7</v>
      </c>
      <c r="P23" s="4">
        <v>112.6</v>
      </c>
      <c r="Q23" s="4">
        <v>114.9</v>
      </c>
      <c r="R23" s="4">
        <v>110.7</v>
      </c>
      <c r="S23" s="4">
        <v>111.3</v>
      </c>
      <c r="T23" s="4">
        <v>110.2</v>
      </c>
      <c r="U23" s="4">
        <v>111.1</v>
      </c>
      <c r="V23" s="4">
        <v>139.2560976</v>
      </c>
      <c r="W23" s="4">
        <v>109.9</v>
      </c>
      <c r="X23" s="4">
        <v>108.7</v>
      </c>
      <c r="Y23" s="4">
        <v>107.5</v>
      </c>
      <c r="Z23" s="4">
        <v>107.8</v>
      </c>
      <c r="AA23" s="4">
        <v>106.8</v>
      </c>
      <c r="AB23" s="4">
        <v>108.7</v>
      </c>
      <c r="AC23" s="4">
        <v>105</v>
      </c>
      <c r="AD23" s="4">
        <v>107.5</v>
      </c>
      <c r="AE23" s="22">
        <v>112.1</v>
      </c>
    </row>
    <row r="24" spans="1:31" x14ac:dyDescent="0.35">
      <c r="A24" s="21" t="s">
        <v>33</v>
      </c>
      <c r="B24" s="4">
        <v>2013</v>
      </c>
      <c r="C24" s="4" t="s">
        <v>41</v>
      </c>
      <c r="D24" s="4" t="str">
        <f t="shared" si="0"/>
        <v>Urban-2013-August</v>
      </c>
      <c r="E24" s="4">
        <v>118.3</v>
      </c>
      <c r="F24" s="4">
        <v>120.4</v>
      </c>
      <c r="G24" s="4">
        <v>112.7</v>
      </c>
      <c r="H24" s="4">
        <v>108.9</v>
      </c>
      <c r="I24" s="4">
        <v>101.1</v>
      </c>
      <c r="J24" s="4">
        <v>108.7</v>
      </c>
      <c r="K24" s="4">
        <v>177</v>
      </c>
      <c r="L24" s="4">
        <v>104.7</v>
      </c>
      <c r="M24" s="4">
        <v>101</v>
      </c>
      <c r="N24" s="4">
        <v>108.5</v>
      </c>
      <c r="O24" s="4">
        <v>110.9</v>
      </c>
      <c r="P24" s="4">
        <v>114.3</v>
      </c>
      <c r="Q24" s="4">
        <v>119.6</v>
      </c>
      <c r="R24" s="4">
        <v>112.4</v>
      </c>
      <c r="S24" s="4">
        <v>110.6</v>
      </c>
      <c r="T24" s="4">
        <v>108.3</v>
      </c>
      <c r="U24" s="4">
        <v>110.2</v>
      </c>
      <c r="V24" s="4">
        <v>108.9</v>
      </c>
      <c r="W24" s="4">
        <v>109.3</v>
      </c>
      <c r="X24" s="4">
        <v>108.7</v>
      </c>
      <c r="Y24" s="4">
        <v>107.6</v>
      </c>
      <c r="Z24" s="4">
        <v>108.1</v>
      </c>
      <c r="AA24" s="4">
        <v>106.5</v>
      </c>
      <c r="AB24" s="4">
        <v>110.8</v>
      </c>
      <c r="AC24" s="4">
        <v>106</v>
      </c>
      <c r="AD24" s="4">
        <v>108.3</v>
      </c>
      <c r="AE24" s="22">
        <v>112.7</v>
      </c>
    </row>
    <row r="25" spans="1:31" x14ac:dyDescent="0.35">
      <c r="A25" s="21" t="s">
        <v>34</v>
      </c>
      <c r="B25" s="4">
        <v>2013</v>
      </c>
      <c r="C25" s="4" t="s">
        <v>41</v>
      </c>
      <c r="D25" s="4" t="str">
        <f t="shared" si="0"/>
        <v>Rural+Urban-2013-August</v>
      </c>
      <c r="E25" s="4">
        <v>115.6</v>
      </c>
      <c r="F25" s="4">
        <v>117.2</v>
      </c>
      <c r="G25" s="4">
        <v>111.7</v>
      </c>
      <c r="H25" s="4">
        <v>109.6</v>
      </c>
      <c r="I25" s="4">
        <v>104.5</v>
      </c>
      <c r="J25" s="4">
        <v>109.8</v>
      </c>
      <c r="K25" s="4">
        <v>151.80000000000001</v>
      </c>
      <c r="L25" s="4">
        <v>106.5</v>
      </c>
      <c r="M25" s="4">
        <v>103.1</v>
      </c>
      <c r="N25" s="4">
        <v>107.4</v>
      </c>
      <c r="O25" s="4">
        <v>110.2</v>
      </c>
      <c r="P25" s="4">
        <v>113.4</v>
      </c>
      <c r="Q25" s="4">
        <v>116.6</v>
      </c>
      <c r="R25" s="4">
        <v>111.2</v>
      </c>
      <c r="S25" s="4">
        <v>111</v>
      </c>
      <c r="T25" s="4">
        <v>109.4</v>
      </c>
      <c r="U25" s="4">
        <v>110.7</v>
      </c>
      <c r="V25" s="4">
        <v>108.9</v>
      </c>
      <c r="W25" s="4">
        <v>109.7</v>
      </c>
      <c r="X25" s="4">
        <v>108.7</v>
      </c>
      <c r="Y25" s="4">
        <v>107.5</v>
      </c>
      <c r="Z25" s="4">
        <v>108</v>
      </c>
      <c r="AA25" s="4">
        <v>106.6</v>
      </c>
      <c r="AB25" s="4">
        <v>109.9</v>
      </c>
      <c r="AC25" s="4">
        <v>105.4</v>
      </c>
      <c r="AD25" s="4">
        <v>107.9</v>
      </c>
      <c r="AE25" s="22">
        <v>112.4</v>
      </c>
    </row>
    <row r="26" spans="1:31" x14ac:dyDescent="0.35">
      <c r="A26" s="21" t="s">
        <v>30</v>
      </c>
      <c r="B26" s="4">
        <v>2013</v>
      </c>
      <c r="C26" s="4" t="s">
        <v>42</v>
      </c>
      <c r="D26" s="4" t="str">
        <f t="shared" si="0"/>
        <v>Rural-2013-September</v>
      </c>
      <c r="E26" s="4">
        <v>115.4</v>
      </c>
      <c r="F26" s="4">
        <v>115.7</v>
      </c>
      <c r="G26" s="4">
        <v>111.7</v>
      </c>
      <c r="H26" s="4">
        <v>111</v>
      </c>
      <c r="I26" s="4">
        <v>107.4</v>
      </c>
      <c r="J26" s="4">
        <v>110.9</v>
      </c>
      <c r="K26" s="4">
        <v>154</v>
      </c>
      <c r="L26" s="4">
        <v>108.1</v>
      </c>
      <c r="M26" s="4">
        <v>104.2</v>
      </c>
      <c r="N26" s="4">
        <v>107.9</v>
      </c>
      <c r="O26" s="4">
        <v>110.4</v>
      </c>
      <c r="P26" s="4">
        <v>114</v>
      </c>
      <c r="Q26" s="4">
        <v>117.8</v>
      </c>
      <c r="R26" s="4">
        <v>111.7</v>
      </c>
      <c r="S26" s="4">
        <v>112.7</v>
      </c>
      <c r="T26" s="4">
        <v>111.4</v>
      </c>
      <c r="U26" s="4">
        <v>112.5</v>
      </c>
      <c r="V26" s="4">
        <v>139.2560976</v>
      </c>
      <c r="W26" s="4">
        <v>111.1</v>
      </c>
      <c r="X26" s="4">
        <v>109.6</v>
      </c>
      <c r="Y26" s="4">
        <v>108.3</v>
      </c>
      <c r="Z26" s="4">
        <v>109.3</v>
      </c>
      <c r="AA26" s="4">
        <v>107.7</v>
      </c>
      <c r="AB26" s="4">
        <v>109.8</v>
      </c>
      <c r="AC26" s="4">
        <v>106.7</v>
      </c>
      <c r="AD26" s="4">
        <v>108.7</v>
      </c>
      <c r="AE26" s="22">
        <v>114.2</v>
      </c>
    </row>
    <row r="27" spans="1:31" x14ac:dyDescent="0.35">
      <c r="A27" s="21" t="s">
        <v>33</v>
      </c>
      <c r="B27" s="4">
        <v>2013</v>
      </c>
      <c r="C27" s="4" t="s">
        <v>42</v>
      </c>
      <c r="D27" s="4" t="str">
        <f t="shared" si="0"/>
        <v>Urban-2013-September</v>
      </c>
      <c r="E27" s="4">
        <v>118.6</v>
      </c>
      <c r="F27" s="4">
        <v>119.1</v>
      </c>
      <c r="G27" s="4">
        <v>113.2</v>
      </c>
      <c r="H27" s="4">
        <v>109.6</v>
      </c>
      <c r="I27" s="4">
        <v>101.7</v>
      </c>
      <c r="J27" s="4">
        <v>103.2</v>
      </c>
      <c r="K27" s="4">
        <v>174.3</v>
      </c>
      <c r="L27" s="4">
        <v>105.1</v>
      </c>
      <c r="M27" s="4">
        <v>100.8</v>
      </c>
      <c r="N27" s="4">
        <v>109.1</v>
      </c>
      <c r="O27" s="4">
        <v>111.1</v>
      </c>
      <c r="P27" s="4">
        <v>115.4</v>
      </c>
      <c r="Q27" s="4">
        <v>119.2</v>
      </c>
      <c r="R27" s="4">
        <v>112.9</v>
      </c>
      <c r="S27" s="4">
        <v>111.4</v>
      </c>
      <c r="T27" s="4">
        <v>109</v>
      </c>
      <c r="U27" s="4">
        <v>111.1</v>
      </c>
      <c r="V27" s="4">
        <v>109.7</v>
      </c>
      <c r="W27" s="4">
        <v>109.5</v>
      </c>
      <c r="X27" s="4">
        <v>109.6</v>
      </c>
      <c r="Y27" s="4">
        <v>107.9</v>
      </c>
      <c r="Z27" s="4">
        <v>110.4</v>
      </c>
      <c r="AA27" s="4">
        <v>107.4</v>
      </c>
      <c r="AB27" s="4">
        <v>111.2</v>
      </c>
      <c r="AC27" s="4">
        <v>106.9</v>
      </c>
      <c r="AD27" s="4">
        <v>109.4</v>
      </c>
      <c r="AE27" s="22">
        <v>113.2</v>
      </c>
    </row>
    <row r="28" spans="1:31" x14ac:dyDescent="0.35">
      <c r="A28" s="21" t="s">
        <v>34</v>
      </c>
      <c r="B28" s="4">
        <v>2013</v>
      </c>
      <c r="C28" s="4" t="s">
        <v>42</v>
      </c>
      <c r="D28" s="4" t="str">
        <f t="shared" si="0"/>
        <v>Rural+Urban-2013-September</v>
      </c>
      <c r="E28" s="4">
        <v>116.4</v>
      </c>
      <c r="F28" s="4">
        <v>116.9</v>
      </c>
      <c r="G28" s="4">
        <v>112.3</v>
      </c>
      <c r="H28" s="4">
        <v>110.5</v>
      </c>
      <c r="I28" s="4">
        <v>105.3</v>
      </c>
      <c r="J28" s="4">
        <v>107.3</v>
      </c>
      <c r="K28" s="4">
        <v>160.9</v>
      </c>
      <c r="L28" s="4">
        <v>107.1</v>
      </c>
      <c r="M28" s="4">
        <v>103.1</v>
      </c>
      <c r="N28" s="4">
        <v>108.3</v>
      </c>
      <c r="O28" s="4">
        <v>110.7</v>
      </c>
      <c r="P28" s="4">
        <v>114.6</v>
      </c>
      <c r="Q28" s="4">
        <v>118.3</v>
      </c>
      <c r="R28" s="4">
        <v>112</v>
      </c>
      <c r="S28" s="4">
        <v>112.2</v>
      </c>
      <c r="T28" s="4">
        <v>110.4</v>
      </c>
      <c r="U28" s="4">
        <v>111.9</v>
      </c>
      <c r="V28" s="4">
        <v>109.7</v>
      </c>
      <c r="W28" s="4">
        <v>110.5</v>
      </c>
      <c r="X28" s="4">
        <v>109.6</v>
      </c>
      <c r="Y28" s="4">
        <v>108.1</v>
      </c>
      <c r="Z28" s="4">
        <v>109.9</v>
      </c>
      <c r="AA28" s="4">
        <v>107.5</v>
      </c>
      <c r="AB28" s="4">
        <v>110.6</v>
      </c>
      <c r="AC28" s="4">
        <v>106.8</v>
      </c>
      <c r="AD28" s="4">
        <v>109</v>
      </c>
      <c r="AE28" s="22">
        <v>113.7</v>
      </c>
    </row>
    <row r="29" spans="1:31" x14ac:dyDescent="0.35">
      <c r="A29" s="21" t="s">
        <v>30</v>
      </c>
      <c r="B29" s="4">
        <v>2013</v>
      </c>
      <c r="C29" s="4" t="s">
        <v>43</v>
      </c>
      <c r="D29" s="4" t="str">
        <f t="shared" si="0"/>
        <v>Rural-2013-October</v>
      </c>
      <c r="E29" s="4">
        <v>116.3</v>
      </c>
      <c r="F29" s="4">
        <v>115.4</v>
      </c>
      <c r="G29" s="4">
        <v>112.6</v>
      </c>
      <c r="H29" s="4">
        <v>111.7</v>
      </c>
      <c r="I29" s="4">
        <v>107.7</v>
      </c>
      <c r="J29" s="4">
        <v>113.2</v>
      </c>
      <c r="K29" s="4">
        <v>164.9</v>
      </c>
      <c r="L29" s="4">
        <v>108.3</v>
      </c>
      <c r="M29" s="4">
        <v>103.9</v>
      </c>
      <c r="N29" s="4">
        <v>108.2</v>
      </c>
      <c r="O29" s="4">
        <v>111.1</v>
      </c>
      <c r="P29" s="4">
        <v>114.9</v>
      </c>
      <c r="Q29" s="4">
        <v>119.8</v>
      </c>
      <c r="R29" s="4">
        <v>112.2</v>
      </c>
      <c r="S29" s="4">
        <v>113.6</v>
      </c>
      <c r="T29" s="4">
        <v>112.3</v>
      </c>
      <c r="U29" s="4">
        <v>113.4</v>
      </c>
      <c r="V29" s="4">
        <v>139.2560976</v>
      </c>
      <c r="W29" s="4">
        <v>111.6</v>
      </c>
      <c r="X29" s="4">
        <v>110.4</v>
      </c>
      <c r="Y29" s="4">
        <v>108.9</v>
      </c>
      <c r="Z29" s="4">
        <v>109.3</v>
      </c>
      <c r="AA29" s="4">
        <v>108.3</v>
      </c>
      <c r="AB29" s="4">
        <v>110.2</v>
      </c>
      <c r="AC29" s="4">
        <v>107.5</v>
      </c>
      <c r="AD29" s="4">
        <v>109.1</v>
      </c>
      <c r="AE29" s="22">
        <v>115.5</v>
      </c>
    </row>
    <row r="30" spans="1:31" x14ac:dyDescent="0.35">
      <c r="A30" s="21" t="s">
        <v>33</v>
      </c>
      <c r="B30" s="4">
        <v>2013</v>
      </c>
      <c r="C30" s="4" t="s">
        <v>43</v>
      </c>
      <c r="D30" s="4" t="str">
        <f t="shared" si="0"/>
        <v>Urban-2013-October</v>
      </c>
      <c r="E30" s="4">
        <v>118.9</v>
      </c>
      <c r="F30" s="4">
        <v>118.1</v>
      </c>
      <c r="G30" s="4">
        <v>114.5</v>
      </c>
      <c r="H30" s="4">
        <v>110.4</v>
      </c>
      <c r="I30" s="4">
        <v>102.3</v>
      </c>
      <c r="J30" s="4">
        <v>106.2</v>
      </c>
      <c r="K30" s="4">
        <v>183.5</v>
      </c>
      <c r="L30" s="4">
        <v>105.3</v>
      </c>
      <c r="M30" s="4">
        <v>100.2</v>
      </c>
      <c r="N30" s="4">
        <v>109.6</v>
      </c>
      <c r="O30" s="4">
        <v>111.4</v>
      </c>
      <c r="P30" s="4">
        <v>116</v>
      </c>
      <c r="Q30" s="4">
        <v>120.8</v>
      </c>
      <c r="R30" s="4">
        <v>113.5</v>
      </c>
      <c r="S30" s="4">
        <v>112.5</v>
      </c>
      <c r="T30" s="4">
        <v>109.7</v>
      </c>
      <c r="U30" s="4">
        <v>112</v>
      </c>
      <c r="V30" s="4">
        <v>110.5</v>
      </c>
      <c r="W30" s="4">
        <v>109.7</v>
      </c>
      <c r="X30" s="4">
        <v>110.2</v>
      </c>
      <c r="Y30" s="4">
        <v>108.2</v>
      </c>
      <c r="Z30" s="4">
        <v>109.7</v>
      </c>
      <c r="AA30" s="4">
        <v>108</v>
      </c>
      <c r="AB30" s="4">
        <v>111.3</v>
      </c>
      <c r="AC30" s="4">
        <v>107.3</v>
      </c>
      <c r="AD30" s="4">
        <v>109.4</v>
      </c>
      <c r="AE30" s="22">
        <v>114</v>
      </c>
    </row>
    <row r="31" spans="1:31" x14ac:dyDescent="0.35">
      <c r="A31" s="21" t="s">
        <v>34</v>
      </c>
      <c r="B31" s="4">
        <v>2013</v>
      </c>
      <c r="C31" s="4" t="s">
        <v>43</v>
      </c>
      <c r="D31" s="4" t="str">
        <f t="shared" si="0"/>
        <v>Rural+Urban-2013-October</v>
      </c>
      <c r="E31" s="4">
        <v>117.1</v>
      </c>
      <c r="F31" s="4">
        <v>116.3</v>
      </c>
      <c r="G31" s="4">
        <v>113.3</v>
      </c>
      <c r="H31" s="4">
        <v>111.2</v>
      </c>
      <c r="I31" s="4">
        <v>105.7</v>
      </c>
      <c r="J31" s="4">
        <v>109.9</v>
      </c>
      <c r="K31" s="4">
        <v>171.2</v>
      </c>
      <c r="L31" s="4">
        <v>107.3</v>
      </c>
      <c r="M31" s="4">
        <v>102.7</v>
      </c>
      <c r="N31" s="4">
        <v>108.7</v>
      </c>
      <c r="O31" s="4">
        <v>111.2</v>
      </c>
      <c r="P31" s="4">
        <v>115.4</v>
      </c>
      <c r="Q31" s="4">
        <v>120.2</v>
      </c>
      <c r="R31" s="4">
        <v>112.5</v>
      </c>
      <c r="S31" s="4">
        <v>113.2</v>
      </c>
      <c r="T31" s="4">
        <v>111.2</v>
      </c>
      <c r="U31" s="4">
        <v>112.8</v>
      </c>
      <c r="V31" s="4">
        <v>110.5</v>
      </c>
      <c r="W31" s="4">
        <v>110.9</v>
      </c>
      <c r="X31" s="4">
        <v>110.3</v>
      </c>
      <c r="Y31" s="4">
        <v>108.6</v>
      </c>
      <c r="Z31" s="4">
        <v>109.5</v>
      </c>
      <c r="AA31" s="4">
        <v>108.1</v>
      </c>
      <c r="AB31" s="4">
        <v>110.8</v>
      </c>
      <c r="AC31" s="4">
        <v>107.4</v>
      </c>
      <c r="AD31" s="4">
        <v>109.2</v>
      </c>
      <c r="AE31" s="22">
        <v>114.8</v>
      </c>
    </row>
    <row r="32" spans="1:31" x14ac:dyDescent="0.35">
      <c r="A32" s="21" t="s">
        <v>30</v>
      </c>
      <c r="B32" s="4">
        <v>2013</v>
      </c>
      <c r="C32" s="4" t="s">
        <v>44</v>
      </c>
      <c r="D32" s="4" t="str">
        <f t="shared" si="0"/>
        <v xml:space="preserve">Rural-2013-November </v>
      </c>
      <c r="E32" s="4">
        <v>117.3</v>
      </c>
      <c r="F32" s="4">
        <v>114.9</v>
      </c>
      <c r="G32" s="4">
        <v>116.2</v>
      </c>
      <c r="H32" s="4">
        <v>112.8</v>
      </c>
      <c r="I32" s="4">
        <v>108.9</v>
      </c>
      <c r="J32" s="4">
        <v>116.6</v>
      </c>
      <c r="K32" s="4">
        <v>178.1</v>
      </c>
      <c r="L32" s="4">
        <v>109.1</v>
      </c>
      <c r="M32" s="4">
        <v>103.6</v>
      </c>
      <c r="N32" s="4">
        <v>109</v>
      </c>
      <c r="O32" s="4">
        <v>111.8</v>
      </c>
      <c r="P32" s="4">
        <v>116</v>
      </c>
      <c r="Q32" s="4">
        <v>122.5</v>
      </c>
      <c r="R32" s="4">
        <v>112.8</v>
      </c>
      <c r="S32" s="4">
        <v>114.6</v>
      </c>
      <c r="T32" s="4">
        <v>113.1</v>
      </c>
      <c r="U32" s="4">
        <v>114.4</v>
      </c>
      <c r="V32" s="4">
        <v>139.2560976</v>
      </c>
      <c r="W32" s="4">
        <v>112.6</v>
      </c>
      <c r="X32" s="4">
        <v>111.3</v>
      </c>
      <c r="Y32" s="4">
        <v>109.7</v>
      </c>
      <c r="Z32" s="4">
        <v>109.6</v>
      </c>
      <c r="AA32" s="4">
        <v>108.7</v>
      </c>
      <c r="AB32" s="4">
        <v>111</v>
      </c>
      <c r="AC32" s="4">
        <v>108.2</v>
      </c>
      <c r="AD32" s="4">
        <v>109.8</v>
      </c>
      <c r="AE32" s="22">
        <v>117.4</v>
      </c>
    </row>
    <row r="33" spans="1:31" x14ac:dyDescent="0.35">
      <c r="A33" s="21" t="s">
        <v>33</v>
      </c>
      <c r="B33" s="4">
        <v>2013</v>
      </c>
      <c r="C33" s="4" t="s">
        <v>45</v>
      </c>
      <c r="D33" s="4" t="str">
        <f t="shared" si="0"/>
        <v>Urban-2013-November</v>
      </c>
      <c r="E33" s="4">
        <v>119.8</v>
      </c>
      <c r="F33" s="4">
        <v>116.3</v>
      </c>
      <c r="G33" s="4">
        <v>122.6</v>
      </c>
      <c r="H33" s="4">
        <v>112</v>
      </c>
      <c r="I33" s="4">
        <v>103.2</v>
      </c>
      <c r="J33" s="4">
        <v>110</v>
      </c>
      <c r="K33" s="4">
        <v>192.8</v>
      </c>
      <c r="L33" s="4">
        <v>106.3</v>
      </c>
      <c r="M33" s="4">
        <v>99.5</v>
      </c>
      <c r="N33" s="4">
        <v>110.3</v>
      </c>
      <c r="O33" s="4">
        <v>111.8</v>
      </c>
      <c r="P33" s="4">
        <v>117.1</v>
      </c>
      <c r="Q33" s="4">
        <v>122.9</v>
      </c>
      <c r="R33" s="4">
        <v>114.1</v>
      </c>
      <c r="S33" s="4">
        <v>113.5</v>
      </c>
      <c r="T33" s="4">
        <v>110.3</v>
      </c>
      <c r="U33" s="4">
        <v>113</v>
      </c>
      <c r="V33" s="4">
        <v>111.1</v>
      </c>
      <c r="W33" s="4">
        <v>110</v>
      </c>
      <c r="X33" s="4">
        <v>110.9</v>
      </c>
      <c r="Y33" s="4">
        <v>108.6</v>
      </c>
      <c r="Z33" s="4">
        <v>109.5</v>
      </c>
      <c r="AA33" s="4">
        <v>108.5</v>
      </c>
      <c r="AB33" s="4">
        <v>111.3</v>
      </c>
      <c r="AC33" s="4">
        <v>107.9</v>
      </c>
      <c r="AD33" s="4">
        <v>109.6</v>
      </c>
      <c r="AE33" s="22">
        <v>115</v>
      </c>
    </row>
    <row r="34" spans="1:31" x14ac:dyDescent="0.35">
      <c r="A34" s="21" t="s">
        <v>34</v>
      </c>
      <c r="B34" s="4">
        <v>2013</v>
      </c>
      <c r="C34" s="4" t="s">
        <v>45</v>
      </c>
      <c r="D34" s="4" t="str">
        <f t="shared" si="0"/>
        <v>Rural+Urban-2013-November</v>
      </c>
      <c r="E34" s="4">
        <v>118.1</v>
      </c>
      <c r="F34" s="4">
        <v>115.4</v>
      </c>
      <c r="G34" s="4">
        <v>118.7</v>
      </c>
      <c r="H34" s="4">
        <v>112.5</v>
      </c>
      <c r="I34" s="4">
        <v>106.8</v>
      </c>
      <c r="J34" s="4">
        <v>113.5</v>
      </c>
      <c r="K34" s="4">
        <v>183.1</v>
      </c>
      <c r="L34" s="4">
        <v>108.2</v>
      </c>
      <c r="M34" s="4">
        <v>102.2</v>
      </c>
      <c r="N34" s="4">
        <v>109.4</v>
      </c>
      <c r="O34" s="4">
        <v>111.8</v>
      </c>
      <c r="P34" s="4">
        <v>116.5</v>
      </c>
      <c r="Q34" s="4">
        <v>122.6</v>
      </c>
      <c r="R34" s="4">
        <v>113.1</v>
      </c>
      <c r="S34" s="4">
        <v>114.2</v>
      </c>
      <c r="T34" s="4">
        <v>111.9</v>
      </c>
      <c r="U34" s="4">
        <v>113.8</v>
      </c>
      <c r="V34" s="4">
        <v>111.1</v>
      </c>
      <c r="W34" s="4">
        <v>111.6</v>
      </c>
      <c r="X34" s="4">
        <v>111.1</v>
      </c>
      <c r="Y34" s="4">
        <v>109.3</v>
      </c>
      <c r="Z34" s="4">
        <v>109.5</v>
      </c>
      <c r="AA34" s="4">
        <v>108.6</v>
      </c>
      <c r="AB34" s="4">
        <v>111.2</v>
      </c>
      <c r="AC34" s="4">
        <v>108.1</v>
      </c>
      <c r="AD34" s="4">
        <v>109.7</v>
      </c>
      <c r="AE34" s="22">
        <v>116.3</v>
      </c>
    </row>
    <row r="35" spans="1:31" x14ac:dyDescent="0.35">
      <c r="A35" s="21" t="s">
        <v>30</v>
      </c>
      <c r="B35" s="4">
        <v>2013</v>
      </c>
      <c r="C35" s="4" t="s">
        <v>46</v>
      </c>
      <c r="D35" s="4" t="str">
        <f t="shared" si="0"/>
        <v>Rural-2013-December</v>
      </c>
      <c r="E35" s="4">
        <v>118.4</v>
      </c>
      <c r="F35" s="4">
        <v>115.9</v>
      </c>
      <c r="G35" s="4">
        <v>120.4</v>
      </c>
      <c r="H35" s="4">
        <v>113.8</v>
      </c>
      <c r="I35" s="4">
        <v>109.5</v>
      </c>
      <c r="J35" s="4">
        <v>115.5</v>
      </c>
      <c r="K35" s="4">
        <v>145.69999999999999</v>
      </c>
      <c r="L35" s="4">
        <v>109.5</v>
      </c>
      <c r="M35" s="4">
        <v>102.9</v>
      </c>
      <c r="N35" s="4">
        <v>109.8</v>
      </c>
      <c r="O35" s="4">
        <v>112.1</v>
      </c>
      <c r="P35" s="4">
        <v>116.8</v>
      </c>
      <c r="Q35" s="4">
        <v>118.7</v>
      </c>
      <c r="R35" s="4">
        <v>113.6</v>
      </c>
      <c r="S35" s="4">
        <v>115.8</v>
      </c>
      <c r="T35" s="4">
        <v>114</v>
      </c>
      <c r="U35" s="4">
        <v>115.5</v>
      </c>
      <c r="V35" s="4">
        <v>139.2560976</v>
      </c>
      <c r="W35" s="4">
        <v>112.8</v>
      </c>
      <c r="X35" s="4">
        <v>112.1</v>
      </c>
      <c r="Y35" s="4">
        <v>110.1</v>
      </c>
      <c r="Z35" s="4">
        <v>109.9</v>
      </c>
      <c r="AA35" s="4">
        <v>109.2</v>
      </c>
      <c r="AB35" s="4">
        <v>111.6</v>
      </c>
      <c r="AC35" s="4">
        <v>108.1</v>
      </c>
      <c r="AD35" s="4">
        <v>110.1</v>
      </c>
      <c r="AE35" s="22">
        <v>115.5</v>
      </c>
    </row>
    <row r="36" spans="1:31" x14ac:dyDescent="0.35">
      <c r="A36" s="21" t="s">
        <v>33</v>
      </c>
      <c r="B36" s="4">
        <v>2013</v>
      </c>
      <c r="C36" s="4" t="s">
        <v>46</v>
      </c>
      <c r="D36" s="4" t="str">
        <f t="shared" si="0"/>
        <v>Urban-2013-December</v>
      </c>
      <c r="E36" s="4">
        <v>120.5</v>
      </c>
      <c r="F36" s="4">
        <v>118.1</v>
      </c>
      <c r="G36" s="4">
        <v>128.5</v>
      </c>
      <c r="H36" s="4">
        <v>112.8</v>
      </c>
      <c r="I36" s="4">
        <v>103.4</v>
      </c>
      <c r="J36" s="4">
        <v>110.7</v>
      </c>
      <c r="K36" s="4">
        <v>144.80000000000001</v>
      </c>
      <c r="L36" s="4">
        <v>107.1</v>
      </c>
      <c r="M36" s="4">
        <v>98.6</v>
      </c>
      <c r="N36" s="4">
        <v>111.9</v>
      </c>
      <c r="O36" s="4">
        <v>112.1</v>
      </c>
      <c r="P36" s="4">
        <v>118.1</v>
      </c>
      <c r="Q36" s="4">
        <v>117.8</v>
      </c>
      <c r="R36" s="4">
        <v>115</v>
      </c>
      <c r="S36" s="4">
        <v>114.2</v>
      </c>
      <c r="T36" s="4">
        <v>110.9</v>
      </c>
      <c r="U36" s="4">
        <v>113.7</v>
      </c>
      <c r="V36" s="4">
        <v>110.7</v>
      </c>
      <c r="W36" s="4">
        <v>110.4</v>
      </c>
      <c r="X36" s="4">
        <v>111.3</v>
      </c>
      <c r="Y36" s="4">
        <v>109</v>
      </c>
      <c r="Z36" s="4">
        <v>109.7</v>
      </c>
      <c r="AA36" s="4">
        <v>108.9</v>
      </c>
      <c r="AB36" s="4">
        <v>111.4</v>
      </c>
      <c r="AC36" s="4">
        <v>107.7</v>
      </c>
      <c r="AD36" s="4">
        <v>109.8</v>
      </c>
      <c r="AE36" s="22">
        <v>113.3</v>
      </c>
    </row>
    <row r="37" spans="1:31" x14ac:dyDescent="0.35">
      <c r="A37" s="21" t="s">
        <v>34</v>
      </c>
      <c r="B37" s="4">
        <v>2013</v>
      </c>
      <c r="C37" s="4" t="s">
        <v>46</v>
      </c>
      <c r="D37" s="4" t="str">
        <f t="shared" si="0"/>
        <v>Rural+Urban-2013-December</v>
      </c>
      <c r="E37" s="4">
        <v>119.1</v>
      </c>
      <c r="F37" s="4">
        <v>116.7</v>
      </c>
      <c r="G37" s="4">
        <v>123.5</v>
      </c>
      <c r="H37" s="4">
        <v>113.4</v>
      </c>
      <c r="I37" s="4">
        <v>107.3</v>
      </c>
      <c r="J37" s="4">
        <v>113.3</v>
      </c>
      <c r="K37" s="4">
        <v>145.4</v>
      </c>
      <c r="L37" s="4">
        <v>108.7</v>
      </c>
      <c r="M37" s="4">
        <v>101.5</v>
      </c>
      <c r="N37" s="4">
        <v>110.5</v>
      </c>
      <c r="O37" s="4">
        <v>112.1</v>
      </c>
      <c r="P37" s="4">
        <v>117.4</v>
      </c>
      <c r="Q37" s="4">
        <v>118.4</v>
      </c>
      <c r="R37" s="4">
        <v>114</v>
      </c>
      <c r="S37" s="4">
        <v>115.2</v>
      </c>
      <c r="T37" s="4">
        <v>112.7</v>
      </c>
      <c r="U37" s="4">
        <v>114.8</v>
      </c>
      <c r="V37" s="4">
        <v>110.7</v>
      </c>
      <c r="W37" s="4">
        <v>111.9</v>
      </c>
      <c r="X37" s="4">
        <v>111.7</v>
      </c>
      <c r="Y37" s="4">
        <v>109.7</v>
      </c>
      <c r="Z37" s="4">
        <v>109.8</v>
      </c>
      <c r="AA37" s="4">
        <v>109</v>
      </c>
      <c r="AB37" s="4">
        <v>111.5</v>
      </c>
      <c r="AC37" s="4">
        <v>107.9</v>
      </c>
      <c r="AD37" s="4">
        <v>110</v>
      </c>
      <c r="AE37" s="22">
        <v>114.5</v>
      </c>
    </row>
    <row r="38" spans="1:31" x14ac:dyDescent="0.35">
      <c r="A38" s="21" t="s">
        <v>30</v>
      </c>
      <c r="B38" s="4">
        <v>2014</v>
      </c>
      <c r="C38" s="4" t="s">
        <v>31</v>
      </c>
      <c r="D38" s="4" t="str">
        <f t="shared" si="0"/>
        <v>Rural-2014-January</v>
      </c>
      <c r="E38" s="4">
        <v>118.9</v>
      </c>
      <c r="F38" s="4">
        <v>117.1</v>
      </c>
      <c r="G38" s="4">
        <v>120.5</v>
      </c>
      <c r="H38" s="4">
        <v>114.4</v>
      </c>
      <c r="I38" s="4">
        <v>109</v>
      </c>
      <c r="J38" s="4">
        <v>115.5</v>
      </c>
      <c r="K38" s="4">
        <v>123.9</v>
      </c>
      <c r="L38" s="4">
        <v>109.6</v>
      </c>
      <c r="M38" s="4">
        <v>101.8</v>
      </c>
      <c r="N38" s="4">
        <v>110.2</v>
      </c>
      <c r="O38" s="4">
        <v>112.4</v>
      </c>
      <c r="P38" s="4">
        <v>117.3</v>
      </c>
      <c r="Q38" s="4">
        <v>116</v>
      </c>
      <c r="R38" s="4">
        <v>114</v>
      </c>
      <c r="S38" s="4">
        <v>116.5</v>
      </c>
      <c r="T38" s="4">
        <v>114.5</v>
      </c>
      <c r="U38" s="4">
        <v>116.2</v>
      </c>
      <c r="V38" s="4">
        <v>139.2560976</v>
      </c>
      <c r="W38" s="4">
        <v>113</v>
      </c>
      <c r="X38" s="4">
        <v>112.6</v>
      </c>
      <c r="Y38" s="4">
        <v>110.6</v>
      </c>
      <c r="Z38" s="4">
        <v>110.5</v>
      </c>
      <c r="AA38" s="4">
        <v>109.6</v>
      </c>
      <c r="AB38" s="4">
        <v>111.8</v>
      </c>
      <c r="AC38" s="4">
        <v>108.3</v>
      </c>
      <c r="AD38" s="4">
        <v>110.6</v>
      </c>
      <c r="AE38" s="22">
        <v>114.2</v>
      </c>
    </row>
    <row r="39" spans="1:31" x14ac:dyDescent="0.35">
      <c r="A39" s="21" t="s">
        <v>33</v>
      </c>
      <c r="B39" s="4">
        <v>2014</v>
      </c>
      <c r="C39" s="4" t="s">
        <v>31</v>
      </c>
      <c r="D39" s="4" t="str">
        <f t="shared" si="0"/>
        <v>Urban-2014-January</v>
      </c>
      <c r="E39" s="4">
        <v>121.2</v>
      </c>
      <c r="F39" s="4">
        <v>122</v>
      </c>
      <c r="G39" s="4">
        <v>129.9</v>
      </c>
      <c r="H39" s="4">
        <v>113.6</v>
      </c>
      <c r="I39" s="4">
        <v>102.9</v>
      </c>
      <c r="J39" s="4">
        <v>112.1</v>
      </c>
      <c r="K39" s="4">
        <v>118.9</v>
      </c>
      <c r="L39" s="4">
        <v>107.5</v>
      </c>
      <c r="M39" s="4">
        <v>96.9</v>
      </c>
      <c r="N39" s="4">
        <v>112.7</v>
      </c>
      <c r="O39" s="4">
        <v>112.1</v>
      </c>
      <c r="P39" s="4">
        <v>119</v>
      </c>
      <c r="Q39" s="4">
        <v>115.5</v>
      </c>
      <c r="R39" s="4">
        <v>115.7</v>
      </c>
      <c r="S39" s="4">
        <v>114.8</v>
      </c>
      <c r="T39" s="4">
        <v>111.3</v>
      </c>
      <c r="U39" s="4">
        <v>114.3</v>
      </c>
      <c r="V39" s="4">
        <v>111.6</v>
      </c>
      <c r="W39" s="4">
        <v>111</v>
      </c>
      <c r="X39" s="4">
        <v>111.9</v>
      </c>
      <c r="Y39" s="4">
        <v>109.7</v>
      </c>
      <c r="Z39" s="4">
        <v>110.8</v>
      </c>
      <c r="AA39" s="4">
        <v>109.8</v>
      </c>
      <c r="AB39" s="4">
        <v>111.5</v>
      </c>
      <c r="AC39" s="4">
        <v>108</v>
      </c>
      <c r="AD39" s="4">
        <v>110.5</v>
      </c>
      <c r="AE39" s="22">
        <v>112.9</v>
      </c>
    </row>
    <row r="40" spans="1:31" x14ac:dyDescent="0.35">
      <c r="A40" s="21" t="s">
        <v>34</v>
      </c>
      <c r="B40" s="4">
        <v>2014</v>
      </c>
      <c r="C40" s="4" t="s">
        <v>31</v>
      </c>
      <c r="D40" s="4" t="str">
        <f t="shared" si="0"/>
        <v>Rural+Urban-2014-January</v>
      </c>
      <c r="E40" s="4">
        <v>119.6</v>
      </c>
      <c r="F40" s="4">
        <v>118.8</v>
      </c>
      <c r="G40" s="4">
        <v>124.1</v>
      </c>
      <c r="H40" s="4">
        <v>114.1</v>
      </c>
      <c r="I40" s="4">
        <v>106.8</v>
      </c>
      <c r="J40" s="4">
        <v>113.9</v>
      </c>
      <c r="K40" s="4">
        <v>122.2</v>
      </c>
      <c r="L40" s="4">
        <v>108.9</v>
      </c>
      <c r="M40" s="4">
        <v>100.2</v>
      </c>
      <c r="N40" s="4">
        <v>111</v>
      </c>
      <c r="O40" s="4">
        <v>112.3</v>
      </c>
      <c r="P40" s="4">
        <v>118.1</v>
      </c>
      <c r="Q40" s="4">
        <v>115.8</v>
      </c>
      <c r="R40" s="4">
        <v>114.5</v>
      </c>
      <c r="S40" s="4">
        <v>115.8</v>
      </c>
      <c r="T40" s="4">
        <v>113.2</v>
      </c>
      <c r="U40" s="4">
        <v>115.4</v>
      </c>
      <c r="V40" s="4">
        <v>111.6</v>
      </c>
      <c r="W40" s="4">
        <v>112.2</v>
      </c>
      <c r="X40" s="4">
        <v>112.3</v>
      </c>
      <c r="Y40" s="4">
        <v>110.3</v>
      </c>
      <c r="Z40" s="4">
        <v>110.7</v>
      </c>
      <c r="AA40" s="4">
        <v>109.7</v>
      </c>
      <c r="AB40" s="4">
        <v>111.6</v>
      </c>
      <c r="AC40" s="4">
        <v>108.2</v>
      </c>
      <c r="AD40" s="4">
        <v>110.6</v>
      </c>
      <c r="AE40" s="22">
        <v>113.6</v>
      </c>
    </row>
    <row r="41" spans="1:31" x14ac:dyDescent="0.35">
      <c r="A41" s="21" t="s">
        <v>30</v>
      </c>
      <c r="B41" s="4">
        <v>2014</v>
      </c>
      <c r="C41" s="4" t="s">
        <v>35</v>
      </c>
      <c r="D41" s="4" t="str">
        <f t="shared" si="0"/>
        <v>Rural-2014-February</v>
      </c>
      <c r="E41" s="4">
        <v>119.4</v>
      </c>
      <c r="F41" s="4">
        <v>117.7</v>
      </c>
      <c r="G41" s="4">
        <v>121.2</v>
      </c>
      <c r="H41" s="4">
        <v>115</v>
      </c>
      <c r="I41" s="4">
        <v>109</v>
      </c>
      <c r="J41" s="4">
        <v>116.6</v>
      </c>
      <c r="K41" s="4">
        <v>116</v>
      </c>
      <c r="L41" s="4">
        <v>109.8</v>
      </c>
      <c r="M41" s="4">
        <v>101.1</v>
      </c>
      <c r="N41" s="4">
        <v>110.4</v>
      </c>
      <c r="O41" s="4">
        <v>112.9</v>
      </c>
      <c r="P41" s="4">
        <v>117.8</v>
      </c>
      <c r="Q41" s="4">
        <v>115.3</v>
      </c>
      <c r="R41" s="4">
        <v>114.2</v>
      </c>
      <c r="S41" s="4">
        <v>117.1</v>
      </c>
      <c r="T41" s="4">
        <v>114.5</v>
      </c>
      <c r="U41" s="4">
        <v>116.7</v>
      </c>
      <c r="V41" s="4">
        <v>139.2560976</v>
      </c>
      <c r="W41" s="4">
        <v>113.2</v>
      </c>
      <c r="X41" s="4">
        <v>112.9</v>
      </c>
      <c r="Y41" s="4">
        <v>110.9</v>
      </c>
      <c r="Z41" s="4">
        <v>110.8</v>
      </c>
      <c r="AA41" s="4">
        <v>109.9</v>
      </c>
      <c r="AB41" s="4">
        <v>112</v>
      </c>
      <c r="AC41" s="4">
        <v>108.7</v>
      </c>
      <c r="AD41" s="4">
        <v>110.9</v>
      </c>
      <c r="AE41" s="22">
        <v>114</v>
      </c>
    </row>
    <row r="42" spans="1:31" x14ac:dyDescent="0.35">
      <c r="A42" s="21" t="s">
        <v>33</v>
      </c>
      <c r="B42" s="4">
        <v>2014</v>
      </c>
      <c r="C42" s="4" t="s">
        <v>35</v>
      </c>
      <c r="D42" s="4" t="str">
        <f t="shared" si="0"/>
        <v>Urban-2014-February</v>
      </c>
      <c r="E42" s="4">
        <v>121.9</v>
      </c>
      <c r="F42" s="4">
        <v>122</v>
      </c>
      <c r="G42" s="4">
        <v>124.5</v>
      </c>
      <c r="H42" s="4">
        <v>115.2</v>
      </c>
      <c r="I42" s="4">
        <v>102.5</v>
      </c>
      <c r="J42" s="4">
        <v>114.1</v>
      </c>
      <c r="K42" s="4">
        <v>111.5</v>
      </c>
      <c r="L42" s="4">
        <v>108.2</v>
      </c>
      <c r="M42" s="4">
        <v>95.4</v>
      </c>
      <c r="N42" s="4">
        <v>113.5</v>
      </c>
      <c r="O42" s="4">
        <v>112.1</v>
      </c>
      <c r="P42" s="4">
        <v>119.9</v>
      </c>
      <c r="Q42" s="4">
        <v>115.2</v>
      </c>
      <c r="R42" s="4">
        <v>116.2</v>
      </c>
      <c r="S42" s="4">
        <v>115.3</v>
      </c>
      <c r="T42" s="4">
        <v>111.7</v>
      </c>
      <c r="U42" s="4">
        <v>114.7</v>
      </c>
      <c r="V42" s="4">
        <v>112.5</v>
      </c>
      <c r="W42" s="4">
        <v>111.1</v>
      </c>
      <c r="X42" s="4">
        <v>112.6</v>
      </c>
      <c r="Y42" s="4">
        <v>110.4</v>
      </c>
      <c r="Z42" s="4">
        <v>111.3</v>
      </c>
      <c r="AA42" s="4">
        <v>110.3</v>
      </c>
      <c r="AB42" s="4">
        <v>111.6</v>
      </c>
      <c r="AC42" s="4">
        <v>108.7</v>
      </c>
      <c r="AD42" s="4">
        <v>111</v>
      </c>
      <c r="AE42" s="22">
        <v>113.1</v>
      </c>
    </row>
    <row r="43" spans="1:31" x14ac:dyDescent="0.35">
      <c r="A43" s="21" t="s">
        <v>34</v>
      </c>
      <c r="B43" s="4">
        <v>2014</v>
      </c>
      <c r="C43" s="4" t="s">
        <v>35</v>
      </c>
      <c r="D43" s="4" t="str">
        <f t="shared" si="0"/>
        <v>Rural+Urban-2014-February</v>
      </c>
      <c r="E43" s="4">
        <v>120.2</v>
      </c>
      <c r="F43" s="4">
        <v>119.2</v>
      </c>
      <c r="G43" s="4">
        <v>122.5</v>
      </c>
      <c r="H43" s="4">
        <v>115.1</v>
      </c>
      <c r="I43" s="4">
        <v>106.6</v>
      </c>
      <c r="J43" s="4">
        <v>115.4</v>
      </c>
      <c r="K43" s="4">
        <v>114.5</v>
      </c>
      <c r="L43" s="4">
        <v>109.3</v>
      </c>
      <c r="M43" s="4">
        <v>99.2</v>
      </c>
      <c r="N43" s="4">
        <v>111.4</v>
      </c>
      <c r="O43" s="4">
        <v>112.6</v>
      </c>
      <c r="P43" s="4">
        <v>118.8</v>
      </c>
      <c r="Q43" s="4">
        <v>115.3</v>
      </c>
      <c r="R43" s="4">
        <v>114.7</v>
      </c>
      <c r="S43" s="4">
        <v>116.4</v>
      </c>
      <c r="T43" s="4">
        <v>113.3</v>
      </c>
      <c r="U43" s="4">
        <v>115.9</v>
      </c>
      <c r="V43" s="4">
        <v>112.5</v>
      </c>
      <c r="W43" s="4">
        <v>112.4</v>
      </c>
      <c r="X43" s="4">
        <v>112.8</v>
      </c>
      <c r="Y43" s="4">
        <v>110.7</v>
      </c>
      <c r="Z43" s="4">
        <v>111.1</v>
      </c>
      <c r="AA43" s="4">
        <v>110.1</v>
      </c>
      <c r="AB43" s="4">
        <v>111.8</v>
      </c>
      <c r="AC43" s="4">
        <v>108.7</v>
      </c>
      <c r="AD43" s="4">
        <v>110.9</v>
      </c>
      <c r="AE43" s="22">
        <v>113.6</v>
      </c>
    </row>
    <row r="44" spans="1:31" x14ac:dyDescent="0.35">
      <c r="A44" s="21" t="s">
        <v>30</v>
      </c>
      <c r="B44" s="4">
        <v>2014</v>
      </c>
      <c r="C44" s="4" t="s">
        <v>36</v>
      </c>
      <c r="D44" s="4" t="str">
        <f t="shared" si="0"/>
        <v>Rural-2014-March</v>
      </c>
      <c r="E44" s="4">
        <v>120.1</v>
      </c>
      <c r="F44" s="4">
        <v>118.1</v>
      </c>
      <c r="G44" s="4">
        <v>120.7</v>
      </c>
      <c r="H44" s="4">
        <v>116.1</v>
      </c>
      <c r="I44" s="4">
        <v>109.3</v>
      </c>
      <c r="J44" s="4">
        <v>119.6</v>
      </c>
      <c r="K44" s="4">
        <v>117.9</v>
      </c>
      <c r="L44" s="4">
        <v>110.2</v>
      </c>
      <c r="M44" s="4">
        <v>101.2</v>
      </c>
      <c r="N44" s="4">
        <v>110.7</v>
      </c>
      <c r="O44" s="4">
        <v>113</v>
      </c>
      <c r="P44" s="4">
        <v>118.3</v>
      </c>
      <c r="Q44" s="4">
        <v>116.2</v>
      </c>
      <c r="R44" s="4">
        <v>114.6</v>
      </c>
      <c r="S44" s="4">
        <v>117.5</v>
      </c>
      <c r="T44" s="4">
        <v>114.9</v>
      </c>
      <c r="U44" s="4">
        <v>117.2</v>
      </c>
      <c r="V44" s="4">
        <v>139.2560976</v>
      </c>
      <c r="W44" s="4">
        <v>113.4</v>
      </c>
      <c r="X44" s="4">
        <v>113.4</v>
      </c>
      <c r="Y44" s="4">
        <v>111.4</v>
      </c>
      <c r="Z44" s="4">
        <v>111.2</v>
      </c>
      <c r="AA44" s="4">
        <v>110.2</v>
      </c>
      <c r="AB44" s="4">
        <v>112.4</v>
      </c>
      <c r="AC44" s="4">
        <v>108.9</v>
      </c>
      <c r="AD44" s="4">
        <v>111.3</v>
      </c>
      <c r="AE44" s="22">
        <v>114.6</v>
      </c>
    </row>
    <row r="45" spans="1:31" x14ac:dyDescent="0.35">
      <c r="A45" s="21" t="s">
        <v>33</v>
      </c>
      <c r="B45" s="4">
        <v>2014</v>
      </c>
      <c r="C45" s="4" t="s">
        <v>36</v>
      </c>
      <c r="D45" s="4" t="str">
        <f t="shared" si="0"/>
        <v>Urban-2014-March</v>
      </c>
      <c r="E45" s="4">
        <v>122.1</v>
      </c>
      <c r="F45" s="4">
        <v>121.4</v>
      </c>
      <c r="G45" s="4">
        <v>121.5</v>
      </c>
      <c r="H45" s="4">
        <v>116.2</v>
      </c>
      <c r="I45" s="4">
        <v>102.8</v>
      </c>
      <c r="J45" s="4">
        <v>117.7</v>
      </c>
      <c r="K45" s="4">
        <v>113.3</v>
      </c>
      <c r="L45" s="4">
        <v>108.9</v>
      </c>
      <c r="M45" s="4">
        <v>96.3</v>
      </c>
      <c r="N45" s="4">
        <v>114.1</v>
      </c>
      <c r="O45" s="4">
        <v>112.2</v>
      </c>
      <c r="P45" s="4">
        <v>120.5</v>
      </c>
      <c r="Q45" s="4">
        <v>116</v>
      </c>
      <c r="R45" s="4">
        <v>116.7</v>
      </c>
      <c r="S45" s="4">
        <v>115.8</v>
      </c>
      <c r="T45" s="4">
        <v>112.1</v>
      </c>
      <c r="U45" s="4">
        <v>115.2</v>
      </c>
      <c r="V45" s="4">
        <v>113.2</v>
      </c>
      <c r="W45" s="4">
        <v>110.9</v>
      </c>
      <c r="X45" s="4">
        <v>113</v>
      </c>
      <c r="Y45" s="4">
        <v>110.8</v>
      </c>
      <c r="Z45" s="4">
        <v>111.6</v>
      </c>
      <c r="AA45" s="4">
        <v>110.9</v>
      </c>
      <c r="AB45" s="4">
        <v>111.8</v>
      </c>
      <c r="AC45" s="4">
        <v>109.2</v>
      </c>
      <c r="AD45" s="4">
        <v>111.4</v>
      </c>
      <c r="AE45" s="22">
        <v>113.7</v>
      </c>
    </row>
    <row r="46" spans="1:31" x14ac:dyDescent="0.35">
      <c r="A46" s="21" t="s">
        <v>34</v>
      </c>
      <c r="B46" s="4">
        <v>2014</v>
      </c>
      <c r="C46" s="4" t="s">
        <v>47</v>
      </c>
      <c r="D46" s="4" t="str">
        <f t="shared" si="0"/>
        <v>Rural+Urban-2014-Marcrh</v>
      </c>
      <c r="E46" s="4">
        <v>120.7</v>
      </c>
      <c r="F46" s="4">
        <v>119.3</v>
      </c>
      <c r="G46" s="4">
        <v>121</v>
      </c>
      <c r="H46" s="4">
        <v>116.1</v>
      </c>
      <c r="I46" s="4">
        <v>106.9</v>
      </c>
      <c r="J46" s="4">
        <v>118.7</v>
      </c>
      <c r="K46" s="4">
        <v>116.3</v>
      </c>
      <c r="L46" s="4">
        <v>109.8</v>
      </c>
      <c r="M46" s="4">
        <v>99.6</v>
      </c>
      <c r="N46" s="4">
        <v>111.8</v>
      </c>
      <c r="O46" s="4">
        <v>112.7</v>
      </c>
      <c r="P46" s="4">
        <v>119.3</v>
      </c>
      <c r="Q46" s="4">
        <v>116.1</v>
      </c>
      <c r="R46" s="4">
        <v>115.2</v>
      </c>
      <c r="S46" s="4">
        <v>116.8</v>
      </c>
      <c r="T46" s="4">
        <v>113.7</v>
      </c>
      <c r="U46" s="4">
        <v>116.4</v>
      </c>
      <c r="V46" s="4">
        <v>113.2</v>
      </c>
      <c r="W46" s="4">
        <v>112.5</v>
      </c>
      <c r="X46" s="4">
        <v>113.2</v>
      </c>
      <c r="Y46" s="4">
        <v>111.2</v>
      </c>
      <c r="Z46" s="4">
        <v>111.4</v>
      </c>
      <c r="AA46" s="4">
        <v>110.6</v>
      </c>
      <c r="AB46" s="4">
        <v>112</v>
      </c>
      <c r="AC46" s="4">
        <v>109</v>
      </c>
      <c r="AD46" s="4">
        <v>111.3</v>
      </c>
      <c r="AE46" s="22">
        <v>114.2</v>
      </c>
    </row>
    <row r="47" spans="1:31" x14ac:dyDescent="0.35">
      <c r="A47" s="21" t="s">
        <v>30</v>
      </c>
      <c r="B47" s="4">
        <v>2014</v>
      </c>
      <c r="C47" s="4" t="s">
        <v>37</v>
      </c>
      <c r="D47" s="4" t="str">
        <f t="shared" si="0"/>
        <v>Rural-2014-April</v>
      </c>
      <c r="E47" s="4">
        <v>120.2</v>
      </c>
      <c r="F47" s="4">
        <v>118.9</v>
      </c>
      <c r="G47" s="4">
        <v>118.1</v>
      </c>
      <c r="H47" s="4">
        <v>117</v>
      </c>
      <c r="I47" s="4">
        <v>109.7</v>
      </c>
      <c r="J47" s="4">
        <v>125.5</v>
      </c>
      <c r="K47" s="4">
        <v>120.5</v>
      </c>
      <c r="L47" s="4">
        <v>111</v>
      </c>
      <c r="M47" s="4">
        <v>102.6</v>
      </c>
      <c r="N47" s="4">
        <v>111.2</v>
      </c>
      <c r="O47" s="4">
        <v>113.5</v>
      </c>
      <c r="P47" s="4">
        <v>118.7</v>
      </c>
      <c r="Q47" s="4">
        <v>117.2</v>
      </c>
      <c r="R47" s="4">
        <v>115.4</v>
      </c>
      <c r="S47" s="4">
        <v>118.1</v>
      </c>
      <c r="T47" s="4">
        <v>116.1</v>
      </c>
      <c r="U47" s="4">
        <v>117.8</v>
      </c>
      <c r="V47" s="4">
        <v>139.2560976</v>
      </c>
      <c r="W47" s="4">
        <v>113.4</v>
      </c>
      <c r="X47" s="4">
        <v>113.7</v>
      </c>
      <c r="Y47" s="4">
        <v>111.8</v>
      </c>
      <c r="Z47" s="4">
        <v>111.2</v>
      </c>
      <c r="AA47" s="4">
        <v>110.5</v>
      </c>
      <c r="AB47" s="4">
        <v>113</v>
      </c>
      <c r="AC47" s="4">
        <v>108.9</v>
      </c>
      <c r="AD47" s="4">
        <v>111.5</v>
      </c>
      <c r="AE47" s="22">
        <v>115.4</v>
      </c>
    </row>
    <row r="48" spans="1:31" x14ac:dyDescent="0.35">
      <c r="A48" s="21" t="s">
        <v>33</v>
      </c>
      <c r="B48" s="4">
        <v>2014</v>
      </c>
      <c r="C48" s="4" t="s">
        <v>37</v>
      </c>
      <c r="D48" s="4" t="str">
        <f t="shared" si="0"/>
        <v>Urban-2014-April</v>
      </c>
      <c r="E48" s="4">
        <v>122.5</v>
      </c>
      <c r="F48" s="4">
        <v>121.7</v>
      </c>
      <c r="G48" s="4">
        <v>113.3</v>
      </c>
      <c r="H48" s="4">
        <v>117</v>
      </c>
      <c r="I48" s="4">
        <v>103.1</v>
      </c>
      <c r="J48" s="4">
        <v>126.7</v>
      </c>
      <c r="K48" s="4">
        <v>121.2</v>
      </c>
      <c r="L48" s="4">
        <v>111</v>
      </c>
      <c r="M48" s="4">
        <v>100.3</v>
      </c>
      <c r="N48" s="4">
        <v>115.3</v>
      </c>
      <c r="O48" s="4">
        <v>112.7</v>
      </c>
      <c r="P48" s="4">
        <v>121</v>
      </c>
      <c r="Q48" s="4">
        <v>118.2</v>
      </c>
      <c r="R48" s="4">
        <v>117.6</v>
      </c>
      <c r="S48" s="4">
        <v>116.3</v>
      </c>
      <c r="T48" s="4">
        <v>112.5</v>
      </c>
      <c r="U48" s="4">
        <v>115.7</v>
      </c>
      <c r="V48" s="4">
        <v>113.9</v>
      </c>
      <c r="W48" s="4">
        <v>110.9</v>
      </c>
      <c r="X48" s="4">
        <v>113.4</v>
      </c>
      <c r="Y48" s="4">
        <v>111</v>
      </c>
      <c r="Z48" s="4">
        <v>111.2</v>
      </c>
      <c r="AA48" s="4">
        <v>111.2</v>
      </c>
      <c r="AB48" s="4">
        <v>112.5</v>
      </c>
      <c r="AC48" s="4">
        <v>109.1</v>
      </c>
      <c r="AD48" s="4">
        <v>111.4</v>
      </c>
      <c r="AE48" s="22">
        <v>114.7</v>
      </c>
    </row>
    <row r="49" spans="1:31" x14ac:dyDescent="0.35">
      <c r="A49" s="21" t="s">
        <v>34</v>
      </c>
      <c r="B49" s="4">
        <v>2014</v>
      </c>
      <c r="C49" s="4" t="s">
        <v>37</v>
      </c>
      <c r="D49" s="4" t="str">
        <f t="shared" si="0"/>
        <v>Rural+Urban-2014-April</v>
      </c>
      <c r="E49" s="4">
        <v>120.9</v>
      </c>
      <c r="F49" s="4">
        <v>119.9</v>
      </c>
      <c r="G49" s="4">
        <v>116.2</v>
      </c>
      <c r="H49" s="4">
        <v>117</v>
      </c>
      <c r="I49" s="4">
        <v>107.3</v>
      </c>
      <c r="J49" s="4">
        <v>126.1</v>
      </c>
      <c r="K49" s="4">
        <v>120.7</v>
      </c>
      <c r="L49" s="4">
        <v>111</v>
      </c>
      <c r="M49" s="4">
        <v>101.8</v>
      </c>
      <c r="N49" s="4">
        <v>112.6</v>
      </c>
      <c r="O49" s="4">
        <v>113.2</v>
      </c>
      <c r="P49" s="4">
        <v>119.8</v>
      </c>
      <c r="Q49" s="4">
        <v>117.6</v>
      </c>
      <c r="R49" s="4">
        <v>116</v>
      </c>
      <c r="S49" s="4">
        <v>117.4</v>
      </c>
      <c r="T49" s="4">
        <v>114.6</v>
      </c>
      <c r="U49" s="4">
        <v>117</v>
      </c>
      <c r="V49" s="4">
        <v>113.9</v>
      </c>
      <c r="W49" s="4">
        <v>112.5</v>
      </c>
      <c r="X49" s="4">
        <v>113.6</v>
      </c>
      <c r="Y49" s="4">
        <v>111.5</v>
      </c>
      <c r="Z49" s="4">
        <v>111.2</v>
      </c>
      <c r="AA49" s="4">
        <v>110.9</v>
      </c>
      <c r="AB49" s="4">
        <v>112.7</v>
      </c>
      <c r="AC49" s="4">
        <v>109</v>
      </c>
      <c r="AD49" s="4">
        <v>111.5</v>
      </c>
      <c r="AE49" s="22">
        <v>115.1</v>
      </c>
    </row>
    <row r="50" spans="1:31" x14ac:dyDescent="0.35">
      <c r="A50" s="21" t="s">
        <v>30</v>
      </c>
      <c r="B50" s="4">
        <v>2014</v>
      </c>
      <c r="C50" s="4" t="s">
        <v>38</v>
      </c>
      <c r="D50" s="4" t="str">
        <f t="shared" si="0"/>
        <v>Rural-2014-May</v>
      </c>
      <c r="E50" s="4">
        <v>120.3</v>
      </c>
      <c r="F50" s="4">
        <v>120.2</v>
      </c>
      <c r="G50" s="4">
        <v>116.9</v>
      </c>
      <c r="H50" s="4">
        <v>118</v>
      </c>
      <c r="I50" s="4">
        <v>110.1</v>
      </c>
      <c r="J50" s="4">
        <v>126.3</v>
      </c>
      <c r="K50" s="4">
        <v>123.9</v>
      </c>
      <c r="L50" s="4">
        <v>111.5</v>
      </c>
      <c r="M50" s="4">
        <v>103.5</v>
      </c>
      <c r="N50" s="4">
        <v>111.6</v>
      </c>
      <c r="O50" s="4">
        <v>114.2</v>
      </c>
      <c r="P50" s="4">
        <v>119.2</v>
      </c>
      <c r="Q50" s="4">
        <v>118.2</v>
      </c>
      <c r="R50" s="4">
        <v>116.3</v>
      </c>
      <c r="S50" s="4">
        <v>118.7</v>
      </c>
      <c r="T50" s="4">
        <v>116.8</v>
      </c>
      <c r="U50" s="4">
        <v>118.5</v>
      </c>
      <c r="V50" s="4">
        <v>139.2560976</v>
      </c>
      <c r="W50" s="4">
        <v>113.4</v>
      </c>
      <c r="X50" s="4">
        <v>114.1</v>
      </c>
      <c r="Y50" s="4">
        <v>112.1</v>
      </c>
      <c r="Z50" s="4">
        <v>111.4</v>
      </c>
      <c r="AA50" s="4">
        <v>110.9</v>
      </c>
      <c r="AB50" s="4">
        <v>113.1</v>
      </c>
      <c r="AC50" s="4">
        <v>108.9</v>
      </c>
      <c r="AD50" s="4">
        <v>111.8</v>
      </c>
      <c r="AE50" s="22">
        <v>116</v>
      </c>
    </row>
    <row r="51" spans="1:31" x14ac:dyDescent="0.35">
      <c r="A51" s="21" t="s">
        <v>33</v>
      </c>
      <c r="B51" s="4">
        <v>2014</v>
      </c>
      <c r="C51" s="4" t="s">
        <v>38</v>
      </c>
      <c r="D51" s="4" t="str">
        <f t="shared" si="0"/>
        <v>Urban-2014-May</v>
      </c>
      <c r="E51" s="4">
        <v>122.7</v>
      </c>
      <c r="F51" s="4">
        <v>124.1</v>
      </c>
      <c r="G51" s="4">
        <v>114.2</v>
      </c>
      <c r="H51" s="4">
        <v>119.1</v>
      </c>
      <c r="I51" s="4">
        <v>103.5</v>
      </c>
      <c r="J51" s="4">
        <v>129.19999999999999</v>
      </c>
      <c r="K51" s="4">
        <v>127</v>
      </c>
      <c r="L51" s="4">
        <v>112.6</v>
      </c>
      <c r="M51" s="4">
        <v>101.3</v>
      </c>
      <c r="N51" s="4">
        <v>117</v>
      </c>
      <c r="O51" s="4">
        <v>112.9</v>
      </c>
      <c r="P51" s="4">
        <v>121.7</v>
      </c>
      <c r="Q51" s="4">
        <v>120</v>
      </c>
      <c r="R51" s="4">
        <v>118.3</v>
      </c>
      <c r="S51" s="4">
        <v>116.8</v>
      </c>
      <c r="T51" s="4">
        <v>112.9</v>
      </c>
      <c r="U51" s="4">
        <v>116.2</v>
      </c>
      <c r="V51" s="4">
        <v>114.3</v>
      </c>
      <c r="W51" s="4">
        <v>111.1</v>
      </c>
      <c r="X51" s="4">
        <v>114.1</v>
      </c>
      <c r="Y51" s="4">
        <v>111.2</v>
      </c>
      <c r="Z51" s="4">
        <v>111.3</v>
      </c>
      <c r="AA51" s="4">
        <v>111.5</v>
      </c>
      <c r="AB51" s="4">
        <v>112.9</v>
      </c>
      <c r="AC51" s="4">
        <v>109.3</v>
      </c>
      <c r="AD51" s="4">
        <v>111.7</v>
      </c>
      <c r="AE51" s="22">
        <v>115.6</v>
      </c>
    </row>
    <row r="52" spans="1:31" x14ac:dyDescent="0.35">
      <c r="A52" s="21" t="s">
        <v>34</v>
      </c>
      <c r="B52" s="4">
        <v>2014</v>
      </c>
      <c r="C52" s="4" t="s">
        <v>38</v>
      </c>
      <c r="D52" s="4" t="str">
        <f t="shared" si="0"/>
        <v>Rural+Urban-2014-May</v>
      </c>
      <c r="E52" s="4">
        <v>121.1</v>
      </c>
      <c r="F52" s="4">
        <v>121.6</v>
      </c>
      <c r="G52" s="4">
        <v>115.9</v>
      </c>
      <c r="H52" s="4">
        <v>118.4</v>
      </c>
      <c r="I52" s="4">
        <v>107.7</v>
      </c>
      <c r="J52" s="4">
        <v>127.7</v>
      </c>
      <c r="K52" s="4">
        <v>125</v>
      </c>
      <c r="L52" s="4">
        <v>111.9</v>
      </c>
      <c r="M52" s="4">
        <v>102.8</v>
      </c>
      <c r="N52" s="4">
        <v>113.4</v>
      </c>
      <c r="O52" s="4">
        <v>113.7</v>
      </c>
      <c r="P52" s="4">
        <v>120.4</v>
      </c>
      <c r="Q52" s="4">
        <v>118.9</v>
      </c>
      <c r="R52" s="4">
        <v>116.8</v>
      </c>
      <c r="S52" s="4">
        <v>118</v>
      </c>
      <c r="T52" s="4">
        <v>115.2</v>
      </c>
      <c r="U52" s="4">
        <v>117.6</v>
      </c>
      <c r="V52" s="4">
        <v>114.3</v>
      </c>
      <c r="W52" s="4">
        <v>112.5</v>
      </c>
      <c r="X52" s="4">
        <v>114.1</v>
      </c>
      <c r="Y52" s="4">
        <v>111.8</v>
      </c>
      <c r="Z52" s="4">
        <v>111.3</v>
      </c>
      <c r="AA52" s="4">
        <v>111.2</v>
      </c>
      <c r="AB52" s="4">
        <v>113</v>
      </c>
      <c r="AC52" s="4">
        <v>109.1</v>
      </c>
      <c r="AD52" s="4">
        <v>111.8</v>
      </c>
      <c r="AE52" s="22">
        <v>115.8</v>
      </c>
    </row>
    <row r="53" spans="1:31" x14ac:dyDescent="0.35">
      <c r="A53" s="21" t="s">
        <v>30</v>
      </c>
      <c r="B53" s="4">
        <v>2014</v>
      </c>
      <c r="C53" s="4" t="s">
        <v>39</v>
      </c>
      <c r="D53" s="4" t="str">
        <f t="shared" si="0"/>
        <v>Rural-2014-June</v>
      </c>
      <c r="E53" s="4">
        <v>120.7</v>
      </c>
      <c r="F53" s="4">
        <v>121.6</v>
      </c>
      <c r="G53" s="4">
        <v>116.1</v>
      </c>
      <c r="H53" s="4">
        <v>119.3</v>
      </c>
      <c r="I53" s="4">
        <v>110.3</v>
      </c>
      <c r="J53" s="4">
        <v>125.8</v>
      </c>
      <c r="K53" s="4">
        <v>129.30000000000001</v>
      </c>
      <c r="L53" s="4">
        <v>112.2</v>
      </c>
      <c r="M53" s="4">
        <v>103.6</v>
      </c>
      <c r="N53" s="4">
        <v>112.3</v>
      </c>
      <c r="O53" s="4">
        <v>114.9</v>
      </c>
      <c r="P53" s="4">
        <v>120.1</v>
      </c>
      <c r="Q53" s="4">
        <v>119.5</v>
      </c>
      <c r="R53" s="4">
        <v>117.3</v>
      </c>
      <c r="S53" s="4">
        <v>119.7</v>
      </c>
      <c r="T53" s="4">
        <v>117.3</v>
      </c>
      <c r="U53" s="4">
        <v>119.3</v>
      </c>
      <c r="V53" s="4">
        <v>139.2560976</v>
      </c>
      <c r="W53" s="4">
        <v>114.4</v>
      </c>
      <c r="X53" s="4">
        <v>114.9</v>
      </c>
      <c r="Y53" s="4">
        <v>112.8</v>
      </c>
      <c r="Z53" s="4">
        <v>112.2</v>
      </c>
      <c r="AA53" s="4">
        <v>111.4</v>
      </c>
      <c r="AB53" s="4">
        <v>114.3</v>
      </c>
      <c r="AC53" s="4">
        <v>108</v>
      </c>
      <c r="AD53" s="4">
        <v>112.3</v>
      </c>
      <c r="AE53" s="22">
        <v>117</v>
      </c>
    </row>
    <row r="54" spans="1:31" x14ac:dyDescent="0.35">
      <c r="A54" s="21" t="s">
        <v>33</v>
      </c>
      <c r="B54" s="4">
        <v>2014</v>
      </c>
      <c r="C54" s="4" t="s">
        <v>39</v>
      </c>
      <c r="D54" s="4" t="str">
        <f t="shared" si="0"/>
        <v>Urban-2014-June</v>
      </c>
      <c r="E54" s="4">
        <v>123.1</v>
      </c>
      <c r="F54" s="4">
        <v>125.9</v>
      </c>
      <c r="G54" s="4">
        <v>115.4</v>
      </c>
      <c r="H54" s="4">
        <v>120.4</v>
      </c>
      <c r="I54" s="4">
        <v>103.4</v>
      </c>
      <c r="J54" s="4">
        <v>131.19999999999999</v>
      </c>
      <c r="K54" s="4">
        <v>137.5</v>
      </c>
      <c r="L54" s="4">
        <v>112.8</v>
      </c>
      <c r="M54" s="4">
        <v>101.4</v>
      </c>
      <c r="N54" s="4">
        <v>118.3</v>
      </c>
      <c r="O54" s="4">
        <v>113.2</v>
      </c>
      <c r="P54" s="4">
        <v>122.4</v>
      </c>
      <c r="Q54" s="4">
        <v>122</v>
      </c>
      <c r="R54" s="4">
        <v>119</v>
      </c>
      <c r="S54" s="4">
        <v>117.4</v>
      </c>
      <c r="T54" s="4">
        <v>113.2</v>
      </c>
      <c r="U54" s="4">
        <v>116.7</v>
      </c>
      <c r="V54" s="4">
        <v>113.9</v>
      </c>
      <c r="W54" s="4">
        <v>111.2</v>
      </c>
      <c r="X54" s="4">
        <v>114.3</v>
      </c>
      <c r="Y54" s="4">
        <v>111.4</v>
      </c>
      <c r="Z54" s="4">
        <v>111.5</v>
      </c>
      <c r="AA54" s="4">
        <v>111.8</v>
      </c>
      <c r="AB54" s="4">
        <v>115.1</v>
      </c>
      <c r="AC54" s="4">
        <v>108.7</v>
      </c>
      <c r="AD54" s="4">
        <v>112.2</v>
      </c>
      <c r="AE54" s="22">
        <v>116.4</v>
      </c>
    </row>
    <row r="55" spans="1:31" x14ac:dyDescent="0.35">
      <c r="A55" s="21" t="s">
        <v>34</v>
      </c>
      <c r="B55" s="4">
        <v>2014</v>
      </c>
      <c r="C55" s="4" t="s">
        <v>39</v>
      </c>
      <c r="D55" s="4" t="str">
        <f t="shared" si="0"/>
        <v>Rural+Urban-2014-June</v>
      </c>
      <c r="E55" s="4">
        <v>121.5</v>
      </c>
      <c r="F55" s="4">
        <v>123.1</v>
      </c>
      <c r="G55" s="4">
        <v>115.8</v>
      </c>
      <c r="H55" s="4">
        <v>119.7</v>
      </c>
      <c r="I55" s="4">
        <v>107.8</v>
      </c>
      <c r="J55" s="4">
        <v>128.30000000000001</v>
      </c>
      <c r="K55" s="4">
        <v>132.1</v>
      </c>
      <c r="L55" s="4">
        <v>112.4</v>
      </c>
      <c r="M55" s="4">
        <v>102.9</v>
      </c>
      <c r="N55" s="4">
        <v>114.3</v>
      </c>
      <c r="O55" s="4">
        <v>114.2</v>
      </c>
      <c r="P55" s="4">
        <v>121.2</v>
      </c>
      <c r="Q55" s="4">
        <v>120.4</v>
      </c>
      <c r="R55" s="4">
        <v>117.8</v>
      </c>
      <c r="S55" s="4">
        <v>118.8</v>
      </c>
      <c r="T55" s="4">
        <v>115.6</v>
      </c>
      <c r="U55" s="4">
        <v>118.3</v>
      </c>
      <c r="V55" s="4">
        <v>113.9</v>
      </c>
      <c r="W55" s="4">
        <v>113.2</v>
      </c>
      <c r="X55" s="4">
        <v>114.6</v>
      </c>
      <c r="Y55" s="4">
        <v>112.3</v>
      </c>
      <c r="Z55" s="4">
        <v>111.8</v>
      </c>
      <c r="AA55" s="4">
        <v>111.6</v>
      </c>
      <c r="AB55" s="4">
        <v>114.8</v>
      </c>
      <c r="AC55" s="4">
        <v>108.3</v>
      </c>
      <c r="AD55" s="4">
        <v>112.3</v>
      </c>
      <c r="AE55" s="22">
        <v>116.7</v>
      </c>
    </row>
    <row r="56" spans="1:31" x14ac:dyDescent="0.35">
      <c r="A56" s="21" t="s">
        <v>30</v>
      </c>
      <c r="B56" s="4">
        <v>2014</v>
      </c>
      <c r="C56" s="4" t="s">
        <v>40</v>
      </c>
      <c r="D56" s="4" t="str">
        <f t="shared" si="0"/>
        <v>Rural-2014-July</v>
      </c>
      <c r="E56" s="4">
        <v>121.7</v>
      </c>
      <c r="F56" s="4">
        <v>122.5</v>
      </c>
      <c r="G56" s="4">
        <v>117.7</v>
      </c>
      <c r="H56" s="4">
        <v>120.6</v>
      </c>
      <c r="I56" s="4">
        <v>110.4</v>
      </c>
      <c r="J56" s="4">
        <v>129.1</v>
      </c>
      <c r="K56" s="4">
        <v>150.1</v>
      </c>
      <c r="L56" s="4">
        <v>113.2</v>
      </c>
      <c r="M56" s="4">
        <v>104.8</v>
      </c>
      <c r="N56" s="4">
        <v>113.3</v>
      </c>
      <c r="O56" s="4">
        <v>115.6</v>
      </c>
      <c r="P56" s="4">
        <v>120.9</v>
      </c>
      <c r="Q56" s="4">
        <v>123.3</v>
      </c>
      <c r="R56" s="4">
        <v>118</v>
      </c>
      <c r="S56" s="4">
        <v>120.7</v>
      </c>
      <c r="T56" s="4">
        <v>118.3</v>
      </c>
      <c r="U56" s="4">
        <v>120.3</v>
      </c>
      <c r="V56" s="4">
        <v>139.2560976</v>
      </c>
      <c r="W56" s="4">
        <v>115.3</v>
      </c>
      <c r="X56" s="4">
        <v>115.4</v>
      </c>
      <c r="Y56" s="4">
        <v>113.4</v>
      </c>
      <c r="Z56" s="4">
        <v>113.2</v>
      </c>
      <c r="AA56" s="4">
        <v>111.8</v>
      </c>
      <c r="AB56" s="4">
        <v>115.5</v>
      </c>
      <c r="AC56" s="4">
        <v>108.8</v>
      </c>
      <c r="AD56" s="4">
        <v>113.1</v>
      </c>
      <c r="AE56" s="22">
        <v>119.5</v>
      </c>
    </row>
    <row r="57" spans="1:31" x14ac:dyDescent="0.35">
      <c r="A57" s="21" t="s">
        <v>33</v>
      </c>
      <c r="B57" s="4">
        <v>2014</v>
      </c>
      <c r="C57" s="4" t="s">
        <v>40</v>
      </c>
      <c r="D57" s="4" t="str">
        <f t="shared" si="0"/>
        <v>Urban-2014-July</v>
      </c>
      <c r="E57" s="4">
        <v>123.8</v>
      </c>
      <c r="F57" s="4">
        <v>126.4</v>
      </c>
      <c r="G57" s="4">
        <v>118</v>
      </c>
      <c r="H57" s="4">
        <v>121.6</v>
      </c>
      <c r="I57" s="4">
        <v>103.5</v>
      </c>
      <c r="J57" s="4">
        <v>133.69999999999999</v>
      </c>
      <c r="K57" s="4">
        <v>172.4</v>
      </c>
      <c r="L57" s="4">
        <v>113.1</v>
      </c>
      <c r="M57" s="4">
        <v>102.7</v>
      </c>
      <c r="N57" s="4">
        <v>120</v>
      </c>
      <c r="O57" s="4">
        <v>113.8</v>
      </c>
      <c r="P57" s="4">
        <v>123.4</v>
      </c>
      <c r="Q57" s="4">
        <v>127.1</v>
      </c>
      <c r="R57" s="4">
        <v>121</v>
      </c>
      <c r="S57" s="4">
        <v>118</v>
      </c>
      <c r="T57" s="4">
        <v>113.6</v>
      </c>
      <c r="U57" s="4">
        <v>117.4</v>
      </c>
      <c r="V57" s="4">
        <v>114.8</v>
      </c>
      <c r="W57" s="4">
        <v>111.6</v>
      </c>
      <c r="X57" s="4">
        <v>114.9</v>
      </c>
      <c r="Y57" s="4">
        <v>111.5</v>
      </c>
      <c r="Z57" s="4">
        <v>113</v>
      </c>
      <c r="AA57" s="4">
        <v>112.4</v>
      </c>
      <c r="AB57" s="4">
        <v>117.8</v>
      </c>
      <c r="AC57" s="4">
        <v>109.7</v>
      </c>
      <c r="AD57" s="4">
        <v>113.5</v>
      </c>
      <c r="AE57" s="22">
        <v>118.9</v>
      </c>
    </row>
    <row r="58" spans="1:31" x14ac:dyDescent="0.35">
      <c r="A58" s="21" t="s">
        <v>34</v>
      </c>
      <c r="B58" s="4">
        <v>2014</v>
      </c>
      <c r="C58" s="4" t="s">
        <v>40</v>
      </c>
      <c r="D58" s="4" t="str">
        <f t="shared" si="0"/>
        <v>Rural+Urban-2014-July</v>
      </c>
      <c r="E58" s="4">
        <v>122.4</v>
      </c>
      <c r="F58" s="4">
        <v>123.9</v>
      </c>
      <c r="G58" s="4">
        <v>117.8</v>
      </c>
      <c r="H58" s="4">
        <v>121</v>
      </c>
      <c r="I58" s="4">
        <v>107.9</v>
      </c>
      <c r="J58" s="4">
        <v>131.19999999999999</v>
      </c>
      <c r="K58" s="4">
        <v>157.69999999999999</v>
      </c>
      <c r="L58" s="4">
        <v>113.2</v>
      </c>
      <c r="M58" s="4">
        <v>104.1</v>
      </c>
      <c r="N58" s="4">
        <v>115.5</v>
      </c>
      <c r="O58" s="4">
        <v>114.8</v>
      </c>
      <c r="P58" s="4">
        <v>122.1</v>
      </c>
      <c r="Q58" s="4">
        <v>124.7</v>
      </c>
      <c r="R58" s="4">
        <v>118.8</v>
      </c>
      <c r="S58" s="4">
        <v>119.6</v>
      </c>
      <c r="T58" s="4">
        <v>116.3</v>
      </c>
      <c r="U58" s="4">
        <v>119.1</v>
      </c>
      <c r="V58" s="4">
        <v>114.8</v>
      </c>
      <c r="W58" s="4">
        <v>113.9</v>
      </c>
      <c r="X58" s="4">
        <v>115.2</v>
      </c>
      <c r="Y58" s="4">
        <v>112.7</v>
      </c>
      <c r="Z58" s="4">
        <v>113.1</v>
      </c>
      <c r="AA58" s="4">
        <v>112.1</v>
      </c>
      <c r="AB58" s="4">
        <v>116.8</v>
      </c>
      <c r="AC58" s="4">
        <v>109.2</v>
      </c>
      <c r="AD58" s="4">
        <v>113.3</v>
      </c>
      <c r="AE58" s="22">
        <v>119.2</v>
      </c>
    </row>
    <row r="59" spans="1:31" x14ac:dyDescent="0.35">
      <c r="A59" s="21" t="s">
        <v>30</v>
      </c>
      <c r="B59" s="4">
        <v>2014</v>
      </c>
      <c r="C59" s="4" t="s">
        <v>41</v>
      </c>
      <c r="D59" s="4" t="str">
        <f t="shared" si="0"/>
        <v>Rural-2014-August</v>
      </c>
      <c r="E59" s="4">
        <v>121.8</v>
      </c>
      <c r="F59" s="4">
        <v>122.8</v>
      </c>
      <c r="G59" s="4">
        <v>117.8</v>
      </c>
      <c r="H59" s="4">
        <v>121.9</v>
      </c>
      <c r="I59" s="4">
        <v>110.6</v>
      </c>
      <c r="J59" s="4">
        <v>129.69999999999999</v>
      </c>
      <c r="K59" s="4">
        <v>161.1</v>
      </c>
      <c r="L59" s="4">
        <v>114.1</v>
      </c>
      <c r="M59" s="4">
        <v>105.1</v>
      </c>
      <c r="N59" s="4">
        <v>114.6</v>
      </c>
      <c r="O59" s="4">
        <v>115.8</v>
      </c>
      <c r="P59" s="4">
        <v>121.7</v>
      </c>
      <c r="Q59" s="4">
        <v>125.3</v>
      </c>
      <c r="R59" s="4">
        <v>118.8</v>
      </c>
      <c r="S59" s="4">
        <v>120.9</v>
      </c>
      <c r="T59" s="4">
        <v>118.8</v>
      </c>
      <c r="U59" s="4">
        <v>120.7</v>
      </c>
      <c r="V59" s="4">
        <v>139.2560976</v>
      </c>
      <c r="W59" s="4">
        <v>115.4</v>
      </c>
      <c r="X59" s="4">
        <v>115.9</v>
      </c>
      <c r="Y59" s="4">
        <v>114</v>
      </c>
      <c r="Z59" s="4">
        <v>113.2</v>
      </c>
      <c r="AA59" s="4">
        <v>112.2</v>
      </c>
      <c r="AB59" s="4">
        <v>116.2</v>
      </c>
      <c r="AC59" s="4">
        <v>109.4</v>
      </c>
      <c r="AD59" s="4">
        <v>113.5</v>
      </c>
      <c r="AE59" s="22">
        <v>120.7</v>
      </c>
    </row>
    <row r="60" spans="1:31" x14ac:dyDescent="0.35">
      <c r="A60" s="21" t="s">
        <v>33</v>
      </c>
      <c r="B60" s="4">
        <v>2014</v>
      </c>
      <c r="C60" s="4" t="s">
        <v>41</v>
      </c>
      <c r="D60" s="4" t="str">
        <f t="shared" si="0"/>
        <v>Urban-2014-August</v>
      </c>
      <c r="E60" s="4">
        <v>124.8</v>
      </c>
      <c r="F60" s="4">
        <v>127.3</v>
      </c>
      <c r="G60" s="4">
        <v>116.5</v>
      </c>
      <c r="H60" s="4">
        <v>122.2</v>
      </c>
      <c r="I60" s="4">
        <v>103.6</v>
      </c>
      <c r="J60" s="4">
        <v>132.69999999999999</v>
      </c>
      <c r="K60" s="4">
        <v>181.9</v>
      </c>
      <c r="L60" s="4">
        <v>115.2</v>
      </c>
      <c r="M60" s="4">
        <v>102.7</v>
      </c>
      <c r="N60" s="4">
        <v>122.1</v>
      </c>
      <c r="O60" s="4">
        <v>114.4</v>
      </c>
      <c r="P60" s="4">
        <v>124.7</v>
      </c>
      <c r="Q60" s="4">
        <v>128.9</v>
      </c>
      <c r="R60" s="4">
        <v>123</v>
      </c>
      <c r="S60" s="4">
        <v>118.6</v>
      </c>
      <c r="T60" s="4">
        <v>114.1</v>
      </c>
      <c r="U60" s="4">
        <v>117.9</v>
      </c>
      <c r="V60" s="4">
        <v>115.5</v>
      </c>
      <c r="W60" s="4">
        <v>111.8</v>
      </c>
      <c r="X60" s="4">
        <v>115.3</v>
      </c>
      <c r="Y60" s="4">
        <v>112.2</v>
      </c>
      <c r="Z60" s="4">
        <v>112.5</v>
      </c>
      <c r="AA60" s="4">
        <v>112.9</v>
      </c>
      <c r="AB60" s="4">
        <v>119.2</v>
      </c>
      <c r="AC60" s="4">
        <v>110.5</v>
      </c>
      <c r="AD60" s="4">
        <v>113.9</v>
      </c>
      <c r="AE60" s="22">
        <v>119.9</v>
      </c>
    </row>
    <row r="61" spans="1:31" x14ac:dyDescent="0.35">
      <c r="A61" s="21" t="s">
        <v>34</v>
      </c>
      <c r="B61" s="4">
        <v>2014</v>
      </c>
      <c r="C61" s="4" t="s">
        <v>41</v>
      </c>
      <c r="D61" s="4" t="str">
        <f t="shared" si="0"/>
        <v>Rural+Urban-2014-August</v>
      </c>
      <c r="E61" s="4">
        <v>122.7</v>
      </c>
      <c r="F61" s="4">
        <v>124.4</v>
      </c>
      <c r="G61" s="4">
        <v>117.3</v>
      </c>
      <c r="H61" s="4">
        <v>122</v>
      </c>
      <c r="I61" s="4">
        <v>108</v>
      </c>
      <c r="J61" s="4">
        <v>131.1</v>
      </c>
      <c r="K61" s="4">
        <v>168.2</v>
      </c>
      <c r="L61" s="4">
        <v>114.5</v>
      </c>
      <c r="M61" s="4">
        <v>104.3</v>
      </c>
      <c r="N61" s="4">
        <v>117.1</v>
      </c>
      <c r="O61" s="4">
        <v>115.2</v>
      </c>
      <c r="P61" s="4">
        <v>123.1</v>
      </c>
      <c r="Q61" s="4">
        <v>126.6</v>
      </c>
      <c r="R61" s="4">
        <v>119.9</v>
      </c>
      <c r="S61" s="4">
        <v>120</v>
      </c>
      <c r="T61" s="4">
        <v>116.8</v>
      </c>
      <c r="U61" s="4">
        <v>119.6</v>
      </c>
      <c r="V61" s="4">
        <v>115.5</v>
      </c>
      <c r="W61" s="4">
        <v>114</v>
      </c>
      <c r="X61" s="4">
        <v>115.6</v>
      </c>
      <c r="Y61" s="4">
        <v>113.3</v>
      </c>
      <c r="Z61" s="4">
        <v>112.8</v>
      </c>
      <c r="AA61" s="4">
        <v>112.6</v>
      </c>
      <c r="AB61" s="4">
        <v>118</v>
      </c>
      <c r="AC61" s="4">
        <v>109.9</v>
      </c>
      <c r="AD61" s="4">
        <v>113.7</v>
      </c>
      <c r="AE61" s="22">
        <v>120.3</v>
      </c>
    </row>
    <row r="62" spans="1:31" x14ac:dyDescent="0.35">
      <c r="A62" s="21" t="s">
        <v>30</v>
      </c>
      <c r="B62" s="4">
        <v>2014</v>
      </c>
      <c r="C62" s="4" t="s">
        <v>42</v>
      </c>
      <c r="D62" s="4" t="str">
        <f t="shared" si="0"/>
        <v>Rural-2014-September</v>
      </c>
      <c r="E62" s="4">
        <v>122.3</v>
      </c>
      <c r="F62" s="4">
        <v>122.4</v>
      </c>
      <c r="G62" s="4">
        <v>117.8</v>
      </c>
      <c r="H62" s="4">
        <v>122.7</v>
      </c>
      <c r="I62" s="4">
        <v>110.4</v>
      </c>
      <c r="J62" s="4">
        <v>129.80000000000001</v>
      </c>
      <c r="K62" s="4">
        <v>158.80000000000001</v>
      </c>
      <c r="L62" s="4">
        <v>115</v>
      </c>
      <c r="M62" s="4">
        <v>104.7</v>
      </c>
      <c r="N62" s="4">
        <v>114.9</v>
      </c>
      <c r="O62" s="4">
        <v>116.5</v>
      </c>
      <c r="P62" s="4">
        <v>122.6</v>
      </c>
      <c r="Q62" s="4">
        <v>125.3</v>
      </c>
      <c r="R62" s="4">
        <v>119.5</v>
      </c>
      <c r="S62" s="4">
        <v>121.7</v>
      </c>
      <c r="T62" s="4">
        <v>119.2</v>
      </c>
      <c r="U62" s="4">
        <v>121.3</v>
      </c>
      <c r="V62" s="4">
        <v>139.2560976</v>
      </c>
      <c r="W62" s="4">
        <v>115.8</v>
      </c>
      <c r="X62" s="4">
        <v>116.7</v>
      </c>
      <c r="Y62" s="4">
        <v>114.5</v>
      </c>
      <c r="Z62" s="4">
        <v>112.8</v>
      </c>
      <c r="AA62" s="4">
        <v>112.6</v>
      </c>
      <c r="AB62" s="4">
        <v>116.6</v>
      </c>
      <c r="AC62" s="4">
        <v>109.1</v>
      </c>
      <c r="AD62" s="4">
        <v>113.7</v>
      </c>
      <c r="AE62" s="22">
        <v>120.9</v>
      </c>
    </row>
    <row r="63" spans="1:31" x14ac:dyDescent="0.35">
      <c r="A63" s="21" t="s">
        <v>33</v>
      </c>
      <c r="B63" s="4">
        <v>2014</v>
      </c>
      <c r="C63" s="4" t="s">
        <v>42</v>
      </c>
      <c r="D63" s="4" t="str">
        <f t="shared" si="0"/>
        <v>Urban-2014-September</v>
      </c>
      <c r="E63" s="4">
        <v>124.2</v>
      </c>
      <c r="F63" s="4">
        <v>125.4</v>
      </c>
      <c r="G63" s="4">
        <v>116.4</v>
      </c>
      <c r="H63" s="4">
        <v>122.7</v>
      </c>
      <c r="I63" s="4">
        <v>103.5</v>
      </c>
      <c r="J63" s="4">
        <v>124.5</v>
      </c>
      <c r="K63" s="4">
        <v>168.6</v>
      </c>
      <c r="L63" s="4">
        <v>116.9</v>
      </c>
      <c r="M63" s="4">
        <v>101.9</v>
      </c>
      <c r="N63" s="4">
        <v>122.9</v>
      </c>
      <c r="O63" s="4">
        <v>114.8</v>
      </c>
      <c r="P63" s="4">
        <v>125.2</v>
      </c>
      <c r="Q63" s="4">
        <v>126.7</v>
      </c>
      <c r="R63" s="4">
        <v>124.3</v>
      </c>
      <c r="S63" s="4">
        <v>119.2</v>
      </c>
      <c r="T63" s="4">
        <v>114.5</v>
      </c>
      <c r="U63" s="4">
        <v>118.4</v>
      </c>
      <c r="V63" s="4">
        <v>116.1</v>
      </c>
      <c r="W63" s="4">
        <v>111.8</v>
      </c>
      <c r="X63" s="4">
        <v>115.5</v>
      </c>
      <c r="Y63" s="4">
        <v>112.3</v>
      </c>
      <c r="Z63" s="4">
        <v>111.2</v>
      </c>
      <c r="AA63" s="4">
        <v>113.4</v>
      </c>
      <c r="AB63" s="4">
        <v>120</v>
      </c>
      <c r="AC63" s="4">
        <v>110</v>
      </c>
      <c r="AD63" s="4">
        <v>113.6</v>
      </c>
      <c r="AE63" s="22">
        <v>119.2</v>
      </c>
    </row>
    <row r="64" spans="1:31" x14ac:dyDescent="0.35">
      <c r="A64" s="21" t="s">
        <v>34</v>
      </c>
      <c r="B64" s="4">
        <v>2014</v>
      </c>
      <c r="C64" s="4" t="s">
        <v>42</v>
      </c>
      <c r="D64" s="4" t="str">
        <f t="shared" si="0"/>
        <v>Rural+Urban-2014-September</v>
      </c>
      <c r="E64" s="4">
        <v>122.9</v>
      </c>
      <c r="F64" s="4">
        <v>123.5</v>
      </c>
      <c r="G64" s="4">
        <v>117.3</v>
      </c>
      <c r="H64" s="4">
        <v>122.7</v>
      </c>
      <c r="I64" s="4">
        <v>107.9</v>
      </c>
      <c r="J64" s="4">
        <v>127.3</v>
      </c>
      <c r="K64" s="4">
        <v>162.1</v>
      </c>
      <c r="L64" s="4">
        <v>115.6</v>
      </c>
      <c r="M64" s="4">
        <v>103.8</v>
      </c>
      <c r="N64" s="4">
        <v>117.6</v>
      </c>
      <c r="O64" s="4">
        <v>115.8</v>
      </c>
      <c r="P64" s="4">
        <v>123.8</v>
      </c>
      <c r="Q64" s="4">
        <v>125.8</v>
      </c>
      <c r="R64" s="4">
        <v>120.8</v>
      </c>
      <c r="S64" s="4">
        <v>120.7</v>
      </c>
      <c r="T64" s="4">
        <v>117.2</v>
      </c>
      <c r="U64" s="4">
        <v>120.1</v>
      </c>
      <c r="V64" s="4">
        <v>116.1</v>
      </c>
      <c r="W64" s="4">
        <v>114.3</v>
      </c>
      <c r="X64" s="4">
        <v>116.1</v>
      </c>
      <c r="Y64" s="4">
        <v>113.7</v>
      </c>
      <c r="Z64" s="4">
        <v>112</v>
      </c>
      <c r="AA64" s="4">
        <v>113.1</v>
      </c>
      <c r="AB64" s="4">
        <v>118.6</v>
      </c>
      <c r="AC64" s="4">
        <v>109.5</v>
      </c>
      <c r="AD64" s="4">
        <v>113.7</v>
      </c>
      <c r="AE64" s="22">
        <v>120.1</v>
      </c>
    </row>
    <row r="65" spans="1:31" x14ac:dyDescent="0.35">
      <c r="A65" s="21" t="s">
        <v>30</v>
      </c>
      <c r="B65" s="4">
        <v>2014</v>
      </c>
      <c r="C65" s="4" t="s">
        <v>43</v>
      </c>
      <c r="D65" s="4" t="str">
        <f t="shared" si="0"/>
        <v>Rural-2014-October</v>
      </c>
      <c r="E65" s="4">
        <v>122.6</v>
      </c>
      <c r="F65" s="4">
        <v>122.5</v>
      </c>
      <c r="G65" s="4">
        <v>118.3</v>
      </c>
      <c r="H65" s="4">
        <v>123.2</v>
      </c>
      <c r="I65" s="4">
        <v>110.5</v>
      </c>
      <c r="J65" s="4">
        <v>128.9</v>
      </c>
      <c r="K65" s="4">
        <v>155.30000000000001</v>
      </c>
      <c r="L65" s="4">
        <v>115.5</v>
      </c>
      <c r="M65" s="4">
        <v>104</v>
      </c>
      <c r="N65" s="4">
        <v>115.3</v>
      </c>
      <c r="O65" s="4">
        <v>116.8</v>
      </c>
      <c r="P65" s="4">
        <v>123.2</v>
      </c>
      <c r="Q65" s="4">
        <v>125.1</v>
      </c>
      <c r="R65" s="4">
        <v>120</v>
      </c>
      <c r="S65" s="4">
        <v>122.7</v>
      </c>
      <c r="T65" s="4">
        <v>120.3</v>
      </c>
      <c r="U65" s="4">
        <v>122.3</v>
      </c>
      <c r="V65" s="4">
        <v>139.2560976</v>
      </c>
      <c r="W65" s="4">
        <v>116.4</v>
      </c>
      <c r="X65" s="4">
        <v>117.5</v>
      </c>
      <c r="Y65" s="4">
        <v>115.3</v>
      </c>
      <c r="Z65" s="4">
        <v>112.6</v>
      </c>
      <c r="AA65" s="4">
        <v>113</v>
      </c>
      <c r="AB65" s="4">
        <v>116.9</v>
      </c>
      <c r="AC65" s="4">
        <v>109.3</v>
      </c>
      <c r="AD65" s="4">
        <v>114</v>
      </c>
      <c r="AE65" s="22">
        <v>121</v>
      </c>
    </row>
    <row r="66" spans="1:31" x14ac:dyDescent="0.35">
      <c r="A66" s="21" t="s">
        <v>33</v>
      </c>
      <c r="B66" s="4">
        <v>2014</v>
      </c>
      <c r="C66" s="4" t="s">
        <v>43</v>
      </c>
      <c r="D66" s="4" t="str">
        <f t="shared" si="0"/>
        <v>Urban-2014-October</v>
      </c>
      <c r="E66" s="4">
        <v>124.6</v>
      </c>
      <c r="F66" s="4">
        <v>126.1</v>
      </c>
      <c r="G66" s="4">
        <v>117.8</v>
      </c>
      <c r="H66" s="4">
        <v>123.1</v>
      </c>
      <c r="I66" s="4">
        <v>103.5</v>
      </c>
      <c r="J66" s="4">
        <v>123.5</v>
      </c>
      <c r="K66" s="4">
        <v>159.6</v>
      </c>
      <c r="L66" s="4">
        <v>117.4</v>
      </c>
      <c r="M66" s="4">
        <v>101.2</v>
      </c>
      <c r="N66" s="4">
        <v>123.8</v>
      </c>
      <c r="O66" s="4">
        <v>115.2</v>
      </c>
      <c r="P66" s="4">
        <v>125.9</v>
      </c>
      <c r="Q66" s="4">
        <v>125.8</v>
      </c>
      <c r="R66" s="4">
        <v>124.3</v>
      </c>
      <c r="S66" s="4">
        <v>119.6</v>
      </c>
      <c r="T66" s="4">
        <v>114.9</v>
      </c>
      <c r="U66" s="4">
        <v>118.9</v>
      </c>
      <c r="V66" s="4">
        <v>116.7</v>
      </c>
      <c r="W66" s="4">
        <v>112</v>
      </c>
      <c r="X66" s="4">
        <v>115.8</v>
      </c>
      <c r="Y66" s="4">
        <v>112.6</v>
      </c>
      <c r="Z66" s="4">
        <v>111</v>
      </c>
      <c r="AA66" s="4">
        <v>113.6</v>
      </c>
      <c r="AB66" s="4">
        <v>120.2</v>
      </c>
      <c r="AC66" s="4">
        <v>110.1</v>
      </c>
      <c r="AD66" s="4">
        <v>113.7</v>
      </c>
      <c r="AE66" s="22">
        <v>119.1</v>
      </c>
    </row>
    <row r="67" spans="1:31" x14ac:dyDescent="0.35">
      <c r="A67" s="21" t="s">
        <v>34</v>
      </c>
      <c r="B67" s="4">
        <v>2014</v>
      </c>
      <c r="C67" s="4" t="s">
        <v>43</v>
      </c>
      <c r="D67" s="4" t="str">
        <f t="shared" ref="D67:D130" si="1">CONCATENATE(A67,"-",B67,"-",C67)</f>
        <v>Rural+Urban-2014-October</v>
      </c>
      <c r="E67" s="4">
        <v>123.2</v>
      </c>
      <c r="F67" s="4">
        <v>123.8</v>
      </c>
      <c r="G67" s="4">
        <v>118.1</v>
      </c>
      <c r="H67" s="4">
        <v>123.2</v>
      </c>
      <c r="I67" s="4">
        <v>107.9</v>
      </c>
      <c r="J67" s="4">
        <v>126.4</v>
      </c>
      <c r="K67" s="4">
        <v>156.80000000000001</v>
      </c>
      <c r="L67" s="4">
        <v>116.1</v>
      </c>
      <c r="M67" s="4">
        <v>103.1</v>
      </c>
      <c r="N67" s="4">
        <v>118.1</v>
      </c>
      <c r="O67" s="4">
        <v>116.1</v>
      </c>
      <c r="P67" s="4">
        <v>124.5</v>
      </c>
      <c r="Q67" s="4">
        <v>125.4</v>
      </c>
      <c r="R67" s="4">
        <v>121.1</v>
      </c>
      <c r="S67" s="4">
        <v>121.5</v>
      </c>
      <c r="T67" s="4">
        <v>118.1</v>
      </c>
      <c r="U67" s="4">
        <v>121</v>
      </c>
      <c r="V67" s="4">
        <v>116.7</v>
      </c>
      <c r="W67" s="4">
        <v>114.7</v>
      </c>
      <c r="X67" s="4">
        <v>116.7</v>
      </c>
      <c r="Y67" s="4">
        <v>114.3</v>
      </c>
      <c r="Z67" s="4">
        <v>111.8</v>
      </c>
      <c r="AA67" s="4">
        <v>113.3</v>
      </c>
      <c r="AB67" s="4">
        <v>118.8</v>
      </c>
      <c r="AC67" s="4">
        <v>109.6</v>
      </c>
      <c r="AD67" s="4">
        <v>113.9</v>
      </c>
      <c r="AE67" s="22">
        <v>120.1</v>
      </c>
    </row>
    <row r="68" spans="1:31" x14ac:dyDescent="0.35">
      <c r="A68" s="21" t="s">
        <v>30</v>
      </c>
      <c r="B68" s="4">
        <v>2014</v>
      </c>
      <c r="C68" s="4" t="s">
        <v>45</v>
      </c>
      <c r="D68" s="4" t="str">
        <f t="shared" si="1"/>
        <v>Rural-2014-November</v>
      </c>
      <c r="E68" s="4">
        <v>122.7</v>
      </c>
      <c r="F68" s="4">
        <v>122.6</v>
      </c>
      <c r="G68" s="4">
        <v>119.9</v>
      </c>
      <c r="H68" s="4">
        <v>124</v>
      </c>
      <c r="I68" s="4">
        <v>110.5</v>
      </c>
      <c r="J68" s="4">
        <v>128.80000000000001</v>
      </c>
      <c r="K68" s="4">
        <v>152</v>
      </c>
      <c r="L68" s="4">
        <v>116.2</v>
      </c>
      <c r="M68" s="4">
        <v>103.3</v>
      </c>
      <c r="N68" s="4">
        <v>115.8</v>
      </c>
      <c r="O68" s="4">
        <v>116.8</v>
      </c>
      <c r="P68" s="4">
        <v>124.5</v>
      </c>
      <c r="Q68" s="4">
        <v>124.9</v>
      </c>
      <c r="R68" s="4">
        <v>120.8</v>
      </c>
      <c r="S68" s="4">
        <v>123.3</v>
      </c>
      <c r="T68" s="4">
        <v>120.5</v>
      </c>
      <c r="U68" s="4">
        <v>122.9</v>
      </c>
      <c r="V68" s="4">
        <v>139.2560976</v>
      </c>
      <c r="W68" s="4">
        <v>117.3</v>
      </c>
      <c r="X68" s="4">
        <v>118.1</v>
      </c>
      <c r="Y68" s="4">
        <v>115.9</v>
      </c>
      <c r="Z68" s="4">
        <v>112</v>
      </c>
      <c r="AA68" s="4">
        <v>113.3</v>
      </c>
      <c r="AB68" s="4">
        <v>117.2</v>
      </c>
      <c r="AC68" s="4">
        <v>108.8</v>
      </c>
      <c r="AD68" s="4">
        <v>114.1</v>
      </c>
      <c r="AE68" s="22">
        <v>121.1</v>
      </c>
    </row>
    <row r="69" spans="1:31" x14ac:dyDescent="0.35">
      <c r="A69" s="21" t="s">
        <v>33</v>
      </c>
      <c r="B69" s="4">
        <v>2014</v>
      </c>
      <c r="C69" s="4" t="s">
        <v>45</v>
      </c>
      <c r="D69" s="4" t="str">
        <f t="shared" si="1"/>
        <v>Urban-2014-November</v>
      </c>
      <c r="E69" s="4">
        <v>124.5</v>
      </c>
      <c r="F69" s="4">
        <v>125.6</v>
      </c>
      <c r="G69" s="4">
        <v>122.7</v>
      </c>
      <c r="H69" s="4">
        <v>124.6</v>
      </c>
      <c r="I69" s="4">
        <v>103.2</v>
      </c>
      <c r="J69" s="4">
        <v>122.2</v>
      </c>
      <c r="K69" s="4">
        <v>153.19999999999999</v>
      </c>
      <c r="L69" s="4">
        <v>119.3</v>
      </c>
      <c r="M69" s="4">
        <v>99.8</v>
      </c>
      <c r="N69" s="4">
        <v>124.6</v>
      </c>
      <c r="O69" s="4">
        <v>115.8</v>
      </c>
      <c r="P69" s="4">
        <v>126.9</v>
      </c>
      <c r="Q69" s="4">
        <v>125.4</v>
      </c>
      <c r="R69" s="4">
        <v>125.8</v>
      </c>
      <c r="S69" s="4">
        <v>120.3</v>
      </c>
      <c r="T69" s="4">
        <v>115.4</v>
      </c>
      <c r="U69" s="4">
        <v>119.5</v>
      </c>
      <c r="V69" s="4">
        <v>117.1</v>
      </c>
      <c r="W69" s="4">
        <v>112.6</v>
      </c>
      <c r="X69" s="4">
        <v>116.4</v>
      </c>
      <c r="Y69" s="4">
        <v>113</v>
      </c>
      <c r="Z69" s="4">
        <v>109.7</v>
      </c>
      <c r="AA69" s="4">
        <v>114</v>
      </c>
      <c r="AB69" s="4">
        <v>120.3</v>
      </c>
      <c r="AC69" s="4">
        <v>109.6</v>
      </c>
      <c r="AD69" s="4">
        <v>113.4</v>
      </c>
      <c r="AE69" s="22">
        <v>119</v>
      </c>
    </row>
    <row r="70" spans="1:31" x14ac:dyDescent="0.35">
      <c r="A70" s="21" t="s">
        <v>34</v>
      </c>
      <c r="B70" s="4">
        <v>2014</v>
      </c>
      <c r="C70" s="4" t="s">
        <v>45</v>
      </c>
      <c r="D70" s="4" t="str">
        <f t="shared" si="1"/>
        <v>Rural+Urban-2014-November</v>
      </c>
      <c r="E70" s="4">
        <v>123.3</v>
      </c>
      <c r="F70" s="4">
        <v>123.7</v>
      </c>
      <c r="G70" s="4">
        <v>121</v>
      </c>
      <c r="H70" s="4">
        <v>124.2</v>
      </c>
      <c r="I70" s="4">
        <v>107.8</v>
      </c>
      <c r="J70" s="4">
        <v>125.7</v>
      </c>
      <c r="K70" s="4">
        <v>152.4</v>
      </c>
      <c r="L70" s="4">
        <v>117.2</v>
      </c>
      <c r="M70" s="4">
        <v>102.1</v>
      </c>
      <c r="N70" s="4">
        <v>118.7</v>
      </c>
      <c r="O70" s="4">
        <v>116.4</v>
      </c>
      <c r="P70" s="4">
        <v>125.6</v>
      </c>
      <c r="Q70" s="4">
        <v>125.1</v>
      </c>
      <c r="R70" s="4">
        <v>122.1</v>
      </c>
      <c r="S70" s="4">
        <v>122.1</v>
      </c>
      <c r="T70" s="4">
        <v>118.4</v>
      </c>
      <c r="U70" s="4">
        <v>121.6</v>
      </c>
      <c r="V70" s="4">
        <v>117.1</v>
      </c>
      <c r="W70" s="4">
        <v>115.5</v>
      </c>
      <c r="X70" s="4">
        <v>117.3</v>
      </c>
      <c r="Y70" s="4">
        <v>114.8</v>
      </c>
      <c r="Z70" s="4">
        <v>110.8</v>
      </c>
      <c r="AA70" s="4">
        <v>113.7</v>
      </c>
      <c r="AB70" s="4">
        <v>119</v>
      </c>
      <c r="AC70" s="4">
        <v>109.1</v>
      </c>
      <c r="AD70" s="4">
        <v>113.8</v>
      </c>
      <c r="AE70" s="22">
        <v>120.1</v>
      </c>
    </row>
    <row r="71" spans="1:31" x14ac:dyDescent="0.35">
      <c r="A71" s="21" t="s">
        <v>30</v>
      </c>
      <c r="B71" s="4">
        <v>2014</v>
      </c>
      <c r="C71" s="4" t="s">
        <v>46</v>
      </c>
      <c r="D71" s="4" t="str">
        <f t="shared" si="1"/>
        <v>Rural-2014-December</v>
      </c>
      <c r="E71" s="4">
        <v>122.4</v>
      </c>
      <c r="F71" s="4">
        <v>122.4</v>
      </c>
      <c r="G71" s="4">
        <v>121.8</v>
      </c>
      <c r="H71" s="4">
        <v>124.2</v>
      </c>
      <c r="I71" s="4">
        <v>110.2</v>
      </c>
      <c r="J71" s="4">
        <v>128.6</v>
      </c>
      <c r="K71" s="4">
        <v>140.30000000000001</v>
      </c>
      <c r="L71" s="4">
        <v>116.3</v>
      </c>
      <c r="M71" s="4">
        <v>102</v>
      </c>
      <c r="N71" s="4">
        <v>116</v>
      </c>
      <c r="O71" s="4">
        <v>117.3</v>
      </c>
      <c r="P71" s="4">
        <v>124.8</v>
      </c>
      <c r="Q71" s="4">
        <v>123.3</v>
      </c>
      <c r="R71" s="4">
        <v>121.7</v>
      </c>
      <c r="S71" s="4">
        <v>123.8</v>
      </c>
      <c r="T71" s="4">
        <v>120.6</v>
      </c>
      <c r="U71" s="4">
        <v>123.3</v>
      </c>
      <c r="V71" s="4">
        <v>139.2560976</v>
      </c>
      <c r="W71" s="4">
        <v>117.4</v>
      </c>
      <c r="X71" s="4">
        <v>118.2</v>
      </c>
      <c r="Y71" s="4">
        <v>116.2</v>
      </c>
      <c r="Z71" s="4">
        <v>111.5</v>
      </c>
      <c r="AA71" s="4">
        <v>113.3</v>
      </c>
      <c r="AB71" s="4">
        <v>117.7</v>
      </c>
      <c r="AC71" s="4">
        <v>109.4</v>
      </c>
      <c r="AD71" s="4">
        <v>114.2</v>
      </c>
      <c r="AE71" s="22">
        <v>120.3</v>
      </c>
    </row>
    <row r="72" spans="1:31" x14ac:dyDescent="0.35">
      <c r="A72" s="21" t="s">
        <v>33</v>
      </c>
      <c r="B72" s="4">
        <v>2014</v>
      </c>
      <c r="C72" s="4" t="s">
        <v>46</v>
      </c>
      <c r="D72" s="4" t="str">
        <f t="shared" si="1"/>
        <v>Urban-2014-December</v>
      </c>
      <c r="E72" s="4">
        <v>124</v>
      </c>
      <c r="F72" s="4">
        <v>124.7</v>
      </c>
      <c r="G72" s="4">
        <v>126.3</v>
      </c>
      <c r="H72" s="4">
        <v>124.9</v>
      </c>
      <c r="I72" s="4">
        <v>103</v>
      </c>
      <c r="J72" s="4">
        <v>122.3</v>
      </c>
      <c r="K72" s="4">
        <v>141</v>
      </c>
      <c r="L72" s="4">
        <v>120.1</v>
      </c>
      <c r="M72" s="4">
        <v>97.8</v>
      </c>
      <c r="N72" s="4">
        <v>125.4</v>
      </c>
      <c r="O72" s="4">
        <v>116.1</v>
      </c>
      <c r="P72" s="4">
        <v>127.6</v>
      </c>
      <c r="Q72" s="4">
        <v>124</v>
      </c>
      <c r="R72" s="4">
        <v>126.4</v>
      </c>
      <c r="S72" s="4">
        <v>120.7</v>
      </c>
      <c r="T72" s="4">
        <v>115.8</v>
      </c>
      <c r="U72" s="4">
        <v>120</v>
      </c>
      <c r="V72" s="4">
        <v>116.5</v>
      </c>
      <c r="W72" s="4">
        <v>113</v>
      </c>
      <c r="X72" s="4">
        <v>116.8</v>
      </c>
      <c r="Y72" s="4">
        <v>113.2</v>
      </c>
      <c r="Z72" s="4">
        <v>108.8</v>
      </c>
      <c r="AA72" s="4">
        <v>114.3</v>
      </c>
      <c r="AB72" s="4">
        <v>120.7</v>
      </c>
      <c r="AC72" s="4">
        <v>110.4</v>
      </c>
      <c r="AD72" s="4">
        <v>113.4</v>
      </c>
      <c r="AE72" s="22">
        <v>118.4</v>
      </c>
    </row>
    <row r="73" spans="1:31" x14ac:dyDescent="0.35">
      <c r="A73" s="21" t="s">
        <v>34</v>
      </c>
      <c r="B73" s="4">
        <v>2014</v>
      </c>
      <c r="C73" s="4" t="s">
        <v>46</v>
      </c>
      <c r="D73" s="4" t="str">
        <f t="shared" si="1"/>
        <v>Rural+Urban-2014-December</v>
      </c>
      <c r="E73" s="4">
        <v>122.9</v>
      </c>
      <c r="F73" s="4">
        <v>123.2</v>
      </c>
      <c r="G73" s="4">
        <v>123.5</v>
      </c>
      <c r="H73" s="4">
        <v>124.5</v>
      </c>
      <c r="I73" s="4">
        <v>107.6</v>
      </c>
      <c r="J73" s="4">
        <v>125.7</v>
      </c>
      <c r="K73" s="4">
        <v>140.5</v>
      </c>
      <c r="L73" s="4">
        <v>117.6</v>
      </c>
      <c r="M73" s="4">
        <v>100.6</v>
      </c>
      <c r="N73" s="4">
        <v>119.1</v>
      </c>
      <c r="O73" s="4">
        <v>116.8</v>
      </c>
      <c r="P73" s="4">
        <v>126.1</v>
      </c>
      <c r="Q73" s="4">
        <v>123.6</v>
      </c>
      <c r="R73" s="4">
        <v>123</v>
      </c>
      <c r="S73" s="4">
        <v>122.6</v>
      </c>
      <c r="T73" s="4">
        <v>118.6</v>
      </c>
      <c r="U73" s="4">
        <v>122</v>
      </c>
      <c r="V73" s="4">
        <v>116.5</v>
      </c>
      <c r="W73" s="4">
        <v>115.7</v>
      </c>
      <c r="X73" s="4">
        <v>117.5</v>
      </c>
      <c r="Y73" s="4">
        <v>115.1</v>
      </c>
      <c r="Z73" s="4">
        <v>110.1</v>
      </c>
      <c r="AA73" s="4">
        <v>113.9</v>
      </c>
      <c r="AB73" s="4">
        <v>119.5</v>
      </c>
      <c r="AC73" s="4">
        <v>109.8</v>
      </c>
      <c r="AD73" s="4">
        <v>113.8</v>
      </c>
      <c r="AE73" s="22">
        <v>119.4</v>
      </c>
    </row>
    <row r="74" spans="1:31" x14ac:dyDescent="0.35">
      <c r="A74" s="21" t="s">
        <v>30</v>
      </c>
      <c r="B74" s="4">
        <v>2015</v>
      </c>
      <c r="C74" s="4" t="s">
        <v>31</v>
      </c>
      <c r="D74" s="4" t="str">
        <f t="shared" si="1"/>
        <v>Rural-2015-January</v>
      </c>
      <c r="E74" s="4">
        <v>123.1</v>
      </c>
      <c r="F74" s="4">
        <v>123.1</v>
      </c>
      <c r="G74" s="4">
        <v>122.1</v>
      </c>
      <c r="H74" s="4">
        <v>124.9</v>
      </c>
      <c r="I74" s="4">
        <v>111</v>
      </c>
      <c r="J74" s="4">
        <v>130.4</v>
      </c>
      <c r="K74" s="4">
        <v>132.30000000000001</v>
      </c>
      <c r="L74" s="4">
        <v>117.2</v>
      </c>
      <c r="M74" s="4">
        <v>100.5</v>
      </c>
      <c r="N74" s="4">
        <v>117.2</v>
      </c>
      <c r="O74" s="4">
        <v>117.9</v>
      </c>
      <c r="P74" s="4">
        <v>125.6</v>
      </c>
      <c r="Q74" s="4">
        <v>122.8</v>
      </c>
      <c r="R74" s="4">
        <v>122.7</v>
      </c>
      <c r="S74" s="4">
        <v>124.4</v>
      </c>
      <c r="T74" s="4">
        <v>121.6</v>
      </c>
      <c r="U74" s="4">
        <v>124</v>
      </c>
      <c r="V74" s="4">
        <v>139.2560976</v>
      </c>
      <c r="W74" s="4">
        <v>118.4</v>
      </c>
      <c r="X74" s="4">
        <v>118.9</v>
      </c>
      <c r="Y74" s="4">
        <v>116.6</v>
      </c>
      <c r="Z74" s="4">
        <v>111</v>
      </c>
      <c r="AA74" s="4">
        <v>114</v>
      </c>
      <c r="AB74" s="4">
        <v>118.2</v>
      </c>
      <c r="AC74" s="4">
        <v>110.2</v>
      </c>
      <c r="AD74" s="4">
        <v>114.5</v>
      </c>
      <c r="AE74" s="22">
        <v>120.3</v>
      </c>
    </row>
    <row r="75" spans="1:31" x14ac:dyDescent="0.35">
      <c r="A75" s="21" t="s">
        <v>33</v>
      </c>
      <c r="B75" s="4">
        <v>2015</v>
      </c>
      <c r="C75" s="4" t="s">
        <v>31</v>
      </c>
      <c r="D75" s="4" t="str">
        <f t="shared" si="1"/>
        <v>Urban-2015-January</v>
      </c>
      <c r="E75" s="4">
        <v>124</v>
      </c>
      <c r="F75" s="4">
        <v>125.5</v>
      </c>
      <c r="G75" s="4">
        <v>126.6</v>
      </c>
      <c r="H75" s="4">
        <v>125.2</v>
      </c>
      <c r="I75" s="4">
        <v>104.3</v>
      </c>
      <c r="J75" s="4">
        <v>121.3</v>
      </c>
      <c r="K75" s="4">
        <v>134.4</v>
      </c>
      <c r="L75" s="4">
        <v>122.9</v>
      </c>
      <c r="M75" s="4">
        <v>96.1</v>
      </c>
      <c r="N75" s="4">
        <v>126.6</v>
      </c>
      <c r="O75" s="4">
        <v>116.5</v>
      </c>
      <c r="P75" s="4">
        <v>128</v>
      </c>
      <c r="Q75" s="4">
        <v>123.5</v>
      </c>
      <c r="R75" s="4">
        <v>127.4</v>
      </c>
      <c r="S75" s="4">
        <v>121</v>
      </c>
      <c r="T75" s="4">
        <v>116.1</v>
      </c>
      <c r="U75" s="4">
        <v>120.2</v>
      </c>
      <c r="V75" s="4">
        <v>117.3</v>
      </c>
      <c r="W75" s="4">
        <v>113.4</v>
      </c>
      <c r="X75" s="4">
        <v>117.2</v>
      </c>
      <c r="Y75" s="4">
        <v>113.7</v>
      </c>
      <c r="Z75" s="4">
        <v>107.9</v>
      </c>
      <c r="AA75" s="4">
        <v>114.6</v>
      </c>
      <c r="AB75" s="4">
        <v>120.8</v>
      </c>
      <c r="AC75" s="4">
        <v>111.4</v>
      </c>
      <c r="AD75" s="4">
        <v>113.4</v>
      </c>
      <c r="AE75" s="22">
        <v>118.5</v>
      </c>
    </row>
    <row r="76" spans="1:31" x14ac:dyDescent="0.35">
      <c r="A76" s="21" t="s">
        <v>34</v>
      </c>
      <c r="B76" s="4">
        <v>2015</v>
      </c>
      <c r="C76" s="4" t="s">
        <v>31</v>
      </c>
      <c r="D76" s="4" t="str">
        <f t="shared" si="1"/>
        <v>Rural+Urban-2015-January</v>
      </c>
      <c r="E76" s="4">
        <v>123.4</v>
      </c>
      <c r="F76" s="4">
        <v>123.9</v>
      </c>
      <c r="G76" s="4">
        <v>123.8</v>
      </c>
      <c r="H76" s="4">
        <v>125</v>
      </c>
      <c r="I76" s="4">
        <v>108.5</v>
      </c>
      <c r="J76" s="4">
        <v>126.2</v>
      </c>
      <c r="K76" s="4">
        <v>133</v>
      </c>
      <c r="L76" s="4">
        <v>119.1</v>
      </c>
      <c r="M76" s="4">
        <v>99</v>
      </c>
      <c r="N76" s="4">
        <v>120.3</v>
      </c>
      <c r="O76" s="4">
        <v>117.3</v>
      </c>
      <c r="P76" s="4">
        <v>126.7</v>
      </c>
      <c r="Q76" s="4">
        <v>123.1</v>
      </c>
      <c r="R76" s="4">
        <v>124</v>
      </c>
      <c r="S76" s="4">
        <v>123.1</v>
      </c>
      <c r="T76" s="4">
        <v>119.3</v>
      </c>
      <c r="U76" s="4">
        <v>122.5</v>
      </c>
      <c r="V76" s="4">
        <v>117.3</v>
      </c>
      <c r="W76" s="4">
        <v>116.5</v>
      </c>
      <c r="X76" s="4">
        <v>118.1</v>
      </c>
      <c r="Y76" s="4">
        <v>115.5</v>
      </c>
      <c r="Z76" s="4">
        <v>109.4</v>
      </c>
      <c r="AA76" s="4">
        <v>114.3</v>
      </c>
      <c r="AB76" s="4">
        <v>119.7</v>
      </c>
      <c r="AC76" s="4">
        <v>110.7</v>
      </c>
      <c r="AD76" s="4">
        <v>114</v>
      </c>
      <c r="AE76" s="22">
        <v>119.5</v>
      </c>
    </row>
    <row r="77" spans="1:31" x14ac:dyDescent="0.35">
      <c r="A77" s="21" t="s">
        <v>30</v>
      </c>
      <c r="B77" s="4">
        <v>2015</v>
      </c>
      <c r="C77" s="4" t="s">
        <v>35</v>
      </c>
      <c r="D77" s="4" t="str">
        <f t="shared" si="1"/>
        <v>Rural-2015-February</v>
      </c>
      <c r="E77" s="4">
        <v>123.4</v>
      </c>
      <c r="F77" s="4">
        <v>124.4</v>
      </c>
      <c r="G77" s="4">
        <v>122.1</v>
      </c>
      <c r="H77" s="4">
        <v>125.8</v>
      </c>
      <c r="I77" s="4">
        <v>111.5</v>
      </c>
      <c r="J77" s="4">
        <v>129.4</v>
      </c>
      <c r="K77" s="4">
        <v>128.19999999999999</v>
      </c>
      <c r="L77" s="4">
        <v>118.8</v>
      </c>
      <c r="M77" s="4">
        <v>100</v>
      </c>
      <c r="N77" s="4">
        <v>118.6</v>
      </c>
      <c r="O77" s="4">
        <v>118.8</v>
      </c>
      <c r="P77" s="4">
        <v>126.8</v>
      </c>
      <c r="Q77" s="4">
        <v>122.8</v>
      </c>
      <c r="R77" s="4">
        <v>124.2</v>
      </c>
      <c r="S77" s="4">
        <v>125.4</v>
      </c>
      <c r="T77" s="4">
        <v>122.7</v>
      </c>
      <c r="U77" s="4">
        <v>125</v>
      </c>
      <c r="V77" s="4">
        <v>139.2560976</v>
      </c>
      <c r="W77" s="4">
        <v>120</v>
      </c>
      <c r="X77" s="4">
        <v>119.6</v>
      </c>
      <c r="Y77" s="4">
        <v>117.7</v>
      </c>
      <c r="Z77" s="4">
        <v>110.9</v>
      </c>
      <c r="AA77" s="4">
        <v>114.8</v>
      </c>
      <c r="AB77" s="4">
        <v>118.7</v>
      </c>
      <c r="AC77" s="4">
        <v>110.8</v>
      </c>
      <c r="AD77" s="4">
        <v>115</v>
      </c>
      <c r="AE77" s="22">
        <v>120.6</v>
      </c>
    </row>
    <row r="78" spans="1:31" x14ac:dyDescent="0.35">
      <c r="A78" s="21" t="s">
        <v>33</v>
      </c>
      <c r="B78" s="4">
        <v>2015</v>
      </c>
      <c r="C78" s="4" t="s">
        <v>35</v>
      </c>
      <c r="D78" s="4" t="str">
        <f t="shared" si="1"/>
        <v>Urban-2015-February</v>
      </c>
      <c r="E78" s="4">
        <v>124.3</v>
      </c>
      <c r="F78" s="4">
        <v>126.5</v>
      </c>
      <c r="G78" s="4">
        <v>119.5</v>
      </c>
      <c r="H78" s="4">
        <v>125.6</v>
      </c>
      <c r="I78" s="4">
        <v>104.9</v>
      </c>
      <c r="J78" s="4">
        <v>121.6</v>
      </c>
      <c r="K78" s="4">
        <v>131.80000000000001</v>
      </c>
      <c r="L78" s="4">
        <v>125.1</v>
      </c>
      <c r="M78" s="4">
        <v>95</v>
      </c>
      <c r="N78" s="4">
        <v>127.7</v>
      </c>
      <c r="O78" s="4">
        <v>116.8</v>
      </c>
      <c r="P78" s="4">
        <v>128.6</v>
      </c>
      <c r="Q78" s="4">
        <v>123.7</v>
      </c>
      <c r="R78" s="4">
        <v>128.1</v>
      </c>
      <c r="S78" s="4">
        <v>121.3</v>
      </c>
      <c r="T78" s="4">
        <v>116.5</v>
      </c>
      <c r="U78" s="4">
        <v>120.6</v>
      </c>
      <c r="V78" s="4">
        <v>118.1</v>
      </c>
      <c r="W78" s="4">
        <v>114</v>
      </c>
      <c r="X78" s="4">
        <v>117.7</v>
      </c>
      <c r="Y78" s="4">
        <v>114.1</v>
      </c>
      <c r="Z78" s="4">
        <v>106.8</v>
      </c>
      <c r="AA78" s="4">
        <v>114.9</v>
      </c>
      <c r="AB78" s="4">
        <v>120.4</v>
      </c>
      <c r="AC78" s="4">
        <v>111.7</v>
      </c>
      <c r="AD78" s="4">
        <v>113.2</v>
      </c>
      <c r="AE78" s="22">
        <v>118.7</v>
      </c>
    </row>
    <row r="79" spans="1:31" x14ac:dyDescent="0.35">
      <c r="A79" s="21" t="s">
        <v>34</v>
      </c>
      <c r="B79" s="4">
        <v>2015</v>
      </c>
      <c r="C79" s="4" t="s">
        <v>35</v>
      </c>
      <c r="D79" s="4" t="str">
        <f t="shared" si="1"/>
        <v>Rural+Urban-2015-February</v>
      </c>
      <c r="E79" s="4">
        <v>123.7</v>
      </c>
      <c r="F79" s="4">
        <v>125.1</v>
      </c>
      <c r="G79" s="4">
        <v>121.1</v>
      </c>
      <c r="H79" s="4">
        <v>125.7</v>
      </c>
      <c r="I79" s="4">
        <v>109.1</v>
      </c>
      <c r="J79" s="4">
        <v>125.8</v>
      </c>
      <c r="K79" s="4">
        <v>129.4</v>
      </c>
      <c r="L79" s="4">
        <v>120.9</v>
      </c>
      <c r="M79" s="4">
        <v>98.3</v>
      </c>
      <c r="N79" s="4">
        <v>121.6</v>
      </c>
      <c r="O79" s="4">
        <v>118</v>
      </c>
      <c r="P79" s="4">
        <v>127.6</v>
      </c>
      <c r="Q79" s="4">
        <v>123.1</v>
      </c>
      <c r="R79" s="4">
        <v>125.2</v>
      </c>
      <c r="S79" s="4">
        <v>123.8</v>
      </c>
      <c r="T79" s="4">
        <v>120.1</v>
      </c>
      <c r="U79" s="4">
        <v>123.3</v>
      </c>
      <c r="V79" s="4">
        <v>118.1</v>
      </c>
      <c r="W79" s="4">
        <v>117.7</v>
      </c>
      <c r="X79" s="4">
        <v>118.7</v>
      </c>
      <c r="Y79" s="4">
        <v>116.3</v>
      </c>
      <c r="Z79" s="4">
        <v>108.7</v>
      </c>
      <c r="AA79" s="4">
        <v>114.9</v>
      </c>
      <c r="AB79" s="4">
        <v>119.7</v>
      </c>
      <c r="AC79" s="4">
        <v>111.2</v>
      </c>
      <c r="AD79" s="4">
        <v>114.1</v>
      </c>
      <c r="AE79" s="22">
        <v>119.7</v>
      </c>
    </row>
    <row r="80" spans="1:31" x14ac:dyDescent="0.35">
      <c r="A80" s="21" t="s">
        <v>30</v>
      </c>
      <c r="B80" s="4">
        <v>2015</v>
      </c>
      <c r="C80" s="4" t="s">
        <v>36</v>
      </c>
      <c r="D80" s="4" t="str">
        <f t="shared" si="1"/>
        <v>Rural-2015-March</v>
      </c>
      <c r="E80" s="4">
        <v>123.3</v>
      </c>
      <c r="F80" s="4">
        <v>124.7</v>
      </c>
      <c r="G80" s="4">
        <v>118.9</v>
      </c>
      <c r="H80" s="4">
        <v>126</v>
      </c>
      <c r="I80" s="4">
        <v>111.8</v>
      </c>
      <c r="J80" s="4">
        <v>130.9</v>
      </c>
      <c r="K80" s="4">
        <v>128</v>
      </c>
      <c r="L80" s="4">
        <v>119.9</v>
      </c>
      <c r="M80" s="4">
        <v>98.9</v>
      </c>
      <c r="N80" s="4">
        <v>119.4</v>
      </c>
      <c r="O80" s="4">
        <v>118.9</v>
      </c>
      <c r="P80" s="4">
        <v>127.7</v>
      </c>
      <c r="Q80" s="4">
        <v>123.1</v>
      </c>
      <c r="R80" s="4">
        <v>124.7</v>
      </c>
      <c r="S80" s="4">
        <v>126</v>
      </c>
      <c r="T80" s="4">
        <v>122.9</v>
      </c>
      <c r="U80" s="4">
        <v>125.5</v>
      </c>
      <c r="V80" s="4">
        <v>139.2560976</v>
      </c>
      <c r="W80" s="4">
        <v>120.6</v>
      </c>
      <c r="X80" s="4">
        <v>120.2</v>
      </c>
      <c r="Y80" s="4">
        <v>118.2</v>
      </c>
      <c r="Z80" s="4">
        <v>111.6</v>
      </c>
      <c r="AA80" s="4">
        <v>115.5</v>
      </c>
      <c r="AB80" s="4">
        <v>119.4</v>
      </c>
      <c r="AC80" s="4">
        <v>110.8</v>
      </c>
      <c r="AD80" s="4">
        <v>115.5</v>
      </c>
      <c r="AE80" s="22">
        <v>121.1</v>
      </c>
    </row>
    <row r="81" spans="1:31" x14ac:dyDescent="0.35">
      <c r="A81" s="21" t="s">
        <v>33</v>
      </c>
      <c r="B81" s="4">
        <v>2015</v>
      </c>
      <c r="C81" s="4" t="s">
        <v>36</v>
      </c>
      <c r="D81" s="4" t="str">
        <f t="shared" si="1"/>
        <v>Urban-2015-March</v>
      </c>
      <c r="E81" s="4">
        <v>124</v>
      </c>
      <c r="F81" s="4">
        <v>126.7</v>
      </c>
      <c r="G81" s="4">
        <v>113.5</v>
      </c>
      <c r="H81" s="4">
        <v>125.9</v>
      </c>
      <c r="I81" s="4">
        <v>104.8</v>
      </c>
      <c r="J81" s="4">
        <v>123.8</v>
      </c>
      <c r="K81" s="4">
        <v>131.4</v>
      </c>
      <c r="L81" s="4">
        <v>127.2</v>
      </c>
      <c r="M81" s="4">
        <v>93.2</v>
      </c>
      <c r="N81" s="4">
        <v>127.4</v>
      </c>
      <c r="O81" s="4">
        <v>117</v>
      </c>
      <c r="P81" s="4">
        <v>129.19999999999999</v>
      </c>
      <c r="Q81" s="4">
        <v>123.9</v>
      </c>
      <c r="R81" s="4">
        <v>128.80000000000001</v>
      </c>
      <c r="S81" s="4">
        <v>121.7</v>
      </c>
      <c r="T81" s="4">
        <v>116.9</v>
      </c>
      <c r="U81" s="4">
        <v>120.9</v>
      </c>
      <c r="V81" s="4">
        <v>118.6</v>
      </c>
      <c r="W81" s="4">
        <v>114.4</v>
      </c>
      <c r="X81" s="4">
        <v>118</v>
      </c>
      <c r="Y81" s="4">
        <v>114.3</v>
      </c>
      <c r="Z81" s="4">
        <v>108.4</v>
      </c>
      <c r="AA81" s="4">
        <v>115.4</v>
      </c>
      <c r="AB81" s="4">
        <v>120.6</v>
      </c>
      <c r="AC81" s="4">
        <v>111.3</v>
      </c>
      <c r="AD81" s="4">
        <v>113.8</v>
      </c>
      <c r="AE81" s="22">
        <v>119.1</v>
      </c>
    </row>
    <row r="82" spans="1:31" x14ac:dyDescent="0.35">
      <c r="A82" s="21" t="s">
        <v>34</v>
      </c>
      <c r="B82" s="4">
        <v>2015</v>
      </c>
      <c r="C82" s="4" t="s">
        <v>36</v>
      </c>
      <c r="D82" s="4" t="str">
        <f t="shared" si="1"/>
        <v>Rural+Urban-2015-March</v>
      </c>
      <c r="E82" s="4">
        <v>123.5</v>
      </c>
      <c r="F82" s="4">
        <v>125.4</v>
      </c>
      <c r="G82" s="4">
        <v>116.8</v>
      </c>
      <c r="H82" s="4">
        <v>126</v>
      </c>
      <c r="I82" s="4">
        <v>109.2</v>
      </c>
      <c r="J82" s="4">
        <v>127.6</v>
      </c>
      <c r="K82" s="4">
        <v>129.19999999999999</v>
      </c>
      <c r="L82" s="4">
        <v>122.4</v>
      </c>
      <c r="M82" s="4">
        <v>97</v>
      </c>
      <c r="N82" s="4">
        <v>122.1</v>
      </c>
      <c r="O82" s="4">
        <v>118.1</v>
      </c>
      <c r="P82" s="4">
        <v>128.4</v>
      </c>
      <c r="Q82" s="4">
        <v>123.4</v>
      </c>
      <c r="R82" s="4">
        <v>125.8</v>
      </c>
      <c r="S82" s="4">
        <v>124.3</v>
      </c>
      <c r="T82" s="4">
        <v>120.4</v>
      </c>
      <c r="U82" s="4">
        <v>123.7</v>
      </c>
      <c r="V82" s="4">
        <v>118.6</v>
      </c>
      <c r="W82" s="4">
        <v>118.3</v>
      </c>
      <c r="X82" s="4">
        <v>119.2</v>
      </c>
      <c r="Y82" s="4">
        <v>116.7</v>
      </c>
      <c r="Z82" s="4">
        <v>109.9</v>
      </c>
      <c r="AA82" s="4">
        <v>115.4</v>
      </c>
      <c r="AB82" s="4">
        <v>120.1</v>
      </c>
      <c r="AC82" s="4">
        <v>111</v>
      </c>
      <c r="AD82" s="4">
        <v>114.7</v>
      </c>
      <c r="AE82" s="22">
        <v>120.2</v>
      </c>
    </row>
    <row r="83" spans="1:31" x14ac:dyDescent="0.35">
      <c r="A83" s="21" t="s">
        <v>30</v>
      </c>
      <c r="B83" s="4">
        <v>2015</v>
      </c>
      <c r="C83" s="4" t="s">
        <v>37</v>
      </c>
      <c r="D83" s="4" t="str">
        <f t="shared" si="1"/>
        <v>Rural-2015-April</v>
      </c>
      <c r="E83" s="4">
        <v>123.3</v>
      </c>
      <c r="F83" s="4">
        <v>125.5</v>
      </c>
      <c r="G83" s="4">
        <v>117.2</v>
      </c>
      <c r="H83" s="4">
        <v>126.8</v>
      </c>
      <c r="I83" s="4">
        <v>111.9</v>
      </c>
      <c r="J83" s="4">
        <v>134.19999999999999</v>
      </c>
      <c r="K83" s="4">
        <v>127.5</v>
      </c>
      <c r="L83" s="4">
        <v>121.5</v>
      </c>
      <c r="M83" s="4">
        <v>97.8</v>
      </c>
      <c r="N83" s="4">
        <v>119.8</v>
      </c>
      <c r="O83" s="4">
        <v>119.4</v>
      </c>
      <c r="P83" s="4">
        <v>128.69999999999999</v>
      </c>
      <c r="Q83" s="4">
        <v>123.6</v>
      </c>
      <c r="R83" s="4">
        <v>125.7</v>
      </c>
      <c r="S83" s="4">
        <v>126.4</v>
      </c>
      <c r="T83" s="4">
        <v>123.3</v>
      </c>
      <c r="U83" s="4">
        <v>126</v>
      </c>
      <c r="V83" s="4">
        <v>139.2560976</v>
      </c>
      <c r="W83" s="4">
        <v>121.2</v>
      </c>
      <c r="X83" s="4">
        <v>120.9</v>
      </c>
      <c r="Y83" s="4">
        <v>118.6</v>
      </c>
      <c r="Z83" s="4">
        <v>111.9</v>
      </c>
      <c r="AA83" s="4">
        <v>116.2</v>
      </c>
      <c r="AB83" s="4">
        <v>119.9</v>
      </c>
      <c r="AC83" s="4">
        <v>111.6</v>
      </c>
      <c r="AD83" s="4">
        <v>116</v>
      </c>
      <c r="AE83" s="22">
        <v>121.5</v>
      </c>
    </row>
    <row r="84" spans="1:31" x14ac:dyDescent="0.35">
      <c r="A84" s="21" t="s">
        <v>33</v>
      </c>
      <c r="B84" s="4">
        <v>2015</v>
      </c>
      <c r="C84" s="4" t="s">
        <v>37</v>
      </c>
      <c r="D84" s="4" t="str">
        <f t="shared" si="1"/>
        <v>Urban-2015-April</v>
      </c>
      <c r="E84" s="4">
        <v>123.8</v>
      </c>
      <c r="F84" s="4">
        <v>128.19999999999999</v>
      </c>
      <c r="G84" s="4">
        <v>110</v>
      </c>
      <c r="H84" s="4">
        <v>126.3</v>
      </c>
      <c r="I84" s="4">
        <v>104.5</v>
      </c>
      <c r="J84" s="4">
        <v>130.6</v>
      </c>
      <c r="K84" s="4">
        <v>130.80000000000001</v>
      </c>
      <c r="L84" s="4">
        <v>131.30000000000001</v>
      </c>
      <c r="M84" s="4">
        <v>91.6</v>
      </c>
      <c r="N84" s="4">
        <v>127.7</v>
      </c>
      <c r="O84" s="4">
        <v>117.2</v>
      </c>
      <c r="P84" s="4">
        <v>129.5</v>
      </c>
      <c r="Q84" s="4">
        <v>124.6</v>
      </c>
      <c r="R84" s="4">
        <v>130.1</v>
      </c>
      <c r="S84" s="4">
        <v>122.1</v>
      </c>
      <c r="T84" s="4">
        <v>117.2</v>
      </c>
      <c r="U84" s="4">
        <v>121.3</v>
      </c>
      <c r="V84" s="4">
        <v>119.2</v>
      </c>
      <c r="W84" s="4">
        <v>114.7</v>
      </c>
      <c r="X84" s="4">
        <v>118.4</v>
      </c>
      <c r="Y84" s="4">
        <v>114.6</v>
      </c>
      <c r="Z84" s="4">
        <v>108.4</v>
      </c>
      <c r="AA84" s="4">
        <v>115.6</v>
      </c>
      <c r="AB84" s="4">
        <v>121.7</v>
      </c>
      <c r="AC84" s="4">
        <v>111.8</v>
      </c>
      <c r="AD84" s="4">
        <v>114.2</v>
      </c>
      <c r="AE84" s="22">
        <v>119.7</v>
      </c>
    </row>
    <row r="85" spans="1:31" x14ac:dyDescent="0.35">
      <c r="A85" s="21" t="s">
        <v>34</v>
      </c>
      <c r="B85" s="4">
        <v>2015</v>
      </c>
      <c r="C85" s="4" t="s">
        <v>37</v>
      </c>
      <c r="D85" s="4" t="str">
        <f t="shared" si="1"/>
        <v>Rural+Urban-2015-April</v>
      </c>
      <c r="E85" s="4">
        <v>123.5</v>
      </c>
      <c r="F85" s="4">
        <v>126.4</v>
      </c>
      <c r="G85" s="4">
        <v>114.4</v>
      </c>
      <c r="H85" s="4">
        <v>126.6</v>
      </c>
      <c r="I85" s="4">
        <v>109.2</v>
      </c>
      <c r="J85" s="4">
        <v>132.5</v>
      </c>
      <c r="K85" s="4">
        <v>128.6</v>
      </c>
      <c r="L85" s="4">
        <v>124.8</v>
      </c>
      <c r="M85" s="4">
        <v>95.7</v>
      </c>
      <c r="N85" s="4">
        <v>122.4</v>
      </c>
      <c r="O85" s="4">
        <v>118.5</v>
      </c>
      <c r="P85" s="4">
        <v>129.1</v>
      </c>
      <c r="Q85" s="4">
        <v>124</v>
      </c>
      <c r="R85" s="4">
        <v>126.9</v>
      </c>
      <c r="S85" s="4">
        <v>124.7</v>
      </c>
      <c r="T85" s="4">
        <v>120.8</v>
      </c>
      <c r="U85" s="4">
        <v>124.1</v>
      </c>
      <c r="V85" s="4">
        <v>119.2</v>
      </c>
      <c r="W85" s="4">
        <v>118.7</v>
      </c>
      <c r="X85" s="4">
        <v>119.7</v>
      </c>
      <c r="Y85" s="4">
        <v>117.1</v>
      </c>
      <c r="Z85" s="4">
        <v>110.1</v>
      </c>
      <c r="AA85" s="4">
        <v>115.9</v>
      </c>
      <c r="AB85" s="4">
        <v>121</v>
      </c>
      <c r="AC85" s="4">
        <v>111.7</v>
      </c>
      <c r="AD85" s="4">
        <v>115.1</v>
      </c>
      <c r="AE85" s="22">
        <v>120.7</v>
      </c>
    </row>
    <row r="86" spans="1:31" x14ac:dyDescent="0.35">
      <c r="A86" s="21" t="s">
        <v>30</v>
      </c>
      <c r="B86" s="4">
        <v>2015</v>
      </c>
      <c r="C86" s="4" t="s">
        <v>38</v>
      </c>
      <c r="D86" s="4" t="str">
        <f t="shared" si="1"/>
        <v>Rural-2015-May</v>
      </c>
      <c r="E86" s="4">
        <v>123.5</v>
      </c>
      <c r="F86" s="4">
        <v>127.1</v>
      </c>
      <c r="G86" s="4">
        <v>117.3</v>
      </c>
      <c r="H86" s="4">
        <v>127.7</v>
      </c>
      <c r="I86" s="4">
        <v>112.5</v>
      </c>
      <c r="J86" s="4">
        <v>134.1</v>
      </c>
      <c r="K86" s="4">
        <v>128.5</v>
      </c>
      <c r="L86" s="4">
        <v>124.3</v>
      </c>
      <c r="M86" s="4">
        <v>97.6</v>
      </c>
      <c r="N86" s="4">
        <v>120.7</v>
      </c>
      <c r="O86" s="4">
        <v>120.2</v>
      </c>
      <c r="P86" s="4">
        <v>129.80000000000001</v>
      </c>
      <c r="Q86" s="4">
        <v>124.4</v>
      </c>
      <c r="R86" s="4">
        <v>126.7</v>
      </c>
      <c r="S86" s="4">
        <v>127.3</v>
      </c>
      <c r="T86" s="4">
        <v>124.1</v>
      </c>
      <c r="U86" s="4">
        <v>126.8</v>
      </c>
      <c r="V86" s="4">
        <v>139.2560976</v>
      </c>
      <c r="W86" s="4">
        <v>121.9</v>
      </c>
      <c r="X86" s="4">
        <v>121.5</v>
      </c>
      <c r="Y86" s="4">
        <v>119.4</v>
      </c>
      <c r="Z86" s="4">
        <v>113.3</v>
      </c>
      <c r="AA86" s="4">
        <v>116.7</v>
      </c>
      <c r="AB86" s="4">
        <v>120.5</v>
      </c>
      <c r="AC86" s="4">
        <v>112.3</v>
      </c>
      <c r="AD86" s="4">
        <v>116.9</v>
      </c>
      <c r="AE86" s="22">
        <v>122.4</v>
      </c>
    </row>
    <row r="87" spans="1:31" x14ac:dyDescent="0.35">
      <c r="A87" s="21" t="s">
        <v>33</v>
      </c>
      <c r="B87" s="4">
        <v>2015</v>
      </c>
      <c r="C87" s="4" t="s">
        <v>38</v>
      </c>
      <c r="D87" s="4" t="str">
        <f t="shared" si="1"/>
        <v>Urban-2015-May</v>
      </c>
      <c r="E87" s="4">
        <v>123.8</v>
      </c>
      <c r="F87" s="4">
        <v>129.69999999999999</v>
      </c>
      <c r="G87" s="4">
        <v>111.3</v>
      </c>
      <c r="H87" s="4">
        <v>126.6</v>
      </c>
      <c r="I87" s="4">
        <v>105.2</v>
      </c>
      <c r="J87" s="4">
        <v>130.80000000000001</v>
      </c>
      <c r="K87" s="4">
        <v>135.6</v>
      </c>
      <c r="L87" s="4">
        <v>142.6</v>
      </c>
      <c r="M87" s="4">
        <v>90.8</v>
      </c>
      <c r="N87" s="4">
        <v>128.80000000000001</v>
      </c>
      <c r="O87" s="4">
        <v>117.7</v>
      </c>
      <c r="P87" s="4">
        <v>129.9</v>
      </c>
      <c r="Q87" s="4">
        <v>126.1</v>
      </c>
      <c r="R87" s="4">
        <v>131.30000000000001</v>
      </c>
      <c r="S87" s="4">
        <v>122.4</v>
      </c>
      <c r="T87" s="4">
        <v>117.4</v>
      </c>
      <c r="U87" s="4">
        <v>121.6</v>
      </c>
      <c r="V87" s="4">
        <v>119.6</v>
      </c>
      <c r="W87" s="4">
        <v>114.9</v>
      </c>
      <c r="X87" s="4">
        <v>118.7</v>
      </c>
      <c r="Y87" s="4">
        <v>114.9</v>
      </c>
      <c r="Z87" s="4">
        <v>110.8</v>
      </c>
      <c r="AA87" s="4">
        <v>116</v>
      </c>
      <c r="AB87" s="4">
        <v>122</v>
      </c>
      <c r="AC87" s="4">
        <v>112.4</v>
      </c>
      <c r="AD87" s="4">
        <v>115.2</v>
      </c>
      <c r="AE87" s="22">
        <v>120.7</v>
      </c>
    </row>
    <row r="88" spans="1:31" x14ac:dyDescent="0.35">
      <c r="A88" s="21" t="s">
        <v>34</v>
      </c>
      <c r="B88" s="4">
        <v>2015</v>
      </c>
      <c r="C88" s="4" t="s">
        <v>38</v>
      </c>
      <c r="D88" s="4" t="str">
        <f t="shared" si="1"/>
        <v>Rural+Urban-2015-May</v>
      </c>
      <c r="E88" s="4">
        <v>123.6</v>
      </c>
      <c r="F88" s="4">
        <v>128</v>
      </c>
      <c r="G88" s="4">
        <v>115</v>
      </c>
      <c r="H88" s="4">
        <v>127.3</v>
      </c>
      <c r="I88" s="4">
        <v>109.8</v>
      </c>
      <c r="J88" s="4">
        <v>132.6</v>
      </c>
      <c r="K88" s="4">
        <v>130.9</v>
      </c>
      <c r="L88" s="4">
        <v>130.5</v>
      </c>
      <c r="M88" s="4">
        <v>95.3</v>
      </c>
      <c r="N88" s="4">
        <v>123.4</v>
      </c>
      <c r="O88" s="4">
        <v>119.2</v>
      </c>
      <c r="P88" s="4">
        <v>129.80000000000001</v>
      </c>
      <c r="Q88" s="4">
        <v>125</v>
      </c>
      <c r="R88" s="4">
        <v>127.9</v>
      </c>
      <c r="S88" s="4">
        <v>125.4</v>
      </c>
      <c r="T88" s="4">
        <v>121.3</v>
      </c>
      <c r="U88" s="4">
        <v>124.7</v>
      </c>
      <c r="V88" s="4">
        <v>119.6</v>
      </c>
      <c r="W88" s="4">
        <v>119.2</v>
      </c>
      <c r="X88" s="4">
        <v>120.2</v>
      </c>
      <c r="Y88" s="4">
        <v>117.7</v>
      </c>
      <c r="Z88" s="4">
        <v>112</v>
      </c>
      <c r="AA88" s="4">
        <v>116.3</v>
      </c>
      <c r="AB88" s="4">
        <v>121.4</v>
      </c>
      <c r="AC88" s="4">
        <v>112.3</v>
      </c>
      <c r="AD88" s="4">
        <v>116.1</v>
      </c>
      <c r="AE88" s="22">
        <v>121.6</v>
      </c>
    </row>
    <row r="89" spans="1:31" x14ac:dyDescent="0.35">
      <c r="A89" s="21" t="s">
        <v>30</v>
      </c>
      <c r="B89" s="4">
        <v>2015</v>
      </c>
      <c r="C89" s="4" t="s">
        <v>39</v>
      </c>
      <c r="D89" s="4" t="str">
        <f t="shared" si="1"/>
        <v>Rural-2015-June</v>
      </c>
      <c r="E89" s="4">
        <v>124.1</v>
      </c>
      <c r="F89" s="4">
        <v>130.4</v>
      </c>
      <c r="G89" s="4">
        <v>122.1</v>
      </c>
      <c r="H89" s="4">
        <v>128.69999999999999</v>
      </c>
      <c r="I89" s="4">
        <v>114.1</v>
      </c>
      <c r="J89" s="4">
        <v>133.19999999999999</v>
      </c>
      <c r="K89" s="4">
        <v>135.19999999999999</v>
      </c>
      <c r="L89" s="4">
        <v>131.9</v>
      </c>
      <c r="M89" s="4">
        <v>96.3</v>
      </c>
      <c r="N89" s="4">
        <v>123</v>
      </c>
      <c r="O89" s="4">
        <v>121.1</v>
      </c>
      <c r="P89" s="4">
        <v>131.19999999999999</v>
      </c>
      <c r="Q89" s="4">
        <v>126.6</v>
      </c>
      <c r="R89" s="4">
        <v>128.19999999999999</v>
      </c>
      <c r="S89" s="4">
        <v>128.4</v>
      </c>
      <c r="T89" s="4">
        <v>125.1</v>
      </c>
      <c r="U89" s="4">
        <v>128</v>
      </c>
      <c r="V89" s="4">
        <v>139.2560976</v>
      </c>
      <c r="W89" s="4">
        <v>122.6</v>
      </c>
      <c r="X89" s="4">
        <v>122.8</v>
      </c>
      <c r="Y89" s="4">
        <v>120.4</v>
      </c>
      <c r="Z89" s="4">
        <v>114.2</v>
      </c>
      <c r="AA89" s="4">
        <v>117.9</v>
      </c>
      <c r="AB89" s="4">
        <v>122</v>
      </c>
      <c r="AC89" s="4">
        <v>113</v>
      </c>
      <c r="AD89" s="4">
        <v>117.9</v>
      </c>
      <c r="AE89" s="22">
        <v>124.1</v>
      </c>
    </row>
    <row r="90" spans="1:31" x14ac:dyDescent="0.35">
      <c r="A90" s="21" t="s">
        <v>33</v>
      </c>
      <c r="B90" s="4">
        <v>2015</v>
      </c>
      <c r="C90" s="4" t="s">
        <v>39</v>
      </c>
      <c r="D90" s="4" t="str">
        <f t="shared" si="1"/>
        <v>Urban-2015-June</v>
      </c>
      <c r="E90" s="4">
        <v>123.6</v>
      </c>
      <c r="F90" s="4">
        <v>134.4</v>
      </c>
      <c r="G90" s="4">
        <v>120.9</v>
      </c>
      <c r="H90" s="4">
        <v>127.3</v>
      </c>
      <c r="I90" s="4">
        <v>106</v>
      </c>
      <c r="J90" s="4">
        <v>132.30000000000001</v>
      </c>
      <c r="K90" s="4">
        <v>146.69999999999999</v>
      </c>
      <c r="L90" s="4">
        <v>148.1</v>
      </c>
      <c r="M90" s="4">
        <v>89.8</v>
      </c>
      <c r="N90" s="4">
        <v>130.5</v>
      </c>
      <c r="O90" s="4">
        <v>118</v>
      </c>
      <c r="P90" s="4">
        <v>130.5</v>
      </c>
      <c r="Q90" s="4">
        <v>128.5</v>
      </c>
      <c r="R90" s="4">
        <v>132.1</v>
      </c>
      <c r="S90" s="4">
        <v>123.2</v>
      </c>
      <c r="T90" s="4">
        <v>117.6</v>
      </c>
      <c r="U90" s="4">
        <v>122.3</v>
      </c>
      <c r="V90" s="4">
        <v>119</v>
      </c>
      <c r="W90" s="4">
        <v>115.1</v>
      </c>
      <c r="X90" s="4">
        <v>119.2</v>
      </c>
      <c r="Y90" s="4">
        <v>115.4</v>
      </c>
      <c r="Z90" s="4">
        <v>111.7</v>
      </c>
      <c r="AA90" s="4">
        <v>116.2</v>
      </c>
      <c r="AB90" s="4">
        <v>123.8</v>
      </c>
      <c r="AC90" s="4">
        <v>112.5</v>
      </c>
      <c r="AD90" s="4">
        <v>116</v>
      </c>
      <c r="AE90" s="22">
        <v>121.7</v>
      </c>
    </row>
    <row r="91" spans="1:31" x14ac:dyDescent="0.35">
      <c r="A91" s="21" t="s">
        <v>34</v>
      </c>
      <c r="B91" s="4">
        <v>2015</v>
      </c>
      <c r="C91" s="4" t="s">
        <v>39</v>
      </c>
      <c r="D91" s="4" t="str">
        <f t="shared" si="1"/>
        <v>Rural+Urban-2015-June</v>
      </c>
      <c r="E91" s="4">
        <v>123.9</v>
      </c>
      <c r="F91" s="4">
        <v>131.80000000000001</v>
      </c>
      <c r="G91" s="4">
        <v>121.6</v>
      </c>
      <c r="H91" s="4">
        <v>128.19999999999999</v>
      </c>
      <c r="I91" s="4">
        <v>111.1</v>
      </c>
      <c r="J91" s="4">
        <v>132.80000000000001</v>
      </c>
      <c r="K91" s="4">
        <v>139.1</v>
      </c>
      <c r="L91" s="4">
        <v>137.4</v>
      </c>
      <c r="M91" s="4">
        <v>94.1</v>
      </c>
      <c r="N91" s="4">
        <v>125.5</v>
      </c>
      <c r="O91" s="4">
        <v>119.8</v>
      </c>
      <c r="P91" s="4">
        <v>130.9</v>
      </c>
      <c r="Q91" s="4">
        <v>127.3</v>
      </c>
      <c r="R91" s="4">
        <v>129.19999999999999</v>
      </c>
      <c r="S91" s="4">
        <v>126.4</v>
      </c>
      <c r="T91" s="4">
        <v>122</v>
      </c>
      <c r="U91" s="4">
        <v>125.7</v>
      </c>
      <c r="V91" s="4">
        <v>119</v>
      </c>
      <c r="W91" s="4">
        <v>119.8</v>
      </c>
      <c r="X91" s="4">
        <v>121.1</v>
      </c>
      <c r="Y91" s="4">
        <v>118.5</v>
      </c>
      <c r="Z91" s="4">
        <v>112.9</v>
      </c>
      <c r="AA91" s="4">
        <v>116.9</v>
      </c>
      <c r="AB91" s="4">
        <v>123.1</v>
      </c>
      <c r="AC91" s="4">
        <v>112.8</v>
      </c>
      <c r="AD91" s="4">
        <v>117</v>
      </c>
      <c r="AE91" s="22">
        <v>123</v>
      </c>
    </row>
    <row r="92" spans="1:31" x14ac:dyDescent="0.35">
      <c r="A92" s="21" t="s">
        <v>30</v>
      </c>
      <c r="B92" s="4">
        <v>2015</v>
      </c>
      <c r="C92" s="4" t="s">
        <v>40</v>
      </c>
      <c r="D92" s="4" t="str">
        <f t="shared" si="1"/>
        <v>Rural-2015-July</v>
      </c>
      <c r="E92" s="4">
        <v>124</v>
      </c>
      <c r="F92" s="4">
        <v>131.5</v>
      </c>
      <c r="G92" s="4">
        <v>122</v>
      </c>
      <c r="H92" s="4">
        <v>128.69999999999999</v>
      </c>
      <c r="I92" s="4">
        <v>113.5</v>
      </c>
      <c r="J92" s="4">
        <v>133.30000000000001</v>
      </c>
      <c r="K92" s="4">
        <v>140.80000000000001</v>
      </c>
      <c r="L92" s="4">
        <v>133.80000000000001</v>
      </c>
      <c r="M92" s="4">
        <v>94.1</v>
      </c>
      <c r="N92" s="4">
        <v>123.4</v>
      </c>
      <c r="O92" s="4">
        <v>121</v>
      </c>
      <c r="P92" s="4">
        <v>131.69999999999999</v>
      </c>
      <c r="Q92" s="4">
        <v>127.5</v>
      </c>
      <c r="R92" s="4">
        <v>129.4</v>
      </c>
      <c r="S92" s="4">
        <v>128.80000000000001</v>
      </c>
      <c r="T92" s="4">
        <v>125.5</v>
      </c>
      <c r="U92" s="4">
        <v>128.30000000000001</v>
      </c>
      <c r="V92" s="4">
        <v>139.2560976</v>
      </c>
      <c r="W92" s="4">
        <v>123</v>
      </c>
      <c r="X92" s="4">
        <v>123</v>
      </c>
      <c r="Y92" s="4">
        <v>120.8</v>
      </c>
      <c r="Z92" s="4">
        <v>114.1</v>
      </c>
      <c r="AA92" s="4">
        <v>118</v>
      </c>
      <c r="AB92" s="4">
        <v>122.9</v>
      </c>
      <c r="AC92" s="4">
        <v>112.7</v>
      </c>
      <c r="AD92" s="4">
        <v>118.1</v>
      </c>
      <c r="AE92" s="22">
        <v>124.7</v>
      </c>
    </row>
    <row r="93" spans="1:31" x14ac:dyDescent="0.35">
      <c r="A93" s="21" t="s">
        <v>33</v>
      </c>
      <c r="B93" s="4">
        <v>2015</v>
      </c>
      <c r="C93" s="4" t="s">
        <v>40</v>
      </c>
      <c r="D93" s="4" t="str">
        <f t="shared" si="1"/>
        <v>Urban-2015-July</v>
      </c>
      <c r="E93" s="4">
        <v>123.2</v>
      </c>
      <c r="F93" s="4">
        <v>134.30000000000001</v>
      </c>
      <c r="G93" s="4">
        <v>119.5</v>
      </c>
      <c r="H93" s="4">
        <v>127.7</v>
      </c>
      <c r="I93" s="4">
        <v>106.3</v>
      </c>
      <c r="J93" s="4">
        <v>132.80000000000001</v>
      </c>
      <c r="K93" s="4">
        <v>153.5</v>
      </c>
      <c r="L93" s="4">
        <v>149.5</v>
      </c>
      <c r="M93" s="4">
        <v>85.7</v>
      </c>
      <c r="N93" s="4">
        <v>131.5</v>
      </c>
      <c r="O93" s="4">
        <v>118.3</v>
      </c>
      <c r="P93" s="4">
        <v>131.1</v>
      </c>
      <c r="Q93" s="4">
        <v>129.5</v>
      </c>
      <c r="R93" s="4">
        <v>133.1</v>
      </c>
      <c r="S93" s="4">
        <v>123.5</v>
      </c>
      <c r="T93" s="4">
        <v>117.9</v>
      </c>
      <c r="U93" s="4">
        <v>122.7</v>
      </c>
      <c r="V93" s="4">
        <v>119.9</v>
      </c>
      <c r="W93" s="4">
        <v>115.3</v>
      </c>
      <c r="X93" s="4">
        <v>119.5</v>
      </c>
      <c r="Y93" s="4">
        <v>116</v>
      </c>
      <c r="Z93" s="4">
        <v>111.5</v>
      </c>
      <c r="AA93" s="4">
        <v>116.6</v>
      </c>
      <c r="AB93" s="4">
        <v>125.4</v>
      </c>
      <c r="AC93" s="4">
        <v>111.7</v>
      </c>
      <c r="AD93" s="4">
        <v>116.3</v>
      </c>
      <c r="AE93" s="22">
        <v>122.4</v>
      </c>
    </row>
    <row r="94" spans="1:31" x14ac:dyDescent="0.35">
      <c r="A94" s="21" t="s">
        <v>34</v>
      </c>
      <c r="B94" s="4">
        <v>2015</v>
      </c>
      <c r="C94" s="4" t="s">
        <v>40</v>
      </c>
      <c r="D94" s="4" t="str">
        <f t="shared" si="1"/>
        <v>Rural+Urban-2015-July</v>
      </c>
      <c r="E94" s="4">
        <v>123.7</v>
      </c>
      <c r="F94" s="4">
        <v>132.5</v>
      </c>
      <c r="G94" s="4">
        <v>121</v>
      </c>
      <c r="H94" s="4">
        <v>128.30000000000001</v>
      </c>
      <c r="I94" s="4">
        <v>110.9</v>
      </c>
      <c r="J94" s="4">
        <v>133.1</v>
      </c>
      <c r="K94" s="4">
        <v>145.1</v>
      </c>
      <c r="L94" s="4">
        <v>139.1</v>
      </c>
      <c r="M94" s="4">
        <v>91.3</v>
      </c>
      <c r="N94" s="4">
        <v>126.1</v>
      </c>
      <c r="O94" s="4">
        <v>119.9</v>
      </c>
      <c r="P94" s="4">
        <v>131.4</v>
      </c>
      <c r="Q94" s="4">
        <v>128.19999999999999</v>
      </c>
      <c r="R94" s="4">
        <v>130.4</v>
      </c>
      <c r="S94" s="4">
        <v>126.7</v>
      </c>
      <c r="T94" s="4">
        <v>122.3</v>
      </c>
      <c r="U94" s="4">
        <v>126.1</v>
      </c>
      <c r="V94" s="4">
        <v>119.9</v>
      </c>
      <c r="W94" s="4">
        <v>120.1</v>
      </c>
      <c r="X94" s="4">
        <v>121.3</v>
      </c>
      <c r="Y94" s="4">
        <v>119</v>
      </c>
      <c r="Z94" s="4">
        <v>112.7</v>
      </c>
      <c r="AA94" s="4">
        <v>117.2</v>
      </c>
      <c r="AB94" s="4">
        <v>124.4</v>
      </c>
      <c r="AC94" s="4">
        <v>112.3</v>
      </c>
      <c r="AD94" s="4">
        <v>117.2</v>
      </c>
      <c r="AE94" s="22">
        <v>123.6</v>
      </c>
    </row>
    <row r="95" spans="1:31" x14ac:dyDescent="0.35">
      <c r="A95" s="21" t="s">
        <v>30</v>
      </c>
      <c r="B95" s="4">
        <v>2015</v>
      </c>
      <c r="C95" s="4" t="s">
        <v>41</v>
      </c>
      <c r="D95" s="4" t="str">
        <f t="shared" si="1"/>
        <v>Rural-2015-August</v>
      </c>
      <c r="E95" s="4">
        <v>124.7</v>
      </c>
      <c r="F95" s="4">
        <v>131.30000000000001</v>
      </c>
      <c r="G95" s="4">
        <v>121.3</v>
      </c>
      <c r="H95" s="4">
        <v>128.80000000000001</v>
      </c>
      <c r="I95" s="4">
        <v>114</v>
      </c>
      <c r="J95" s="4">
        <v>134.19999999999999</v>
      </c>
      <c r="K95" s="4">
        <v>153.6</v>
      </c>
      <c r="L95" s="4">
        <v>137.9</v>
      </c>
      <c r="M95" s="4">
        <v>93.1</v>
      </c>
      <c r="N95" s="4">
        <v>123.9</v>
      </c>
      <c r="O95" s="4">
        <v>121.5</v>
      </c>
      <c r="P95" s="4">
        <v>132.5</v>
      </c>
      <c r="Q95" s="4">
        <v>129.80000000000001</v>
      </c>
      <c r="R95" s="4">
        <v>130.1</v>
      </c>
      <c r="S95" s="4">
        <v>129.5</v>
      </c>
      <c r="T95" s="4">
        <v>126.3</v>
      </c>
      <c r="U95" s="4">
        <v>129</v>
      </c>
      <c r="V95" s="4">
        <v>139.2560976</v>
      </c>
      <c r="W95" s="4">
        <v>123.8</v>
      </c>
      <c r="X95" s="4">
        <v>123.7</v>
      </c>
      <c r="Y95" s="4">
        <v>121.1</v>
      </c>
      <c r="Z95" s="4">
        <v>113.6</v>
      </c>
      <c r="AA95" s="4">
        <v>118.5</v>
      </c>
      <c r="AB95" s="4">
        <v>123.6</v>
      </c>
      <c r="AC95" s="4">
        <v>112.5</v>
      </c>
      <c r="AD95" s="4">
        <v>118.2</v>
      </c>
      <c r="AE95" s="22">
        <v>126.1</v>
      </c>
    </row>
    <row r="96" spans="1:31" x14ac:dyDescent="0.35">
      <c r="A96" s="21" t="s">
        <v>33</v>
      </c>
      <c r="B96" s="4">
        <v>2015</v>
      </c>
      <c r="C96" s="4" t="s">
        <v>41</v>
      </c>
      <c r="D96" s="4" t="str">
        <f t="shared" si="1"/>
        <v>Urban-2015-August</v>
      </c>
      <c r="E96" s="4">
        <v>123.1</v>
      </c>
      <c r="F96" s="4">
        <v>131.69999999999999</v>
      </c>
      <c r="G96" s="4">
        <v>118.1</v>
      </c>
      <c r="H96" s="4">
        <v>128</v>
      </c>
      <c r="I96" s="4">
        <v>106.8</v>
      </c>
      <c r="J96" s="4">
        <v>130.1</v>
      </c>
      <c r="K96" s="4">
        <v>165.5</v>
      </c>
      <c r="L96" s="4">
        <v>156</v>
      </c>
      <c r="M96" s="4">
        <v>85.3</v>
      </c>
      <c r="N96" s="4">
        <v>132.69999999999999</v>
      </c>
      <c r="O96" s="4">
        <v>118.8</v>
      </c>
      <c r="P96" s="4">
        <v>131.69999999999999</v>
      </c>
      <c r="Q96" s="4">
        <v>131.1</v>
      </c>
      <c r="R96" s="4">
        <v>134.19999999999999</v>
      </c>
      <c r="S96" s="4">
        <v>123.7</v>
      </c>
      <c r="T96" s="4">
        <v>118.2</v>
      </c>
      <c r="U96" s="4">
        <v>122.9</v>
      </c>
      <c r="V96" s="4">
        <v>120.9</v>
      </c>
      <c r="W96" s="4">
        <v>115.3</v>
      </c>
      <c r="X96" s="4">
        <v>120</v>
      </c>
      <c r="Y96" s="4">
        <v>116.6</v>
      </c>
      <c r="Z96" s="4">
        <v>109.9</v>
      </c>
      <c r="AA96" s="4">
        <v>117.2</v>
      </c>
      <c r="AB96" s="4">
        <v>126.2</v>
      </c>
      <c r="AC96" s="4">
        <v>112</v>
      </c>
      <c r="AD96" s="4">
        <v>116.2</v>
      </c>
      <c r="AE96" s="22">
        <v>123.2</v>
      </c>
    </row>
    <row r="97" spans="1:31" x14ac:dyDescent="0.35">
      <c r="A97" s="21" t="s">
        <v>34</v>
      </c>
      <c r="B97" s="4">
        <v>2015</v>
      </c>
      <c r="C97" s="4" t="s">
        <v>41</v>
      </c>
      <c r="D97" s="4" t="str">
        <f t="shared" si="1"/>
        <v>Rural+Urban-2015-August</v>
      </c>
      <c r="E97" s="4">
        <v>124.2</v>
      </c>
      <c r="F97" s="4">
        <v>131.4</v>
      </c>
      <c r="G97" s="4">
        <v>120.1</v>
      </c>
      <c r="H97" s="4">
        <v>128.5</v>
      </c>
      <c r="I97" s="4">
        <v>111.4</v>
      </c>
      <c r="J97" s="4">
        <v>132.30000000000001</v>
      </c>
      <c r="K97" s="4">
        <v>157.6</v>
      </c>
      <c r="L97" s="4">
        <v>144</v>
      </c>
      <c r="M97" s="4">
        <v>90.5</v>
      </c>
      <c r="N97" s="4">
        <v>126.8</v>
      </c>
      <c r="O97" s="4">
        <v>120.4</v>
      </c>
      <c r="P97" s="4">
        <v>132.1</v>
      </c>
      <c r="Q97" s="4">
        <v>130.30000000000001</v>
      </c>
      <c r="R97" s="4">
        <v>131.19999999999999</v>
      </c>
      <c r="S97" s="4">
        <v>127.2</v>
      </c>
      <c r="T97" s="4">
        <v>122.9</v>
      </c>
      <c r="U97" s="4">
        <v>126.6</v>
      </c>
      <c r="V97" s="4">
        <v>120.9</v>
      </c>
      <c r="W97" s="4">
        <v>120.6</v>
      </c>
      <c r="X97" s="4">
        <v>122</v>
      </c>
      <c r="Y97" s="4">
        <v>119.4</v>
      </c>
      <c r="Z97" s="4">
        <v>111.7</v>
      </c>
      <c r="AA97" s="4">
        <v>117.8</v>
      </c>
      <c r="AB97" s="4">
        <v>125.1</v>
      </c>
      <c r="AC97" s="4">
        <v>112.3</v>
      </c>
      <c r="AD97" s="4">
        <v>117.2</v>
      </c>
      <c r="AE97" s="22">
        <v>124.8</v>
      </c>
    </row>
    <row r="98" spans="1:31" x14ac:dyDescent="0.35">
      <c r="A98" s="21" t="s">
        <v>30</v>
      </c>
      <c r="B98" s="4">
        <v>2015</v>
      </c>
      <c r="C98" s="4" t="s">
        <v>42</v>
      </c>
      <c r="D98" s="4" t="str">
        <f t="shared" si="1"/>
        <v>Rural-2015-September</v>
      </c>
      <c r="E98" s="4">
        <v>125.1</v>
      </c>
      <c r="F98" s="4">
        <v>131.1</v>
      </c>
      <c r="G98" s="4">
        <v>120.7</v>
      </c>
      <c r="H98" s="4">
        <v>129.19999999999999</v>
      </c>
      <c r="I98" s="4">
        <v>114.7</v>
      </c>
      <c r="J98" s="4">
        <v>132.30000000000001</v>
      </c>
      <c r="K98" s="4">
        <v>158.9</v>
      </c>
      <c r="L98" s="4">
        <v>142.1</v>
      </c>
      <c r="M98" s="4">
        <v>92.5</v>
      </c>
      <c r="N98" s="4">
        <v>125.4</v>
      </c>
      <c r="O98" s="4">
        <v>121.9</v>
      </c>
      <c r="P98" s="4">
        <v>132.69999999999999</v>
      </c>
      <c r="Q98" s="4">
        <v>131</v>
      </c>
      <c r="R98" s="4">
        <v>131</v>
      </c>
      <c r="S98" s="4">
        <v>130.4</v>
      </c>
      <c r="T98" s="4">
        <v>126.8</v>
      </c>
      <c r="U98" s="4">
        <v>129.9</v>
      </c>
      <c r="V98" s="4">
        <v>139.2560976</v>
      </c>
      <c r="W98" s="4">
        <v>123.7</v>
      </c>
      <c r="X98" s="4">
        <v>124.5</v>
      </c>
      <c r="Y98" s="4">
        <v>121.4</v>
      </c>
      <c r="Z98" s="4">
        <v>113.8</v>
      </c>
      <c r="AA98" s="4">
        <v>119.6</v>
      </c>
      <c r="AB98" s="4">
        <v>124.5</v>
      </c>
      <c r="AC98" s="4">
        <v>113.7</v>
      </c>
      <c r="AD98" s="4">
        <v>118.8</v>
      </c>
      <c r="AE98" s="22">
        <v>127</v>
      </c>
    </row>
    <row r="99" spans="1:31" x14ac:dyDescent="0.35">
      <c r="A99" s="21" t="s">
        <v>33</v>
      </c>
      <c r="B99" s="4">
        <v>2015</v>
      </c>
      <c r="C99" s="4" t="s">
        <v>42</v>
      </c>
      <c r="D99" s="4" t="str">
        <f t="shared" si="1"/>
        <v>Urban-2015-September</v>
      </c>
      <c r="E99" s="4">
        <v>123.4</v>
      </c>
      <c r="F99" s="4">
        <v>129</v>
      </c>
      <c r="G99" s="4">
        <v>115.6</v>
      </c>
      <c r="H99" s="4">
        <v>128.30000000000001</v>
      </c>
      <c r="I99" s="4">
        <v>107</v>
      </c>
      <c r="J99" s="4">
        <v>124</v>
      </c>
      <c r="K99" s="4">
        <v>168.5</v>
      </c>
      <c r="L99" s="4">
        <v>165.4</v>
      </c>
      <c r="M99" s="4">
        <v>86.3</v>
      </c>
      <c r="N99" s="4">
        <v>134.4</v>
      </c>
      <c r="O99" s="4">
        <v>119.1</v>
      </c>
      <c r="P99" s="4">
        <v>132.30000000000001</v>
      </c>
      <c r="Q99" s="4">
        <v>131.5</v>
      </c>
      <c r="R99" s="4">
        <v>134.69999999999999</v>
      </c>
      <c r="S99" s="4">
        <v>124</v>
      </c>
      <c r="T99" s="4">
        <v>118.6</v>
      </c>
      <c r="U99" s="4">
        <v>123.2</v>
      </c>
      <c r="V99" s="4">
        <v>121.6</v>
      </c>
      <c r="W99" s="4">
        <v>115.1</v>
      </c>
      <c r="X99" s="4">
        <v>120.4</v>
      </c>
      <c r="Y99" s="4">
        <v>117.1</v>
      </c>
      <c r="Z99" s="4">
        <v>109.1</v>
      </c>
      <c r="AA99" s="4">
        <v>117.3</v>
      </c>
      <c r="AB99" s="4">
        <v>126.5</v>
      </c>
      <c r="AC99" s="4">
        <v>112.9</v>
      </c>
      <c r="AD99" s="4">
        <v>116.2</v>
      </c>
      <c r="AE99" s="22">
        <v>123.5</v>
      </c>
    </row>
    <row r="100" spans="1:31" x14ac:dyDescent="0.35">
      <c r="A100" s="21" t="s">
        <v>34</v>
      </c>
      <c r="B100" s="4">
        <v>2015</v>
      </c>
      <c r="C100" s="4" t="s">
        <v>42</v>
      </c>
      <c r="D100" s="4" t="str">
        <f t="shared" si="1"/>
        <v>Rural+Urban-2015-September</v>
      </c>
      <c r="E100" s="4">
        <v>124.6</v>
      </c>
      <c r="F100" s="4">
        <v>130.4</v>
      </c>
      <c r="G100" s="4">
        <v>118.7</v>
      </c>
      <c r="H100" s="4">
        <v>128.9</v>
      </c>
      <c r="I100" s="4">
        <v>111.9</v>
      </c>
      <c r="J100" s="4">
        <v>128.4</v>
      </c>
      <c r="K100" s="4">
        <v>162.19999999999999</v>
      </c>
      <c r="L100" s="4">
        <v>150</v>
      </c>
      <c r="M100" s="4">
        <v>90.4</v>
      </c>
      <c r="N100" s="4">
        <v>128.4</v>
      </c>
      <c r="O100" s="4">
        <v>120.7</v>
      </c>
      <c r="P100" s="4">
        <v>132.5</v>
      </c>
      <c r="Q100" s="4">
        <v>131.19999999999999</v>
      </c>
      <c r="R100" s="4">
        <v>132</v>
      </c>
      <c r="S100" s="4">
        <v>127.9</v>
      </c>
      <c r="T100" s="4">
        <v>123.4</v>
      </c>
      <c r="U100" s="4">
        <v>127.2</v>
      </c>
      <c r="V100" s="4">
        <v>121.6</v>
      </c>
      <c r="W100" s="4">
        <v>120.4</v>
      </c>
      <c r="X100" s="4">
        <v>122.6</v>
      </c>
      <c r="Y100" s="4">
        <v>119.8</v>
      </c>
      <c r="Z100" s="4">
        <v>111.3</v>
      </c>
      <c r="AA100" s="4">
        <v>118.3</v>
      </c>
      <c r="AB100" s="4">
        <v>125.7</v>
      </c>
      <c r="AC100" s="4">
        <v>113.4</v>
      </c>
      <c r="AD100" s="4">
        <v>117.5</v>
      </c>
      <c r="AE100" s="22">
        <v>125.4</v>
      </c>
    </row>
    <row r="101" spans="1:31" x14ac:dyDescent="0.35">
      <c r="A101" s="21" t="s">
        <v>30</v>
      </c>
      <c r="B101" s="4">
        <v>2015</v>
      </c>
      <c r="C101" s="4" t="s">
        <v>43</v>
      </c>
      <c r="D101" s="4" t="str">
        <f t="shared" si="1"/>
        <v>Rural-2015-October</v>
      </c>
      <c r="E101" s="4">
        <v>125.6</v>
      </c>
      <c r="F101" s="4">
        <v>130.4</v>
      </c>
      <c r="G101" s="4">
        <v>120.8</v>
      </c>
      <c r="H101" s="4">
        <v>129.4</v>
      </c>
      <c r="I101" s="4">
        <v>115.8</v>
      </c>
      <c r="J101" s="4">
        <v>133.19999999999999</v>
      </c>
      <c r="K101" s="4">
        <v>157.69999999999999</v>
      </c>
      <c r="L101" s="4">
        <v>154.19999999999999</v>
      </c>
      <c r="M101" s="4">
        <v>93.7</v>
      </c>
      <c r="N101" s="4">
        <v>126.6</v>
      </c>
      <c r="O101" s="4">
        <v>122.3</v>
      </c>
      <c r="P101" s="4">
        <v>133.1</v>
      </c>
      <c r="Q101" s="4">
        <v>131.80000000000001</v>
      </c>
      <c r="R101" s="4">
        <v>131.5</v>
      </c>
      <c r="S101" s="4">
        <v>131.1</v>
      </c>
      <c r="T101" s="4">
        <v>127.3</v>
      </c>
      <c r="U101" s="4">
        <v>130.6</v>
      </c>
      <c r="V101" s="4">
        <v>139.2560976</v>
      </c>
      <c r="W101" s="4">
        <v>124.4</v>
      </c>
      <c r="X101" s="4">
        <v>125.1</v>
      </c>
      <c r="Y101" s="4">
        <v>122</v>
      </c>
      <c r="Z101" s="4">
        <v>113.8</v>
      </c>
      <c r="AA101" s="4">
        <v>120.1</v>
      </c>
      <c r="AB101" s="4">
        <v>125.1</v>
      </c>
      <c r="AC101" s="4">
        <v>114.2</v>
      </c>
      <c r="AD101" s="4">
        <v>119.2</v>
      </c>
      <c r="AE101" s="22">
        <v>127.7</v>
      </c>
    </row>
    <row r="102" spans="1:31" x14ac:dyDescent="0.35">
      <c r="A102" s="21" t="s">
        <v>33</v>
      </c>
      <c r="B102" s="4">
        <v>2015</v>
      </c>
      <c r="C102" s="4" t="s">
        <v>43</v>
      </c>
      <c r="D102" s="4" t="str">
        <f t="shared" si="1"/>
        <v>Urban-2015-October</v>
      </c>
      <c r="E102" s="4">
        <v>123.6</v>
      </c>
      <c r="F102" s="4">
        <v>128.6</v>
      </c>
      <c r="G102" s="4">
        <v>115.9</v>
      </c>
      <c r="H102" s="4">
        <v>128.5</v>
      </c>
      <c r="I102" s="4">
        <v>109</v>
      </c>
      <c r="J102" s="4">
        <v>124.1</v>
      </c>
      <c r="K102" s="4">
        <v>165.8</v>
      </c>
      <c r="L102" s="4">
        <v>187.2</v>
      </c>
      <c r="M102" s="4">
        <v>89.4</v>
      </c>
      <c r="N102" s="4">
        <v>135.80000000000001</v>
      </c>
      <c r="O102" s="4">
        <v>119.4</v>
      </c>
      <c r="P102" s="4">
        <v>132.9</v>
      </c>
      <c r="Q102" s="4">
        <v>132.6</v>
      </c>
      <c r="R102" s="4">
        <v>135.30000000000001</v>
      </c>
      <c r="S102" s="4">
        <v>124.4</v>
      </c>
      <c r="T102" s="4">
        <v>118.8</v>
      </c>
      <c r="U102" s="4">
        <v>123.6</v>
      </c>
      <c r="V102" s="4">
        <v>122.4</v>
      </c>
      <c r="W102" s="4">
        <v>114.9</v>
      </c>
      <c r="X102" s="4">
        <v>120.7</v>
      </c>
      <c r="Y102" s="4">
        <v>117.7</v>
      </c>
      <c r="Z102" s="4">
        <v>109.3</v>
      </c>
      <c r="AA102" s="4">
        <v>117.7</v>
      </c>
      <c r="AB102" s="4">
        <v>126.5</v>
      </c>
      <c r="AC102" s="4">
        <v>113.5</v>
      </c>
      <c r="AD102" s="4">
        <v>116.5</v>
      </c>
      <c r="AE102" s="22">
        <v>124.2</v>
      </c>
    </row>
    <row r="103" spans="1:31" x14ac:dyDescent="0.35">
      <c r="A103" s="21" t="s">
        <v>34</v>
      </c>
      <c r="B103" s="4">
        <v>2015</v>
      </c>
      <c r="C103" s="4" t="s">
        <v>43</v>
      </c>
      <c r="D103" s="4" t="str">
        <f t="shared" si="1"/>
        <v>Rural+Urban-2015-October</v>
      </c>
      <c r="E103" s="4">
        <v>125</v>
      </c>
      <c r="F103" s="4">
        <v>129.80000000000001</v>
      </c>
      <c r="G103" s="4">
        <v>118.9</v>
      </c>
      <c r="H103" s="4">
        <v>129.1</v>
      </c>
      <c r="I103" s="4">
        <v>113.3</v>
      </c>
      <c r="J103" s="4">
        <v>129</v>
      </c>
      <c r="K103" s="4">
        <v>160.4</v>
      </c>
      <c r="L103" s="4">
        <v>165.3</v>
      </c>
      <c r="M103" s="4">
        <v>92.3</v>
      </c>
      <c r="N103" s="4">
        <v>129.69999999999999</v>
      </c>
      <c r="O103" s="4">
        <v>121.1</v>
      </c>
      <c r="P103" s="4">
        <v>133</v>
      </c>
      <c r="Q103" s="4">
        <v>132.1</v>
      </c>
      <c r="R103" s="4">
        <v>132.5</v>
      </c>
      <c r="S103" s="4">
        <v>128.5</v>
      </c>
      <c r="T103" s="4">
        <v>123.8</v>
      </c>
      <c r="U103" s="4">
        <v>127.8</v>
      </c>
      <c r="V103" s="4">
        <v>122.4</v>
      </c>
      <c r="W103" s="4">
        <v>120.8</v>
      </c>
      <c r="X103" s="4">
        <v>123</v>
      </c>
      <c r="Y103" s="4">
        <v>120.4</v>
      </c>
      <c r="Z103" s="4">
        <v>111.4</v>
      </c>
      <c r="AA103" s="4">
        <v>118.7</v>
      </c>
      <c r="AB103" s="4">
        <v>125.9</v>
      </c>
      <c r="AC103" s="4">
        <v>113.9</v>
      </c>
      <c r="AD103" s="4">
        <v>117.9</v>
      </c>
      <c r="AE103" s="22">
        <v>126.1</v>
      </c>
    </row>
    <row r="104" spans="1:31" x14ac:dyDescent="0.35">
      <c r="A104" s="21" t="s">
        <v>30</v>
      </c>
      <c r="B104" s="4">
        <v>2015</v>
      </c>
      <c r="C104" s="4" t="s">
        <v>45</v>
      </c>
      <c r="D104" s="4" t="str">
        <f t="shared" si="1"/>
        <v>Rural-2015-November</v>
      </c>
      <c r="E104" s="4">
        <v>126.1</v>
      </c>
      <c r="F104" s="4">
        <v>130.6</v>
      </c>
      <c r="G104" s="4">
        <v>121.7</v>
      </c>
      <c r="H104" s="4">
        <v>129.5</v>
      </c>
      <c r="I104" s="4">
        <v>117.8</v>
      </c>
      <c r="J104" s="4">
        <v>132.1</v>
      </c>
      <c r="K104" s="4">
        <v>155.19999999999999</v>
      </c>
      <c r="L104" s="4">
        <v>160.80000000000001</v>
      </c>
      <c r="M104" s="4">
        <v>94.5</v>
      </c>
      <c r="N104" s="4">
        <v>128.30000000000001</v>
      </c>
      <c r="O104" s="4">
        <v>123.1</v>
      </c>
      <c r="P104" s="4">
        <v>134.19999999999999</v>
      </c>
      <c r="Q104" s="4">
        <v>132.4</v>
      </c>
      <c r="R104" s="4">
        <v>132.19999999999999</v>
      </c>
      <c r="S104" s="4">
        <v>132.1</v>
      </c>
      <c r="T104" s="4">
        <v>128.19999999999999</v>
      </c>
      <c r="U104" s="4">
        <v>131.5</v>
      </c>
      <c r="V104" s="4">
        <v>139.2560976</v>
      </c>
      <c r="W104" s="4">
        <v>125.6</v>
      </c>
      <c r="X104" s="4">
        <v>125.6</v>
      </c>
      <c r="Y104" s="4">
        <v>122.6</v>
      </c>
      <c r="Z104" s="4">
        <v>114</v>
      </c>
      <c r="AA104" s="4">
        <v>120.9</v>
      </c>
      <c r="AB104" s="4">
        <v>125.8</v>
      </c>
      <c r="AC104" s="4">
        <v>114.2</v>
      </c>
      <c r="AD104" s="4">
        <v>119.6</v>
      </c>
      <c r="AE104" s="22">
        <v>128.30000000000001</v>
      </c>
    </row>
    <row r="105" spans="1:31" x14ac:dyDescent="0.35">
      <c r="A105" s="21" t="s">
        <v>33</v>
      </c>
      <c r="B105" s="4">
        <v>2015</v>
      </c>
      <c r="C105" s="4" t="s">
        <v>45</v>
      </c>
      <c r="D105" s="4" t="str">
        <f t="shared" si="1"/>
        <v>Urban-2015-November</v>
      </c>
      <c r="E105" s="4">
        <v>124</v>
      </c>
      <c r="F105" s="4">
        <v>129.80000000000001</v>
      </c>
      <c r="G105" s="4">
        <v>121.5</v>
      </c>
      <c r="H105" s="4">
        <v>128.6</v>
      </c>
      <c r="I105" s="4">
        <v>110</v>
      </c>
      <c r="J105" s="4">
        <v>123.7</v>
      </c>
      <c r="K105" s="4">
        <v>164.6</v>
      </c>
      <c r="L105" s="4">
        <v>191.6</v>
      </c>
      <c r="M105" s="4">
        <v>90.8</v>
      </c>
      <c r="N105" s="4">
        <v>137.1</v>
      </c>
      <c r="O105" s="4">
        <v>119.8</v>
      </c>
      <c r="P105" s="4">
        <v>133.69999999999999</v>
      </c>
      <c r="Q105" s="4">
        <v>133.30000000000001</v>
      </c>
      <c r="R105" s="4">
        <v>137.6</v>
      </c>
      <c r="S105" s="4">
        <v>125</v>
      </c>
      <c r="T105" s="4">
        <v>119.3</v>
      </c>
      <c r="U105" s="4">
        <v>124.2</v>
      </c>
      <c r="V105" s="4">
        <v>122.9</v>
      </c>
      <c r="W105" s="4">
        <v>115.1</v>
      </c>
      <c r="X105" s="4">
        <v>121</v>
      </c>
      <c r="Y105" s="4">
        <v>118.1</v>
      </c>
      <c r="Z105" s="4">
        <v>109.3</v>
      </c>
      <c r="AA105" s="4">
        <v>117.9</v>
      </c>
      <c r="AB105" s="4">
        <v>126.6</v>
      </c>
      <c r="AC105" s="4">
        <v>113.3</v>
      </c>
      <c r="AD105" s="4">
        <v>116.6</v>
      </c>
      <c r="AE105" s="22">
        <v>124.6</v>
      </c>
    </row>
    <row r="106" spans="1:31" x14ac:dyDescent="0.35">
      <c r="A106" s="21" t="s">
        <v>34</v>
      </c>
      <c r="B106" s="4">
        <v>2015</v>
      </c>
      <c r="C106" s="4" t="s">
        <v>45</v>
      </c>
      <c r="D106" s="4" t="str">
        <f t="shared" si="1"/>
        <v>Rural+Urban-2015-November</v>
      </c>
      <c r="E106" s="4">
        <v>125.4</v>
      </c>
      <c r="F106" s="4">
        <v>130.30000000000001</v>
      </c>
      <c r="G106" s="4">
        <v>121.6</v>
      </c>
      <c r="H106" s="4">
        <v>129.19999999999999</v>
      </c>
      <c r="I106" s="4">
        <v>114.9</v>
      </c>
      <c r="J106" s="4">
        <v>128.19999999999999</v>
      </c>
      <c r="K106" s="4">
        <v>158.4</v>
      </c>
      <c r="L106" s="4">
        <v>171.2</v>
      </c>
      <c r="M106" s="4">
        <v>93.3</v>
      </c>
      <c r="N106" s="4">
        <v>131.19999999999999</v>
      </c>
      <c r="O106" s="4">
        <v>121.7</v>
      </c>
      <c r="P106" s="4">
        <v>134</v>
      </c>
      <c r="Q106" s="4">
        <v>132.69999999999999</v>
      </c>
      <c r="R106" s="4">
        <v>133.6</v>
      </c>
      <c r="S106" s="4">
        <v>129.30000000000001</v>
      </c>
      <c r="T106" s="4">
        <v>124.5</v>
      </c>
      <c r="U106" s="4">
        <v>128.6</v>
      </c>
      <c r="V106" s="4">
        <v>122.9</v>
      </c>
      <c r="W106" s="4">
        <v>121.6</v>
      </c>
      <c r="X106" s="4">
        <v>123.4</v>
      </c>
      <c r="Y106" s="4">
        <v>120.9</v>
      </c>
      <c r="Z106" s="4">
        <v>111.5</v>
      </c>
      <c r="AA106" s="4">
        <v>119.2</v>
      </c>
      <c r="AB106" s="4">
        <v>126.3</v>
      </c>
      <c r="AC106" s="4">
        <v>113.8</v>
      </c>
      <c r="AD106" s="4">
        <v>118.1</v>
      </c>
      <c r="AE106" s="22">
        <v>126.6</v>
      </c>
    </row>
    <row r="107" spans="1:31" x14ac:dyDescent="0.35">
      <c r="A107" s="21" t="s">
        <v>30</v>
      </c>
      <c r="B107" s="4">
        <v>2015</v>
      </c>
      <c r="C107" s="4" t="s">
        <v>46</v>
      </c>
      <c r="D107" s="4" t="str">
        <f t="shared" si="1"/>
        <v>Rural-2015-December</v>
      </c>
      <c r="E107" s="4">
        <v>126.3</v>
      </c>
      <c r="F107" s="4">
        <v>131.30000000000001</v>
      </c>
      <c r="G107" s="4">
        <v>123.3</v>
      </c>
      <c r="H107" s="4">
        <v>129.80000000000001</v>
      </c>
      <c r="I107" s="4">
        <v>118.3</v>
      </c>
      <c r="J107" s="4">
        <v>131.6</v>
      </c>
      <c r="K107" s="4">
        <v>145.5</v>
      </c>
      <c r="L107" s="4">
        <v>162.1</v>
      </c>
      <c r="M107" s="4">
        <v>95.4</v>
      </c>
      <c r="N107" s="4">
        <v>128.9</v>
      </c>
      <c r="O107" s="4">
        <v>123.3</v>
      </c>
      <c r="P107" s="4">
        <v>135.1</v>
      </c>
      <c r="Q107" s="4">
        <v>131.4</v>
      </c>
      <c r="R107" s="4">
        <v>133.1</v>
      </c>
      <c r="S107" s="4">
        <v>132.5</v>
      </c>
      <c r="T107" s="4">
        <v>128.5</v>
      </c>
      <c r="U107" s="4">
        <v>131.9</v>
      </c>
      <c r="V107" s="4">
        <v>139.2560976</v>
      </c>
      <c r="W107" s="4">
        <v>125.7</v>
      </c>
      <c r="X107" s="4">
        <v>126</v>
      </c>
      <c r="Y107" s="4">
        <v>123.1</v>
      </c>
      <c r="Z107" s="4">
        <v>114</v>
      </c>
      <c r="AA107" s="4">
        <v>121.6</v>
      </c>
      <c r="AB107" s="4">
        <v>125.6</v>
      </c>
      <c r="AC107" s="4">
        <v>114.1</v>
      </c>
      <c r="AD107" s="4">
        <v>119.8</v>
      </c>
      <c r="AE107" s="22">
        <v>127.9</v>
      </c>
    </row>
    <row r="108" spans="1:31" x14ac:dyDescent="0.35">
      <c r="A108" s="21" t="s">
        <v>33</v>
      </c>
      <c r="B108" s="4">
        <v>2015</v>
      </c>
      <c r="C108" s="4" t="s">
        <v>46</v>
      </c>
      <c r="D108" s="4" t="str">
        <f t="shared" si="1"/>
        <v>Urban-2015-December</v>
      </c>
      <c r="E108" s="4">
        <v>124.3</v>
      </c>
      <c r="F108" s="4">
        <v>131.69999999999999</v>
      </c>
      <c r="G108" s="4">
        <v>127.1</v>
      </c>
      <c r="H108" s="4">
        <v>128.6</v>
      </c>
      <c r="I108" s="4">
        <v>110</v>
      </c>
      <c r="J108" s="4">
        <v>120.8</v>
      </c>
      <c r="K108" s="4">
        <v>149</v>
      </c>
      <c r="L108" s="4">
        <v>190.1</v>
      </c>
      <c r="M108" s="4">
        <v>92.7</v>
      </c>
      <c r="N108" s="4">
        <v>138.6</v>
      </c>
      <c r="O108" s="4">
        <v>120.2</v>
      </c>
      <c r="P108" s="4">
        <v>134.19999999999999</v>
      </c>
      <c r="Q108" s="4">
        <v>131.5</v>
      </c>
      <c r="R108" s="4">
        <v>138.19999999999999</v>
      </c>
      <c r="S108" s="4">
        <v>125.4</v>
      </c>
      <c r="T108" s="4">
        <v>119.5</v>
      </c>
      <c r="U108" s="4">
        <v>124.5</v>
      </c>
      <c r="V108" s="4">
        <v>122.4</v>
      </c>
      <c r="W108" s="4">
        <v>116</v>
      </c>
      <c r="X108" s="4">
        <v>121</v>
      </c>
      <c r="Y108" s="4">
        <v>118.6</v>
      </c>
      <c r="Z108" s="4">
        <v>109.3</v>
      </c>
      <c r="AA108" s="4">
        <v>118.1</v>
      </c>
      <c r="AB108" s="4">
        <v>126.6</v>
      </c>
      <c r="AC108" s="4">
        <v>113.2</v>
      </c>
      <c r="AD108" s="4">
        <v>116.7</v>
      </c>
      <c r="AE108" s="22">
        <v>124</v>
      </c>
    </row>
    <row r="109" spans="1:31" x14ac:dyDescent="0.35">
      <c r="A109" s="21" t="s">
        <v>34</v>
      </c>
      <c r="B109" s="4">
        <v>2015</v>
      </c>
      <c r="C109" s="4" t="s">
        <v>46</v>
      </c>
      <c r="D109" s="4" t="str">
        <f t="shared" si="1"/>
        <v>Rural+Urban-2015-December</v>
      </c>
      <c r="E109" s="4">
        <v>125.7</v>
      </c>
      <c r="F109" s="4">
        <v>131.4</v>
      </c>
      <c r="G109" s="4">
        <v>124.8</v>
      </c>
      <c r="H109" s="4">
        <v>129.4</v>
      </c>
      <c r="I109" s="4">
        <v>115.3</v>
      </c>
      <c r="J109" s="4">
        <v>126.6</v>
      </c>
      <c r="K109" s="4">
        <v>146.69999999999999</v>
      </c>
      <c r="L109" s="4">
        <v>171.5</v>
      </c>
      <c r="M109" s="4">
        <v>94.5</v>
      </c>
      <c r="N109" s="4">
        <v>132.1</v>
      </c>
      <c r="O109" s="4">
        <v>122</v>
      </c>
      <c r="P109" s="4">
        <v>134.69999999999999</v>
      </c>
      <c r="Q109" s="4">
        <v>131.4</v>
      </c>
      <c r="R109" s="4">
        <v>134.5</v>
      </c>
      <c r="S109" s="4">
        <v>129.69999999999999</v>
      </c>
      <c r="T109" s="4">
        <v>124.8</v>
      </c>
      <c r="U109" s="4">
        <v>129</v>
      </c>
      <c r="V109" s="4">
        <v>122.4</v>
      </c>
      <c r="W109" s="4">
        <v>122</v>
      </c>
      <c r="X109" s="4">
        <v>123.6</v>
      </c>
      <c r="Y109" s="4">
        <v>121.4</v>
      </c>
      <c r="Z109" s="4">
        <v>111.5</v>
      </c>
      <c r="AA109" s="4">
        <v>119.6</v>
      </c>
      <c r="AB109" s="4">
        <v>126.2</v>
      </c>
      <c r="AC109" s="4">
        <v>113.7</v>
      </c>
      <c r="AD109" s="4">
        <v>118.3</v>
      </c>
      <c r="AE109" s="22">
        <v>126.1</v>
      </c>
    </row>
    <row r="110" spans="1:31" x14ac:dyDescent="0.35">
      <c r="A110" s="21" t="s">
        <v>30</v>
      </c>
      <c r="B110" s="4">
        <v>2016</v>
      </c>
      <c r="C110" s="4" t="s">
        <v>31</v>
      </c>
      <c r="D110" s="4" t="str">
        <f t="shared" si="1"/>
        <v>Rural-2016-January</v>
      </c>
      <c r="E110" s="4">
        <v>126.8</v>
      </c>
      <c r="F110" s="4">
        <v>133.19999999999999</v>
      </c>
      <c r="G110" s="4">
        <v>126.5</v>
      </c>
      <c r="H110" s="4">
        <v>130.30000000000001</v>
      </c>
      <c r="I110" s="4">
        <v>118.9</v>
      </c>
      <c r="J110" s="4">
        <v>131.6</v>
      </c>
      <c r="K110" s="4">
        <v>140.1</v>
      </c>
      <c r="L110" s="4">
        <v>163.80000000000001</v>
      </c>
      <c r="M110" s="4">
        <v>97.7</v>
      </c>
      <c r="N110" s="4">
        <v>129.6</v>
      </c>
      <c r="O110" s="4">
        <v>124.3</v>
      </c>
      <c r="P110" s="4">
        <v>135.9</v>
      </c>
      <c r="Q110" s="4">
        <v>131.4</v>
      </c>
      <c r="R110" s="4">
        <v>133.6</v>
      </c>
      <c r="S110" s="4">
        <v>133.19999999999999</v>
      </c>
      <c r="T110" s="4">
        <v>128.9</v>
      </c>
      <c r="U110" s="4">
        <v>132.6</v>
      </c>
      <c r="V110" s="4">
        <v>139.2560976</v>
      </c>
      <c r="W110" s="4">
        <v>126.2</v>
      </c>
      <c r="X110" s="4">
        <v>126.6</v>
      </c>
      <c r="Y110" s="4">
        <v>123.7</v>
      </c>
      <c r="Z110" s="4">
        <v>113.6</v>
      </c>
      <c r="AA110" s="4">
        <v>121.4</v>
      </c>
      <c r="AB110" s="4">
        <v>126.2</v>
      </c>
      <c r="AC110" s="4">
        <v>114.9</v>
      </c>
      <c r="AD110" s="4">
        <v>120.1</v>
      </c>
      <c r="AE110" s="22">
        <v>128.1</v>
      </c>
    </row>
    <row r="111" spans="1:31" x14ac:dyDescent="0.35">
      <c r="A111" s="21" t="s">
        <v>33</v>
      </c>
      <c r="B111" s="4">
        <v>2016</v>
      </c>
      <c r="C111" s="4" t="s">
        <v>31</v>
      </c>
      <c r="D111" s="4" t="str">
        <f t="shared" si="1"/>
        <v>Urban-2016-January</v>
      </c>
      <c r="E111" s="4">
        <v>124.7</v>
      </c>
      <c r="F111" s="4">
        <v>135.9</v>
      </c>
      <c r="G111" s="4">
        <v>132</v>
      </c>
      <c r="H111" s="4">
        <v>129.19999999999999</v>
      </c>
      <c r="I111" s="4">
        <v>109.7</v>
      </c>
      <c r="J111" s="4">
        <v>119</v>
      </c>
      <c r="K111" s="4">
        <v>144.1</v>
      </c>
      <c r="L111" s="4">
        <v>184.2</v>
      </c>
      <c r="M111" s="4">
        <v>96.7</v>
      </c>
      <c r="N111" s="4">
        <v>139.5</v>
      </c>
      <c r="O111" s="4">
        <v>120.5</v>
      </c>
      <c r="P111" s="4">
        <v>134.69999999999999</v>
      </c>
      <c r="Q111" s="4">
        <v>131.19999999999999</v>
      </c>
      <c r="R111" s="4">
        <v>139.5</v>
      </c>
      <c r="S111" s="4">
        <v>125.8</v>
      </c>
      <c r="T111" s="4">
        <v>119.8</v>
      </c>
      <c r="U111" s="4">
        <v>124.9</v>
      </c>
      <c r="V111" s="4">
        <v>123.4</v>
      </c>
      <c r="W111" s="4">
        <v>116.9</v>
      </c>
      <c r="X111" s="4">
        <v>121.6</v>
      </c>
      <c r="Y111" s="4">
        <v>119.1</v>
      </c>
      <c r="Z111" s="4">
        <v>108.9</v>
      </c>
      <c r="AA111" s="4">
        <v>118.5</v>
      </c>
      <c r="AB111" s="4">
        <v>126.4</v>
      </c>
      <c r="AC111" s="4">
        <v>114</v>
      </c>
      <c r="AD111" s="4">
        <v>116.8</v>
      </c>
      <c r="AE111" s="22">
        <v>124.2</v>
      </c>
    </row>
    <row r="112" spans="1:31" x14ac:dyDescent="0.35">
      <c r="A112" s="21" t="s">
        <v>34</v>
      </c>
      <c r="B112" s="4">
        <v>2016</v>
      </c>
      <c r="C112" s="4" t="s">
        <v>31</v>
      </c>
      <c r="D112" s="4" t="str">
        <f t="shared" si="1"/>
        <v>Rural+Urban-2016-January</v>
      </c>
      <c r="E112" s="4">
        <v>126.1</v>
      </c>
      <c r="F112" s="4">
        <v>134.1</v>
      </c>
      <c r="G112" s="4">
        <v>128.6</v>
      </c>
      <c r="H112" s="4">
        <v>129.9</v>
      </c>
      <c r="I112" s="4">
        <v>115.5</v>
      </c>
      <c r="J112" s="4">
        <v>125.7</v>
      </c>
      <c r="K112" s="4">
        <v>141.5</v>
      </c>
      <c r="L112" s="4">
        <v>170.7</v>
      </c>
      <c r="M112" s="4">
        <v>97.4</v>
      </c>
      <c r="N112" s="4">
        <v>132.9</v>
      </c>
      <c r="O112" s="4">
        <v>122.7</v>
      </c>
      <c r="P112" s="4">
        <v>135.30000000000001</v>
      </c>
      <c r="Q112" s="4">
        <v>131.30000000000001</v>
      </c>
      <c r="R112" s="4">
        <v>135.19999999999999</v>
      </c>
      <c r="S112" s="4">
        <v>130.30000000000001</v>
      </c>
      <c r="T112" s="4">
        <v>125.1</v>
      </c>
      <c r="U112" s="4">
        <v>129.5</v>
      </c>
      <c r="V112" s="4">
        <v>123.4</v>
      </c>
      <c r="W112" s="4">
        <v>122.7</v>
      </c>
      <c r="X112" s="4">
        <v>124.2</v>
      </c>
      <c r="Y112" s="4">
        <v>122</v>
      </c>
      <c r="Z112" s="4">
        <v>111.1</v>
      </c>
      <c r="AA112" s="4">
        <v>119.8</v>
      </c>
      <c r="AB112" s="4">
        <v>126.3</v>
      </c>
      <c r="AC112" s="4">
        <v>114.5</v>
      </c>
      <c r="AD112" s="4">
        <v>118.5</v>
      </c>
      <c r="AE112" s="22">
        <v>126.3</v>
      </c>
    </row>
    <row r="113" spans="1:31" x14ac:dyDescent="0.35">
      <c r="A113" s="21" t="s">
        <v>30</v>
      </c>
      <c r="B113" s="4">
        <v>2016</v>
      </c>
      <c r="C113" s="4" t="s">
        <v>35</v>
      </c>
      <c r="D113" s="4" t="str">
        <f t="shared" si="1"/>
        <v>Rural-2016-February</v>
      </c>
      <c r="E113" s="4">
        <v>127.1</v>
      </c>
      <c r="F113" s="4">
        <v>133.69999999999999</v>
      </c>
      <c r="G113" s="4">
        <v>127.7</v>
      </c>
      <c r="H113" s="4">
        <v>130.69999999999999</v>
      </c>
      <c r="I113" s="4">
        <v>118.5</v>
      </c>
      <c r="J113" s="4">
        <v>130.4</v>
      </c>
      <c r="K113" s="4">
        <v>130.9</v>
      </c>
      <c r="L113" s="4">
        <v>162.80000000000001</v>
      </c>
      <c r="M113" s="4">
        <v>98.7</v>
      </c>
      <c r="N113" s="4">
        <v>130.6</v>
      </c>
      <c r="O113" s="4">
        <v>124.8</v>
      </c>
      <c r="P113" s="4">
        <v>136.4</v>
      </c>
      <c r="Q113" s="4">
        <v>130.30000000000001</v>
      </c>
      <c r="R113" s="4">
        <v>134.4</v>
      </c>
      <c r="S113" s="4">
        <v>133.9</v>
      </c>
      <c r="T113" s="4">
        <v>129.80000000000001</v>
      </c>
      <c r="U113" s="4">
        <v>133.4</v>
      </c>
      <c r="V113" s="4">
        <v>139.2560976</v>
      </c>
      <c r="W113" s="4">
        <v>127.5</v>
      </c>
      <c r="X113" s="4">
        <v>127.1</v>
      </c>
      <c r="Y113" s="4">
        <v>124.3</v>
      </c>
      <c r="Z113" s="4">
        <v>113.9</v>
      </c>
      <c r="AA113" s="4">
        <v>122.3</v>
      </c>
      <c r="AB113" s="4">
        <v>127.1</v>
      </c>
      <c r="AC113" s="4">
        <v>116.8</v>
      </c>
      <c r="AD113" s="4">
        <v>120.9</v>
      </c>
      <c r="AE113" s="22">
        <v>127.9</v>
      </c>
    </row>
    <row r="114" spans="1:31" x14ac:dyDescent="0.35">
      <c r="A114" s="21" t="s">
        <v>33</v>
      </c>
      <c r="B114" s="4">
        <v>2016</v>
      </c>
      <c r="C114" s="4" t="s">
        <v>35</v>
      </c>
      <c r="D114" s="4" t="str">
        <f t="shared" si="1"/>
        <v>Urban-2016-February</v>
      </c>
      <c r="E114" s="4">
        <v>124.8</v>
      </c>
      <c r="F114" s="4">
        <v>135.1</v>
      </c>
      <c r="G114" s="4">
        <v>130.30000000000001</v>
      </c>
      <c r="H114" s="4">
        <v>129.6</v>
      </c>
      <c r="I114" s="4">
        <v>108.4</v>
      </c>
      <c r="J114" s="4">
        <v>118.6</v>
      </c>
      <c r="K114" s="4">
        <v>129.19999999999999</v>
      </c>
      <c r="L114" s="4">
        <v>176.4</v>
      </c>
      <c r="M114" s="4">
        <v>99.1</v>
      </c>
      <c r="N114" s="4">
        <v>139.69999999999999</v>
      </c>
      <c r="O114" s="4">
        <v>120.6</v>
      </c>
      <c r="P114" s="4">
        <v>135.19999999999999</v>
      </c>
      <c r="Q114" s="4">
        <v>129.1</v>
      </c>
      <c r="R114" s="4">
        <v>140</v>
      </c>
      <c r="S114" s="4">
        <v>126.2</v>
      </c>
      <c r="T114" s="4">
        <v>120.1</v>
      </c>
      <c r="U114" s="4">
        <v>125.3</v>
      </c>
      <c r="V114" s="4">
        <v>124.4</v>
      </c>
      <c r="W114" s="4">
        <v>116</v>
      </c>
      <c r="X114" s="4">
        <v>121.8</v>
      </c>
      <c r="Y114" s="4">
        <v>119.5</v>
      </c>
      <c r="Z114" s="4">
        <v>109.1</v>
      </c>
      <c r="AA114" s="4">
        <v>118.8</v>
      </c>
      <c r="AB114" s="4">
        <v>126.3</v>
      </c>
      <c r="AC114" s="4">
        <v>116.2</v>
      </c>
      <c r="AD114" s="4">
        <v>117.2</v>
      </c>
      <c r="AE114" s="22">
        <v>123.8</v>
      </c>
    </row>
    <row r="115" spans="1:31" x14ac:dyDescent="0.35">
      <c r="A115" s="21" t="s">
        <v>34</v>
      </c>
      <c r="B115" s="4">
        <v>2016</v>
      </c>
      <c r="C115" s="4" t="s">
        <v>35</v>
      </c>
      <c r="D115" s="4" t="str">
        <f t="shared" si="1"/>
        <v>Rural+Urban-2016-February</v>
      </c>
      <c r="E115" s="4">
        <v>126.4</v>
      </c>
      <c r="F115" s="4">
        <v>134.19999999999999</v>
      </c>
      <c r="G115" s="4">
        <v>128.69999999999999</v>
      </c>
      <c r="H115" s="4">
        <v>130.30000000000001</v>
      </c>
      <c r="I115" s="4">
        <v>114.8</v>
      </c>
      <c r="J115" s="4">
        <v>124.9</v>
      </c>
      <c r="K115" s="4">
        <v>130.30000000000001</v>
      </c>
      <c r="L115" s="4">
        <v>167.4</v>
      </c>
      <c r="M115" s="4">
        <v>98.8</v>
      </c>
      <c r="N115" s="4">
        <v>133.6</v>
      </c>
      <c r="O115" s="4">
        <v>123</v>
      </c>
      <c r="P115" s="4">
        <v>135.80000000000001</v>
      </c>
      <c r="Q115" s="4">
        <v>129.9</v>
      </c>
      <c r="R115" s="4">
        <v>135.9</v>
      </c>
      <c r="S115" s="4">
        <v>130.9</v>
      </c>
      <c r="T115" s="4">
        <v>125.8</v>
      </c>
      <c r="U115" s="4">
        <v>130.19999999999999</v>
      </c>
      <c r="V115" s="4">
        <v>124.4</v>
      </c>
      <c r="W115" s="4">
        <v>123.1</v>
      </c>
      <c r="X115" s="4">
        <v>124.6</v>
      </c>
      <c r="Y115" s="4">
        <v>122.5</v>
      </c>
      <c r="Z115" s="4">
        <v>111.4</v>
      </c>
      <c r="AA115" s="4">
        <v>120.3</v>
      </c>
      <c r="AB115" s="4">
        <v>126.6</v>
      </c>
      <c r="AC115" s="4">
        <v>116.6</v>
      </c>
      <c r="AD115" s="4">
        <v>119.1</v>
      </c>
      <c r="AE115" s="22">
        <v>126</v>
      </c>
    </row>
    <row r="116" spans="1:31" x14ac:dyDescent="0.35">
      <c r="A116" s="21" t="s">
        <v>30</v>
      </c>
      <c r="B116" s="4">
        <v>2016</v>
      </c>
      <c r="C116" s="4" t="s">
        <v>36</v>
      </c>
      <c r="D116" s="4" t="str">
        <f t="shared" si="1"/>
        <v>Rural-2016-March</v>
      </c>
      <c r="E116" s="4">
        <v>127.3</v>
      </c>
      <c r="F116" s="4">
        <v>134.4</v>
      </c>
      <c r="G116" s="4">
        <v>125.1</v>
      </c>
      <c r="H116" s="4">
        <v>130.5</v>
      </c>
      <c r="I116" s="4">
        <v>118.3</v>
      </c>
      <c r="J116" s="4">
        <v>131.69999999999999</v>
      </c>
      <c r="K116" s="4">
        <v>130.69999999999999</v>
      </c>
      <c r="L116" s="4">
        <v>161.19999999999999</v>
      </c>
      <c r="M116" s="4">
        <v>100.4</v>
      </c>
      <c r="N116" s="4">
        <v>130.80000000000001</v>
      </c>
      <c r="O116" s="4">
        <v>124.9</v>
      </c>
      <c r="P116" s="4">
        <v>137</v>
      </c>
      <c r="Q116" s="4">
        <v>130.4</v>
      </c>
      <c r="R116" s="4">
        <v>135</v>
      </c>
      <c r="S116" s="4">
        <v>134.4</v>
      </c>
      <c r="T116" s="4">
        <v>130.19999999999999</v>
      </c>
      <c r="U116" s="4">
        <v>133.80000000000001</v>
      </c>
      <c r="V116" s="4">
        <v>139.2560976</v>
      </c>
      <c r="W116" s="4">
        <v>127</v>
      </c>
      <c r="X116" s="4">
        <v>127.7</v>
      </c>
      <c r="Y116" s="4">
        <v>124.8</v>
      </c>
      <c r="Z116" s="4">
        <v>113.6</v>
      </c>
      <c r="AA116" s="4">
        <v>122.5</v>
      </c>
      <c r="AB116" s="4">
        <v>127.5</v>
      </c>
      <c r="AC116" s="4">
        <v>117.4</v>
      </c>
      <c r="AD116" s="4">
        <v>121.1</v>
      </c>
      <c r="AE116" s="22">
        <v>128</v>
      </c>
    </row>
    <row r="117" spans="1:31" x14ac:dyDescent="0.35">
      <c r="A117" s="21" t="s">
        <v>33</v>
      </c>
      <c r="B117" s="4">
        <v>2016</v>
      </c>
      <c r="C117" s="4" t="s">
        <v>36</v>
      </c>
      <c r="D117" s="4" t="str">
        <f t="shared" si="1"/>
        <v>Urban-2016-March</v>
      </c>
      <c r="E117" s="4">
        <v>124.8</v>
      </c>
      <c r="F117" s="4">
        <v>136.30000000000001</v>
      </c>
      <c r="G117" s="4">
        <v>123.7</v>
      </c>
      <c r="H117" s="4">
        <v>129.69999999999999</v>
      </c>
      <c r="I117" s="4">
        <v>107.9</v>
      </c>
      <c r="J117" s="4">
        <v>119.9</v>
      </c>
      <c r="K117" s="4">
        <v>128.1</v>
      </c>
      <c r="L117" s="4">
        <v>170.3</v>
      </c>
      <c r="M117" s="4">
        <v>101.8</v>
      </c>
      <c r="N117" s="4">
        <v>140.1</v>
      </c>
      <c r="O117" s="4">
        <v>120.7</v>
      </c>
      <c r="P117" s="4">
        <v>135.4</v>
      </c>
      <c r="Q117" s="4">
        <v>128.9</v>
      </c>
      <c r="R117" s="4">
        <v>140.6</v>
      </c>
      <c r="S117" s="4">
        <v>126.4</v>
      </c>
      <c r="T117" s="4">
        <v>120.3</v>
      </c>
      <c r="U117" s="4">
        <v>125.5</v>
      </c>
      <c r="V117" s="4">
        <v>124.9</v>
      </c>
      <c r="W117" s="4">
        <v>114.8</v>
      </c>
      <c r="X117" s="4">
        <v>122.3</v>
      </c>
      <c r="Y117" s="4">
        <v>119.7</v>
      </c>
      <c r="Z117" s="4">
        <v>108.5</v>
      </c>
      <c r="AA117" s="4">
        <v>119.1</v>
      </c>
      <c r="AB117" s="4">
        <v>126.4</v>
      </c>
      <c r="AC117" s="4">
        <v>117.1</v>
      </c>
      <c r="AD117" s="4">
        <v>117.3</v>
      </c>
      <c r="AE117" s="22">
        <v>123.8</v>
      </c>
    </row>
    <row r="118" spans="1:31" x14ac:dyDescent="0.35">
      <c r="A118" s="21" t="s">
        <v>34</v>
      </c>
      <c r="B118" s="4">
        <v>2016</v>
      </c>
      <c r="C118" s="4" t="s">
        <v>36</v>
      </c>
      <c r="D118" s="4" t="str">
        <f t="shared" si="1"/>
        <v>Rural+Urban-2016-March</v>
      </c>
      <c r="E118" s="4">
        <v>126.5</v>
      </c>
      <c r="F118" s="4">
        <v>135.1</v>
      </c>
      <c r="G118" s="4">
        <v>124.6</v>
      </c>
      <c r="H118" s="4">
        <v>130.19999999999999</v>
      </c>
      <c r="I118" s="4">
        <v>114.5</v>
      </c>
      <c r="J118" s="4">
        <v>126.2</v>
      </c>
      <c r="K118" s="4">
        <v>129.80000000000001</v>
      </c>
      <c r="L118" s="4">
        <v>164.3</v>
      </c>
      <c r="M118" s="4">
        <v>100.9</v>
      </c>
      <c r="N118" s="4">
        <v>133.9</v>
      </c>
      <c r="O118" s="4">
        <v>123.1</v>
      </c>
      <c r="P118" s="4">
        <v>136.30000000000001</v>
      </c>
      <c r="Q118" s="4">
        <v>129.80000000000001</v>
      </c>
      <c r="R118" s="4">
        <v>136.5</v>
      </c>
      <c r="S118" s="4">
        <v>131.30000000000001</v>
      </c>
      <c r="T118" s="4">
        <v>126.1</v>
      </c>
      <c r="U118" s="4">
        <v>130.5</v>
      </c>
      <c r="V118" s="4">
        <v>124.9</v>
      </c>
      <c r="W118" s="4">
        <v>122.4</v>
      </c>
      <c r="X118" s="4">
        <v>125.1</v>
      </c>
      <c r="Y118" s="4">
        <v>122.9</v>
      </c>
      <c r="Z118" s="4">
        <v>110.9</v>
      </c>
      <c r="AA118" s="4">
        <v>120.6</v>
      </c>
      <c r="AB118" s="4">
        <v>126.9</v>
      </c>
      <c r="AC118" s="4">
        <v>117.3</v>
      </c>
      <c r="AD118" s="4">
        <v>119.3</v>
      </c>
      <c r="AE118" s="22">
        <v>126</v>
      </c>
    </row>
    <row r="119" spans="1:31" x14ac:dyDescent="0.35">
      <c r="A119" s="21" t="s">
        <v>30</v>
      </c>
      <c r="B119" s="4">
        <v>2016</v>
      </c>
      <c r="C119" s="4" t="s">
        <v>37</v>
      </c>
      <c r="D119" s="4" t="str">
        <f t="shared" si="1"/>
        <v>Rural-2016-April</v>
      </c>
      <c r="E119" s="4">
        <v>127.4</v>
      </c>
      <c r="F119" s="4">
        <v>135.4</v>
      </c>
      <c r="G119" s="4">
        <v>123.4</v>
      </c>
      <c r="H119" s="4">
        <v>131.30000000000001</v>
      </c>
      <c r="I119" s="4">
        <v>118.2</v>
      </c>
      <c r="J119" s="4">
        <v>138.1</v>
      </c>
      <c r="K119" s="4">
        <v>134.1</v>
      </c>
      <c r="L119" s="4">
        <v>162.69999999999999</v>
      </c>
      <c r="M119" s="4">
        <v>105</v>
      </c>
      <c r="N119" s="4">
        <v>131.4</v>
      </c>
      <c r="O119" s="4">
        <v>125.4</v>
      </c>
      <c r="P119" s="4">
        <v>137.4</v>
      </c>
      <c r="Q119" s="4">
        <v>131.80000000000001</v>
      </c>
      <c r="R119" s="4">
        <v>135.5</v>
      </c>
      <c r="S119" s="4">
        <v>135</v>
      </c>
      <c r="T119" s="4">
        <v>130.6</v>
      </c>
      <c r="U119" s="4">
        <v>134.4</v>
      </c>
      <c r="V119" s="4">
        <v>139.2560976</v>
      </c>
      <c r="W119" s="4">
        <v>127</v>
      </c>
      <c r="X119" s="4">
        <v>128</v>
      </c>
      <c r="Y119" s="4">
        <v>125.2</v>
      </c>
      <c r="Z119" s="4">
        <v>114.4</v>
      </c>
      <c r="AA119" s="4">
        <v>123.2</v>
      </c>
      <c r="AB119" s="4">
        <v>127.9</v>
      </c>
      <c r="AC119" s="4">
        <v>118.4</v>
      </c>
      <c r="AD119" s="4">
        <v>121.7</v>
      </c>
      <c r="AE119" s="22">
        <v>129</v>
      </c>
    </row>
    <row r="120" spans="1:31" x14ac:dyDescent="0.35">
      <c r="A120" s="21" t="s">
        <v>33</v>
      </c>
      <c r="B120" s="4">
        <v>2016</v>
      </c>
      <c r="C120" s="4" t="s">
        <v>37</v>
      </c>
      <c r="D120" s="4" t="str">
        <f t="shared" si="1"/>
        <v>Urban-2016-April</v>
      </c>
      <c r="E120" s="4">
        <v>124.9</v>
      </c>
      <c r="F120" s="4">
        <v>139.30000000000001</v>
      </c>
      <c r="G120" s="4">
        <v>119.9</v>
      </c>
      <c r="H120" s="4">
        <v>130.19999999999999</v>
      </c>
      <c r="I120" s="4">
        <v>108.9</v>
      </c>
      <c r="J120" s="4">
        <v>131.1</v>
      </c>
      <c r="K120" s="4">
        <v>136.80000000000001</v>
      </c>
      <c r="L120" s="4">
        <v>176.9</v>
      </c>
      <c r="M120" s="4">
        <v>109.1</v>
      </c>
      <c r="N120" s="4">
        <v>140.4</v>
      </c>
      <c r="O120" s="4">
        <v>121.1</v>
      </c>
      <c r="P120" s="4">
        <v>135.9</v>
      </c>
      <c r="Q120" s="4">
        <v>131.80000000000001</v>
      </c>
      <c r="R120" s="4">
        <v>141.5</v>
      </c>
      <c r="S120" s="4">
        <v>126.8</v>
      </c>
      <c r="T120" s="4">
        <v>120.5</v>
      </c>
      <c r="U120" s="4">
        <v>125.8</v>
      </c>
      <c r="V120" s="4">
        <v>125.6</v>
      </c>
      <c r="W120" s="4">
        <v>114.6</v>
      </c>
      <c r="X120" s="4">
        <v>122.8</v>
      </c>
      <c r="Y120" s="4">
        <v>120</v>
      </c>
      <c r="Z120" s="4">
        <v>110</v>
      </c>
      <c r="AA120" s="4">
        <v>119.5</v>
      </c>
      <c r="AB120" s="4">
        <v>127.6</v>
      </c>
      <c r="AC120" s="4">
        <v>117.6</v>
      </c>
      <c r="AD120" s="4">
        <v>118.2</v>
      </c>
      <c r="AE120" s="22">
        <v>125.3</v>
      </c>
    </row>
    <row r="121" spans="1:31" x14ac:dyDescent="0.35">
      <c r="A121" s="21" t="s">
        <v>34</v>
      </c>
      <c r="B121" s="4">
        <v>2016</v>
      </c>
      <c r="C121" s="4" t="s">
        <v>37</v>
      </c>
      <c r="D121" s="4" t="str">
        <f t="shared" si="1"/>
        <v>Rural+Urban-2016-April</v>
      </c>
      <c r="E121" s="4">
        <v>126.6</v>
      </c>
      <c r="F121" s="4">
        <v>136.80000000000001</v>
      </c>
      <c r="G121" s="4">
        <v>122</v>
      </c>
      <c r="H121" s="4">
        <v>130.9</v>
      </c>
      <c r="I121" s="4">
        <v>114.8</v>
      </c>
      <c r="J121" s="4">
        <v>134.80000000000001</v>
      </c>
      <c r="K121" s="4">
        <v>135</v>
      </c>
      <c r="L121" s="4">
        <v>167.5</v>
      </c>
      <c r="M121" s="4">
        <v>106.4</v>
      </c>
      <c r="N121" s="4">
        <v>134.4</v>
      </c>
      <c r="O121" s="4">
        <v>123.6</v>
      </c>
      <c r="P121" s="4">
        <v>136.69999999999999</v>
      </c>
      <c r="Q121" s="4">
        <v>131.80000000000001</v>
      </c>
      <c r="R121" s="4">
        <v>137.1</v>
      </c>
      <c r="S121" s="4">
        <v>131.80000000000001</v>
      </c>
      <c r="T121" s="4">
        <v>126.4</v>
      </c>
      <c r="U121" s="4">
        <v>131</v>
      </c>
      <c r="V121" s="4">
        <v>125.6</v>
      </c>
      <c r="W121" s="4">
        <v>122.3</v>
      </c>
      <c r="X121" s="4">
        <v>125.5</v>
      </c>
      <c r="Y121" s="4">
        <v>123.2</v>
      </c>
      <c r="Z121" s="4">
        <v>112.1</v>
      </c>
      <c r="AA121" s="4">
        <v>121.1</v>
      </c>
      <c r="AB121" s="4">
        <v>127.7</v>
      </c>
      <c r="AC121" s="4">
        <v>118.1</v>
      </c>
      <c r="AD121" s="4">
        <v>120</v>
      </c>
      <c r="AE121" s="22">
        <v>127.3</v>
      </c>
    </row>
    <row r="122" spans="1:31" x14ac:dyDescent="0.35">
      <c r="A122" s="21" t="s">
        <v>30</v>
      </c>
      <c r="B122" s="4">
        <v>2016</v>
      </c>
      <c r="C122" s="4" t="s">
        <v>38</v>
      </c>
      <c r="D122" s="4" t="str">
        <f t="shared" si="1"/>
        <v>Rural-2016-May</v>
      </c>
      <c r="E122" s="4">
        <v>127.6</v>
      </c>
      <c r="F122" s="4">
        <v>137.5</v>
      </c>
      <c r="G122" s="4">
        <v>124.4</v>
      </c>
      <c r="H122" s="4">
        <v>132.4</v>
      </c>
      <c r="I122" s="4">
        <v>118.2</v>
      </c>
      <c r="J122" s="4">
        <v>138.1</v>
      </c>
      <c r="K122" s="4">
        <v>141.80000000000001</v>
      </c>
      <c r="L122" s="4">
        <v>166</v>
      </c>
      <c r="M122" s="4">
        <v>107.5</v>
      </c>
      <c r="N122" s="4">
        <v>132.19999999999999</v>
      </c>
      <c r="O122" s="4">
        <v>126.1</v>
      </c>
      <c r="P122" s="4">
        <v>138.30000000000001</v>
      </c>
      <c r="Q122" s="4">
        <v>133.6</v>
      </c>
      <c r="R122" s="4">
        <v>136</v>
      </c>
      <c r="S122" s="4">
        <v>135.4</v>
      </c>
      <c r="T122" s="4">
        <v>131.1</v>
      </c>
      <c r="U122" s="4">
        <v>134.80000000000001</v>
      </c>
      <c r="V122" s="4">
        <v>139.2560976</v>
      </c>
      <c r="W122" s="4">
        <v>127.4</v>
      </c>
      <c r="X122" s="4">
        <v>128.5</v>
      </c>
      <c r="Y122" s="4">
        <v>125.8</v>
      </c>
      <c r="Z122" s="4">
        <v>115.1</v>
      </c>
      <c r="AA122" s="4">
        <v>123.6</v>
      </c>
      <c r="AB122" s="4">
        <v>129.1</v>
      </c>
      <c r="AC122" s="4">
        <v>119.7</v>
      </c>
      <c r="AD122" s="4">
        <v>122.5</v>
      </c>
      <c r="AE122" s="22">
        <v>130.30000000000001</v>
      </c>
    </row>
    <row r="123" spans="1:31" x14ac:dyDescent="0.35">
      <c r="A123" s="21" t="s">
        <v>33</v>
      </c>
      <c r="B123" s="4">
        <v>2016</v>
      </c>
      <c r="C123" s="4" t="s">
        <v>38</v>
      </c>
      <c r="D123" s="4" t="str">
        <f t="shared" si="1"/>
        <v>Urban-2016-May</v>
      </c>
      <c r="E123" s="4">
        <v>125</v>
      </c>
      <c r="F123" s="4">
        <v>142.1</v>
      </c>
      <c r="G123" s="4">
        <v>127</v>
      </c>
      <c r="H123" s="4">
        <v>130.4</v>
      </c>
      <c r="I123" s="4">
        <v>109.6</v>
      </c>
      <c r="J123" s="4">
        <v>133.5</v>
      </c>
      <c r="K123" s="4">
        <v>151.4</v>
      </c>
      <c r="L123" s="4">
        <v>182.8</v>
      </c>
      <c r="M123" s="4">
        <v>111.1</v>
      </c>
      <c r="N123" s="4">
        <v>141.5</v>
      </c>
      <c r="O123" s="4">
        <v>121.5</v>
      </c>
      <c r="P123" s="4">
        <v>136.30000000000001</v>
      </c>
      <c r="Q123" s="4">
        <v>134.6</v>
      </c>
      <c r="R123" s="4">
        <v>142.19999999999999</v>
      </c>
      <c r="S123" s="4">
        <v>127.2</v>
      </c>
      <c r="T123" s="4">
        <v>120.7</v>
      </c>
      <c r="U123" s="4">
        <v>126.2</v>
      </c>
      <c r="V123" s="4">
        <v>126</v>
      </c>
      <c r="W123" s="4">
        <v>115</v>
      </c>
      <c r="X123" s="4">
        <v>123.2</v>
      </c>
      <c r="Y123" s="4">
        <v>120.3</v>
      </c>
      <c r="Z123" s="4">
        <v>110.7</v>
      </c>
      <c r="AA123" s="4">
        <v>119.8</v>
      </c>
      <c r="AB123" s="4">
        <v>128</v>
      </c>
      <c r="AC123" s="4">
        <v>118.5</v>
      </c>
      <c r="AD123" s="4">
        <v>118.7</v>
      </c>
      <c r="AE123" s="22">
        <v>126.6</v>
      </c>
    </row>
    <row r="124" spans="1:31" x14ac:dyDescent="0.35">
      <c r="A124" s="21" t="s">
        <v>34</v>
      </c>
      <c r="B124" s="4">
        <v>2016</v>
      </c>
      <c r="C124" s="4" t="s">
        <v>38</v>
      </c>
      <c r="D124" s="4" t="str">
        <f t="shared" si="1"/>
        <v>Rural+Urban-2016-May</v>
      </c>
      <c r="E124" s="4">
        <v>126.8</v>
      </c>
      <c r="F124" s="4">
        <v>139.1</v>
      </c>
      <c r="G124" s="4">
        <v>125.4</v>
      </c>
      <c r="H124" s="4">
        <v>131.69999999999999</v>
      </c>
      <c r="I124" s="4">
        <v>115</v>
      </c>
      <c r="J124" s="4">
        <v>136</v>
      </c>
      <c r="K124" s="4">
        <v>145.1</v>
      </c>
      <c r="L124" s="4">
        <v>171.7</v>
      </c>
      <c r="M124" s="4">
        <v>108.7</v>
      </c>
      <c r="N124" s="4">
        <v>135.30000000000001</v>
      </c>
      <c r="O124" s="4">
        <v>124.2</v>
      </c>
      <c r="P124" s="4">
        <v>137.4</v>
      </c>
      <c r="Q124" s="4">
        <v>134</v>
      </c>
      <c r="R124" s="4">
        <v>137.69999999999999</v>
      </c>
      <c r="S124" s="4">
        <v>132.19999999999999</v>
      </c>
      <c r="T124" s="4">
        <v>126.8</v>
      </c>
      <c r="U124" s="4">
        <v>131.4</v>
      </c>
      <c r="V124" s="4">
        <v>126</v>
      </c>
      <c r="W124" s="4">
        <v>122.7</v>
      </c>
      <c r="X124" s="4">
        <v>126</v>
      </c>
      <c r="Y124" s="4">
        <v>123.7</v>
      </c>
      <c r="Z124" s="4">
        <v>112.8</v>
      </c>
      <c r="AA124" s="4">
        <v>121.5</v>
      </c>
      <c r="AB124" s="4">
        <v>128.5</v>
      </c>
      <c r="AC124" s="4">
        <v>119.2</v>
      </c>
      <c r="AD124" s="4">
        <v>120.7</v>
      </c>
      <c r="AE124" s="22">
        <v>128.6</v>
      </c>
    </row>
    <row r="125" spans="1:31" x14ac:dyDescent="0.35">
      <c r="A125" s="21" t="s">
        <v>30</v>
      </c>
      <c r="B125" s="4">
        <v>2016</v>
      </c>
      <c r="C125" s="4" t="s">
        <v>39</v>
      </c>
      <c r="D125" s="4" t="str">
        <f t="shared" si="1"/>
        <v>Rural-2016-June</v>
      </c>
      <c r="E125" s="4">
        <v>128.6</v>
      </c>
      <c r="F125" s="4">
        <v>138.6</v>
      </c>
      <c r="G125" s="4">
        <v>126.6</v>
      </c>
      <c r="H125" s="4">
        <v>133.6</v>
      </c>
      <c r="I125" s="4">
        <v>118.6</v>
      </c>
      <c r="J125" s="4">
        <v>137.4</v>
      </c>
      <c r="K125" s="4">
        <v>152.5</v>
      </c>
      <c r="L125" s="4">
        <v>169.2</v>
      </c>
      <c r="M125" s="4">
        <v>108.8</v>
      </c>
      <c r="N125" s="4">
        <v>133.1</v>
      </c>
      <c r="O125" s="4">
        <v>126.4</v>
      </c>
      <c r="P125" s="4">
        <v>139.19999999999999</v>
      </c>
      <c r="Q125" s="4">
        <v>136</v>
      </c>
      <c r="R125" s="4">
        <v>137.19999999999999</v>
      </c>
      <c r="S125" s="4">
        <v>136.30000000000001</v>
      </c>
      <c r="T125" s="4">
        <v>131.6</v>
      </c>
      <c r="U125" s="4">
        <v>135.6</v>
      </c>
      <c r="V125" s="4">
        <v>139.2560976</v>
      </c>
      <c r="W125" s="4">
        <v>128</v>
      </c>
      <c r="X125" s="4">
        <v>129.30000000000001</v>
      </c>
      <c r="Y125" s="4">
        <v>126.2</v>
      </c>
      <c r="Z125" s="4">
        <v>116.3</v>
      </c>
      <c r="AA125" s="4">
        <v>124.1</v>
      </c>
      <c r="AB125" s="4">
        <v>130.19999999999999</v>
      </c>
      <c r="AC125" s="4">
        <v>119.9</v>
      </c>
      <c r="AD125" s="4">
        <v>123.3</v>
      </c>
      <c r="AE125" s="22">
        <v>131.9</v>
      </c>
    </row>
    <row r="126" spans="1:31" x14ac:dyDescent="0.35">
      <c r="A126" s="21" t="s">
        <v>33</v>
      </c>
      <c r="B126" s="4">
        <v>2016</v>
      </c>
      <c r="C126" s="4" t="s">
        <v>39</v>
      </c>
      <c r="D126" s="4" t="str">
        <f t="shared" si="1"/>
        <v>Urban-2016-June</v>
      </c>
      <c r="E126" s="4">
        <v>125.9</v>
      </c>
      <c r="F126" s="4">
        <v>143.9</v>
      </c>
      <c r="G126" s="4">
        <v>130.9</v>
      </c>
      <c r="H126" s="4">
        <v>131</v>
      </c>
      <c r="I126" s="4">
        <v>110.2</v>
      </c>
      <c r="J126" s="4">
        <v>135.5</v>
      </c>
      <c r="K126" s="4">
        <v>173.7</v>
      </c>
      <c r="L126" s="4">
        <v>184.4</v>
      </c>
      <c r="M126" s="4">
        <v>112</v>
      </c>
      <c r="N126" s="4">
        <v>142.80000000000001</v>
      </c>
      <c r="O126" s="4">
        <v>121.6</v>
      </c>
      <c r="P126" s="4">
        <v>136.9</v>
      </c>
      <c r="Q126" s="4">
        <v>138.19999999999999</v>
      </c>
      <c r="R126" s="4">
        <v>142.69999999999999</v>
      </c>
      <c r="S126" s="4">
        <v>127.6</v>
      </c>
      <c r="T126" s="4">
        <v>121.1</v>
      </c>
      <c r="U126" s="4">
        <v>126.6</v>
      </c>
      <c r="V126" s="4">
        <v>125.5</v>
      </c>
      <c r="W126" s="4">
        <v>115.5</v>
      </c>
      <c r="X126" s="4">
        <v>123.2</v>
      </c>
      <c r="Y126" s="4">
        <v>120.6</v>
      </c>
      <c r="Z126" s="4">
        <v>112.3</v>
      </c>
      <c r="AA126" s="4">
        <v>119.9</v>
      </c>
      <c r="AB126" s="4">
        <v>129.30000000000001</v>
      </c>
      <c r="AC126" s="4">
        <v>118.8</v>
      </c>
      <c r="AD126" s="4">
        <v>119.6</v>
      </c>
      <c r="AE126" s="22">
        <v>128.1</v>
      </c>
    </row>
    <row r="127" spans="1:31" x14ac:dyDescent="0.35">
      <c r="A127" s="21" t="s">
        <v>34</v>
      </c>
      <c r="B127" s="4">
        <v>2016</v>
      </c>
      <c r="C127" s="4" t="s">
        <v>39</v>
      </c>
      <c r="D127" s="4" t="str">
        <f t="shared" si="1"/>
        <v>Rural+Urban-2016-June</v>
      </c>
      <c r="E127" s="4">
        <v>127.7</v>
      </c>
      <c r="F127" s="4">
        <v>140.5</v>
      </c>
      <c r="G127" s="4">
        <v>128.30000000000001</v>
      </c>
      <c r="H127" s="4">
        <v>132.6</v>
      </c>
      <c r="I127" s="4">
        <v>115.5</v>
      </c>
      <c r="J127" s="4">
        <v>136.5</v>
      </c>
      <c r="K127" s="4">
        <v>159.69999999999999</v>
      </c>
      <c r="L127" s="4">
        <v>174.3</v>
      </c>
      <c r="M127" s="4">
        <v>109.9</v>
      </c>
      <c r="N127" s="4">
        <v>136.30000000000001</v>
      </c>
      <c r="O127" s="4">
        <v>124.4</v>
      </c>
      <c r="P127" s="4">
        <v>138.1</v>
      </c>
      <c r="Q127" s="4">
        <v>136.80000000000001</v>
      </c>
      <c r="R127" s="4">
        <v>138.69999999999999</v>
      </c>
      <c r="S127" s="4">
        <v>132.9</v>
      </c>
      <c r="T127" s="4">
        <v>127.2</v>
      </c>
      <c r="U127" s="4">
        <v>132</v>
      </c>
      <c r="V127" s="4">
        <v>125.5</v>
      </c>
      <c r="W127" s="4">
        <v>123.3</v>
      </c>
      <c r="X127" s="4">
        <v>126.4</v>
      </c>
      <c r="Y127" s="4">
        <v>124.1</v>
      </c>
      <c r="Z127" s="4">
        <v>114.2</v>
      </c>
      <c r="AA127" s="4">
        <v>121.7</v>
      </c>
      <c r="AB127" s="4">
        <v>129.69999999999999</v>
      </c>
      <c r="AC127" s="4">
        <v>119.4</v>
      </c>
      <c r="AD127" s="4">
        <v>121.5</v>
      </c>
      <c r="AE127" s="22">
        <v>130.1</v>
      </c>
    </row>
    <row r="128" spans="1:31" x14ac:dyDescent="0.35">
      <c r="A128" s="21" t="s">
        <v>30</v>
      </c>
      <c r="B128" s="4">
        <v>2016</v>
      </c>
      <c r="C128" s="4" t="s">
        <v>40</v>
      </c>
      <c r="D128" s="4" t="str">
        <f t="shared" si="1"/>
        <v>Rural-2016-July</v>
      </c>
      <c r="E128" s="4">
        <v>129.30000000000001</v>
      </c>
      <c r="F128" s="4">
        <v>139.5</v>
      </c>
      <c r="G128" s="4">
        <v>129.6</v>
      </c>
      <c r="H128" s="4">
        <v>134.5</v>
      </c>
      <c r="I128" s="4">
        <v>119.5</v>
      </c>
      <c r="J128" s="4">
        <v>138.5</v>
      </c>
      <c r="K128" s="4">
        <v>158.19999999999999</v>
      </c>
      <c r="L128" s="4">
        <v>171.8</v>
      </c>
      <c r="M128" s="4">
        <v>110.3</v>
      </c>
      <c r="N128" s="4">
        <v>134.30000000000001</v>
      </c>
      <c r="O128" s="4">
        <v>127.3</v>
      </c>
      <c r="P128" s="4">
        <v>139.9</v>
      </c>
      <c r="Q128" s="4">
        <v>137.6</v>
      </c>
      <c r="R128" s="4">
        <v>138</v>
      </c>
      <c r="S128" s="4">
        <v>137.19999999999999</v>
      </c>
      <c r="T128" s="4">
        <v>132.19999999999999</v>
      </c>
      <c r="U128" s="4">
        <v>136.5</v>
      </c>
      <c r="V128" s="4">
        <v>139.2560976</v>
      </c>
      <c r="W128" s="4">
        <v>128.19999999999999</v>
      </c>
      <c r="X128" s="4">
        <v>130</v>
      </c>
      <c r="Y128" s="4">
        <v>126.7</v>
      </c>
      <c r="Z128" s="4">
        <v>116.4</v>
      </c>
      <c r="AA128" s="4">
        <v>125.2</v>
      </c>
      <c r="AB128" s="4">
        <v>130.80000000000001</v>
      </c>
      <c r="AC128" s="4">
        <v>120.9</v>
      </c>
      <c r="AD128" s="4">
        <v>123.8</v>
      </c>
      <c r="AE128" s="22">
        <v>133</v>
      </c>
    </row>
    <row r="129" spans="1:31" x14ac:dyDescent="0.35">
      <c r="A129" s="21" t="s">
        <v>33</v>
      </c>
      <c r="B129" s="4">
        <v>2016</v>
      </c>
      <c r="C129" s="4" t="s">
        <v>40</v>
      </c>
      <c r="D129" s="4" t="str">
        <f t="shared" si="1"/>
        <v>Urban-2016-July</v>
      </c>
      <c r="E129" s="4">
        <v>126.8</v>
      </c>
      <c r="F129" s="4">
        <v>144.19999999999999</v>
      </c>
      <c r="G129" s="4">
        <v>136.6</v>
      </c>
      <c r="H129" s="4">
        <v>131.80000000000001</v>
      </c>
      <c r="I129" s="4">
        <v>111</v>
      </c>
      <c r="J129" s="4">
        <v>137</v>
      </c>
      <c r="K129" s="4">
        <v>179.5</v>
      </c>
      <c r="L129" s="4">
        <v>188.4</v>
      </c>
      <c r="M129" s="4">
        <v>113.3</v>
      </c>
      <c r="N129" s="4">
        <v>143.9</v>
      </c>
      <c r="O129" s="4">
        <v>121.7</v>
      </c>
      <c r="P129" s="4">
        <v>137.5</v>
      </c>
      <c r="Q129" s="4">
        <v>139.80000000000001</v>
      </c>
      <c r="R129" s="4">
        <v>142.9</v>
      </c>
      <c r="S129" s="4">
        <v>127.9</v>
      </c>
      <c r="T129" s="4">
        <v>121.1</v>
      </c>
      <c r="U129" s="4">
        <v>126.9</v>
      </c>
      <c r="V129" s="4">
        <v>126.4</v>
      </c>
      <c r="W129" s="4">
        <v>115.5</v>
      </c>
      <c r="X129" s="4">
        <v>123.5</v>
      </c>
      <c r="Y129" s="4">
        <v>120.9</v>
      </c>
      <c r="Z129" s="4">
        <v>111.7</v>
      </c>
      <c r="AA129" s="4">
        <v>120.3</v>
      </c>
      <c r="AB129" s="4">
        <v>130.80000000000001</v>
      </c>
      <c r="AC129" s="4">
        <v>120</v>
      </c>
      <c r="AD129" s="4">
        <v>119.9</v>
      </c>
      <c r="AE129" s="22">
        <v>129</v>
      </c>
    </row>
    <row r="130" spans="1:31" x14ac:dyDescent="0.35">
      <c r="A130" s="21" t="s">
        <v>34</v>
      </c>
      <c r="B130" s="4">
        <v>2016</v>
      </c>
      <c r="C130" s="4" t="s">
        <v>40</v>
      </c>
      <c r="D130" s="4" t="str">
        <f t="shared" si="1"/>
        <v>Rural+Urban-2016-July</v>
      </c>
      <c r="E130" s="4">
        <v>128.5</v>
      </c>
      <c r="F130" s="4">
        <v>141.19999999999999</v>
      </c>
      <c r="G130" s="4">
        <v>132.30000000000001</v>
      </c>
      <c r="H130" s="4">
        <v>133.5</v>
      </c>
      <c r="I130" s="4">
        <v>116.4</v>
      </c>
      <c r="J130" s="4">
        <v>137.80000000000001</v>
      </c>
      <c r="K130" s="4">
        <v>165.4</v>
      </c>
      <c r="L130" s="4">
        <v>177.4</v>
      </c>
      <c r="M130" s="4">
        <v>111.3</v>
      </c>
      <c r="N130" s="4">
        <v>137.5</v>
      </c>
      <c r="O130" s="4">
        <v>125</v>
      </c>
      <c r="P130" s="4">
        <v>138.80000000000001</v>
      </c>
      <c r="Q130" s="4">
        <v>138.4</v>
      </c>
      <c r="R130" s="4">
        <v>139.30000000000001</v>
      </c>
      <c r="S130" s="4">
        <v>133.5</v>
      </c>
      <c r="T130" s="4">
        <v>127.6</v>
      </c>
      <c r="U130" s="4">
        <v>132.69999999999999</v>
      </c>
      <c r="V130" s="4">
        <v>126.4</v>
      </c>
      <c r="W130" s="4">
        <v>123.4</v>
      </c>
      <c r="X130" s="4">
        <v>126.9</v>
      </c>
      <c r="Y130" s="4">
        <v>124.5</v>
      </c>
      <c r="Z130" s="4">
        <v>113.9</v>
      </c>
      <c r="AA130" s="4">
        <v>122.4</v>
      </c>
      <c r="AB130" s="4">
        <v>130.80000000000001</v>
      </c>
      <c r="AC130" s="4">
        <v>120.5</v>
      </c>
      <c r="AD130" s="4">
        <v>121.9</v>
      </c>
      <c r="AE130" s="22">
        <v>131.1</v>
      </c>
    </row>
    <row r="131" spans="1:31" x14ac:dyDescent="0.35">
      <c r="A131" s="21" t="s">
        <v>30</v>
      </c>
      <c r="B131" s="4">
        <v>2016</v>
      </c>
      <c r="C131" s="4" t="s">
        <v>41</v>
      </c>
      <c r="D131" s="4" t="str">
        <f t="shared" ref="D131:D194" si="2">CONCATENATE(A131,"-",B131,"-",C131)</f>
        <v>Rural-2016-August</v>
      </c>
      <c r="E131" s="4">
        <v>130.1</v>
      </c>
      <c r="F131" s="4">
        <v>138.80000000000001</v>
      </c>
      <c r="G131" s="4">
        <v>130.30000000000001</v>
      </c>
      <c r="H131" s="4">
        <v>135.30000000000001</v>
      </c>
      <c r="I131" s="4">
        <v>119.9</v>
      </c>
      <c r="J131" s="4">
        <v>140.19999999999999</v>
      </c>
      <c r="K131" s="4">
        <v>156.9</v>
      </c>
      <c r="L131" s="4">
        <v>172.2</v>
      </c>
      <c r="M131" s="4">
        <v>112.1</v>
      </c>
      <c r="N131" s="4">
        <v>134.9</v>
      </c>
      <c r="O131" s="4">
        <v>128.1</v>
      </c>
      <c r="P131" s="4">
        <v>140.69999999999999</v>
      </c>
      <c r="Q131" s="4">
        <v>138</v>
      </c>
      <c r="R131" s="4">
        <v>138.9</v>
      </c>
      <c r="S131" s="4">
        <v>137.80000000000001</v>
      </c>
      <c r="T131" s="4">
        <v>133</v>
      </c>
      <c r="U131" s="4">
        <v>137.1</v>
      </c>
      <c r="V131" s="4">
        <v>139.2560976</v>
      </c>
      <c r="W131" s="4">
        <v>129.1</v>
      </c>
      <c r="X131" s="4">
        <v>130.6</v>
      </c>
      <c r="Y131" s="4">
        <v>127</v>
      </c>
      <c r="Z131" s="4">
        <v>116</v>
      </c>
      <c r="AA131" s="4">
        <v>125.5</v>
      </c>
      <c r="AB131" s="4">
        <v>131.9</v>
      </c>
      <c r="AC131" s="4">
        <v>122</v>
      </c>
      <c r="AD131" s="4">
        <v>124.2</v>
      </c>
      <c r="AE131" s="22">
        <v>133.5</v>
      </c>
    </row>
    <row r="132" spans="1:31" x14ac:dyDescent="0.35">
      <c r="A132" s="21" t="s">
        <v>33</v>
      </c>
      <c r="B132" s="4">
        <v>2016</v>
      </c>
      <c r="C132" s="4" t="s">
        <v>41</v>
      </c>
      <c r="D132" s="4" t="str">
        <f t="shared" si="2"/>
        <v>Urban-2016-August</v>
      </c>
      <c r="E132" s="4">
        <v>127.6</v>
      </c>
      <c r="F132" s="4">
        <v>140.30000000000001</v>
      </c>
      <c r="G132" s="4">
        <v>133.69999999999999</v>
      </c>
      <c r="H132" s="4">
        <v>132.19999999999999</v>
      </c>
      <c r="I132" s="4">
        <v>111.8</v>
      </c>
      <c r="J132" s="4">
        <v>135.80000000000001</v>
      </c>
      <c r="K132" s="4">
        <v>163.5</v>
      </c>
      <c r="L132" s="4">
        <v>182.3</v>
      </c>
      <c r="M132" s="4">
        <v>114.6</v>
      </c>
      <c r="N132" s="4">
        <v>144.6</v>
      </c>
      <c r="O132" s="4">
        <v>121.9</v>
      </c>
      <c r="P132" s="4">
        <v>138.1</v>
      </c>
      <c r="Q132" s="4">
        <v>137.6</v>
      </c>
      <c r="R132" s="4">
        <v>143.6</v>
      </c>
      <c r="S132" s="4">
        <v>128.30000000000001</v>
      </c>
      <c r="T132" s="4">
        <v>121.4</v>
      </c>
      <c r="U132" s="4">
        <v>127.3</v>
      </c>
      <c r="V132" s="4">
        <v>127.3</v>
      </c>
      <c r="W132" s="4">
        <v>114.7</v>
      </c>
      <c r="X132" s="4">
        <v>123.9</v>
      </c>
      <c r="Y132" s="4">
        <v>121.2</v>
      </c>
      <c r="Z132" s="4">
        <v>110.4</v>
      </c>
      <c r="AA132" s="4">
        <v>120.6</v>
      </c>
      <c r="AB132" s="4">
        <v>131.5</v>
      </c>
      <c r="AC132" s="4">
        <v>120.9</v>
      </c>
      <c r="AD132" s="4">
        <v>119.9</v>
      </c>
      <c r="AE132" s="22">
        <v>128.4</v>
      </c>
    </row>
    <row r="133" spans="1:31" x14ac:dyDescent="0.35">
      <c r="A133" s="21" t="s">
        <v>34</v>
      </c>
      <c r="B133" s="4">
        <v>2016</v>
      </c>
      <c r="C133" s="4" t="s">
        <v>41</v>
      </c>
      <c r="D133" s="4" t="str">
        <f t="shared" si="2"/>
        <v>Rural+Urban-2016-August</v>
      </c>
      <c r="E133" s="4">
        <v>129.30000000000001</v>
      </c>
      <c r="F133" s="4">
        <v>139.30000000000001</v>
      </c>
      <c r="G133" s="4">
        <v>131.6</v>
      </c>
      <c r="H133" s="4">
        <v>134.1</v>
      </c>
      <c r="I133" s="4">
        <v>116.9</v>
      </c>
      <c r="J133" s="4">
        <v>138.1</v>
      </c>
      <c r="K133" s="4">
        <v>159.1</v>
      </c>
      <c r="L133" s="4">
        <v>175.6</v>
      </c>
      <c r="M133" s="4">
        <v>112.9</v>
      </c>
      <c r="N133" s="4">
        <v>138.1</v>
      </c>
      <c r="O133" s="4">
        <v>125.5</v>
      </c>
      <c r="P133" s="4">
        <v>139.5</v>
      </c>
      <c r="Q133" s="4">
        <v>137.9</v>
      </c>
      <c r="R133" s="4">
        <v>140.19999999999999</v>
      </c>
      <c r="S133" s="4">
        <v>134.1</v>
      </c>
      <c r="T133" s="4">
        <v>128.19999999999999</v>
      </c>
      <c r="U133" s="4">
        <v>133.19999999999999</v>
      </c>
      <c r="V133" s="4">
        <v>127.3</v>
      </c>
      <c r="W133" s="4">
        <v>123.6</v>
      </c>
      <c r="X133" s="4">
        <v>127.4</v>
      </c>
      <c r="Y133" s="4">
        <v>124.8</v>
      </c>
      <c r="Z133" s="4">
        <v>113.1</v>
      </c>
      <c r="AA133" s="4">
        <v>122.7</v>
      </c>
      <c r="AB133" s="4">
        <v>131.69999999999999</v>
      </c>
      <c r="AC133" s="4">
        <v>121.5</v>
      </c>
      <c r="AD133" s="4">
        <v>122.1</v>
      </c>
      <c r="AE133" s="22">
        <v>131.1</v>
      </c>
    </row>
    <row r="134" spans="1:31" x14ac:dyDescent="0.35">
      <c r="A134" s="21" t="s">
        <v>30</v>
      </c>
      <c r="B134" s="4">
        <v>2016</v>
      </c>
      <c r="C134" s="4" t="s">
        <v>42</v>
      </c>
      <c r="D134" s="4" t="str">
        <f t="shared" si="2"/>
        <v>Rural-2016-September</v>
      </c>
      <c r="E134" s="4">
        <v>130.80000000000001</v>
      </c>
      <c r="F134" s="4">
        <v>138.19999999999999</v>
      </c>
      <c r="G134" s="4">
        <v>130.5</v>
      </c>
      <c r="H134" s="4">
        <v>135.5</v>
      </c>
      <c r="I134" s="4">
        <v>120.2</v>
      </c>
      <c r="J134" s="4">
        <v>139.19999999999999</v>
      </c>
      <c r="K134" s="4">
        <v>149.5</v>
      </c>
      <c r="L134" s="4">
        <v>170.4</v>
      </c>
      <c r="M134" s="4">
        <v>113.1</v>
      </c>
      <c r="N134" s="4">
        <v>135.80000000000001</v>
      </c>
      <c r="O134" s="4">
        <v>128.80000000000001</v>
      </c>
      <c r="P134" s="4">
        <v>141.5</v>
      </c>
      <c r="Q134" s="4">
        <v>137.19999999999999</v>
      </c>
      <c r="R134" s="4">
        <v>139.9</v>
      </c>
      <c r="S134" s="4">
        <v>138.5</v>
      </c>
      <c r="T134" s="4">
        <v>133.5</v>
      </c>
      <c r="U134" s="4">
        <v>137.80000000000001</v>
      </c>
      <c r="V134" s="4">
        <v>139.2560976</v>
      </c>
      <c r="W134" s="4">
        <v>129.69999999999999</v>
      </c>
      <c r="X134" s="4">
        <v>131.1</v>
      </c>
      <c r="Y134" s="4">
        <v>127.8</v>
      </c>
      <c r="Z134" s="4">
        <v>117</v>
      </c>
      <c r="AA134" s="4">
        <v>125.7</v>
      </c>
      <c r="AB134" s="4">
        <v>132.19999999999999</v>
      </c>
      <c r="AC134" s="4">
        <v>122.8</v>
      </c>
      <c r="AD134" s="4">
        <v>124.9</v>
      </c>
      <c r="AE134" s="22">
        <v>133.4</v>
      </c>
    </row>
    <row r="135" spans="1:31" x14ac:dyDescent="0.35">
      <c r="A135" s="21" t="s">
        <v>33</v>
      </c>
      <c r="B135" s="4">
        <v>2016</v>
      </c>
      <c r="C135" s="4" t="s">
        <v>42</v>
      </c>
      <c r="D135" s="4" t="str">
        <f t="shared" si="2"/>
        <v>Urban-2016-September</v>
      </c>
      <c r="E135" s="4">
        <v>128.1</v>
      </c>
      <c r="F135" s="4">
        <v>137.69999999999999</v>
      </c>
      <c r="G135" s="4">
        <v>130.6</v>
      </c>
      <c r="H135" s="4">
        <v>132.6</v>
      </c>
      <c r="I135" s="4">
        <v>111.9</v>
      </c>
      <c r="J135" s="4">
        <v>132.5</v>
      </c>
      <c r="K135" s="4">
        <v>152.9</v>
      </c>
      <c r="L135" s="4">
        <v>173.6</v>
      </c>
      <c r="M135" s="4">
        <v>115.1</v>
      </c>
      <c r="N135" s="4">
        <v>144.80000000000001</v>
      </c>
      <c r="O135" s="4">
        <v>122.1</v>
      </c>
      <c r="P135" s="4">
        <v>138.80000000000001</v>
      </c>
      <c r="Q135" s="4">
        <v>135.69999999999999</v>
      </c>
      <c r="R135" s="4">
        <v>143.9</v>
      </c>
      <c r="S135" s="4">
        <v>128.69999999999999</v>
      </c>
      <c r="T135" s="4">
        <v>121.6</v>
      </c>
      <c r="U135" s="4">
        <v>127.7</v>
      </c>
      <c r="V135" s="4">
        <v>127.9</v>
      </c>
      <c r="W135" s="4">
        <v>114.8</v>
      </c>
      <c r="X135" s="4">
        <v>124.3</v>
      </c>
      <c r="Y135" s="4">
        <v>121.4</v>
      </c>
      <c r="Z135" s="4">
        <v>111.8</v>
      </c>
      <c r="AA135" s="4">
        <v>120.8</v>
      </c>
      <c r="AB135" s="4">
        <v>131.6</v>
      </c>
      <c r="AC135" s="4">
        <v>121.2</v>
      </c>
      <c r="AD135" s="4">
        <v>120.5</v>
      </c>
      <c r="AE135" s="22">
        <v>128</v>
      </c>
    </row>
    <row r="136" spans="1:31" x14ac:dyDescent="0.35">
      <c r="A136" s="21" t="s">
        <v>34</v>
      </c>
      <c r="B136" s="4">
        <v>2016</v>
      </c>
      <c r="C136" s="4" t="s">
        <v>42</v>
      </c>
      <c r="D136" s="4" t="str">
        <f t="shared" si="2"/>
        <v>Rural+Urban-2016-September</v>
      </c>
      <c r="E136" s="4">
        <v>129.9</v>
      </c>
      <c r="F136" s="4">
        <v>138</v>
      </c>
      <c r="G136" s="4">
        <v>130.5</v>
      </c>
      <c r="H136" s="4">
        <v>134.4</v>
      </c>
      <c r="I136" s="4">
        <v>117.2</v>
      </c>
      <c r="J136" s="4">
        <v>136.1</v>
      </c>
      <c r="K136" s="4">
        <v>150.69999999999999</v>
      </c>
      <c r="L136" s="4">
        <v>171.5</v>
      </c>
      <c r="M136" s="4">
        <v>113.8</v>
      </c>
      <c r="N136" s="4">
        <v>138.80000000000001</v>
      </c>
      <c r="O136" s="4">
        <v>126</v>
      </c>
      <c r="P136" s="4">
        <v>140.19999999999999</v>
      </c>
      <c r="Q136" s="4">
        <v>136.6</v>
      </c>
      <c r="R136" s="4">
        <v>141</v>
      </c>
      <c r="S136" s="4">
        <v>134.6</v>
      </c>
      <c r="T136" s="4">
        <v>128.6</v>
      </c>
      <c r="U136" s="4">
        <v>133.80000000000001</v>
      </c>
      <c r="V136" s="4">
        <v>127.9</v>
      </c>
      <c r="W136" s="4">
        <v>124.1</v>
      </c>
      <c r="X136" s="4">
        <v>127.9</v>
      </c>
      <c r="Y136" s="4">
        <v>125.4</v>
      </c>
      <c r="Z136" s="4">
        <v>114.3</v>
      </c>
      <c r="AA136" s="4">
        <v>122.9</v>
      </c>
      <c r="AB136" s="4">
        <v>131.80000000000001</v>
      </c>
      <c r="AC136" s="4">
        <v>122.1</v>
      </c>
      <c r="AD136" s="4">
        <v>122.8</v>
      </c>
      <c r="AE136" s="22">
        <v>130.9</v>
      </c>
    </row>
    <row r="137" spans="1:31" x14ac:dyDescent="0.35">
      <c r="A137" s="21" t="s">
        <v>30</v>
      </c>
      <c r="B137" s="4">
        <v>2016</v>
      </c>
      <c r="C137" s="4" t="s">
        <v>43</v>
      </c>
      <c r="D137" s="4" t="str">
        <f t="shared" si="2"/>
        <v>Rural-2016-October</v>
      </c>
      <c r="E137" s="4">
        <v>131.30000000000001</v>
      </c>
      <c r="F137" s="4">
        <v>137.6</v>
      </c>
      <c r="G137" s="4">
        <v>130.1</v>
      </c>
      <c r="H137" s="4">
        <v>136</v>
      </c>
      <c r="I137" s="4">
        <v>120.8</v>
      </c>
      <c r="J137" s="4">
        <v>138.4</v>
      </c>
      <c r="K137" s="4">
        <v>149.19999999999999</v>
      </c>
      <c r="L137" s="4">
        <v>170.2</v>
      </c>
      <c r="M137" s="4">
        <v>113.4</v>
      </c>
      <c r="N137" s="4">
        <v>136.30000000000001</v>
      </c>
      <c r="O137" s="4">
        <v>128.69999999999999</v>
      </c>
      <c r="P137" s="4">
        <v>142.4</v>
      </c>
      <c r="Q137" s="4">
        <v>137.4</v>
      </c>
      <c r="R137" s="4">
        <v>140.9</v>
      </c>
      <c r="S137" s="4">
        <v>139.6</v>
      </c>
      <c r="T137" s="4">
        <v>134.30000000000001</v>
      </c>
      <c r="U137" s="4">
        <v>138.80000000000001</v>
      </c>
      <c r="V137" s="4">
        <v>139.2560976</v>
      </c>
      <c r="W137" s="4">
        <v>129.80000000000001</v>
      </c>
      <c r="X137" s="4">
        <v>131.80000000000001</v>
      </c>
      <c r="Y137" s="4">
        <v>128.69999999999999</v>
      </c>
      <c r="Z137" s="4">
        <v>117.8</v>
      </c>
      <c r="AA137" s="4">
        <v>126.5</v>
      </c>
      <c r="AB137" s="4">
        <v>133</v>
      </c>
      <c r="AC137" s="4">
        <v>123</v>
      </c>
      <c r="AD137" s="4">
        <v>125.7</v>
      </c>
      <c r="AE137" s="22">
        <v>133.80000000000001</v>
      </c>
    </row>
    <row r="138" spans="1:31" x14ac:dyDescent="0.35">
      <c r="A138" s="21" t="s">
        <v>33</v>
      </c>
      <c r="B138" s="4">
        <v>2016</v>
      </c>
      <c r="C138" s="4" t="s">
        <v>43</v>
      </c>
      <c r="D138" s="4" t="str">
        <f t="shared" si="2"/>
        <v>Urban-2016-October</v>
      </c>
      <c r="E138" s="4">
        <v>128.69999999999999</v>
      </c>
      <c r="F138" s="4">
        <v>138.4</v>
      </c>
      <c r="G138" s="4">
        <v>130.30000000000001</v>
      </c>
      <c r="H138" s="4">
        <v>132.69999999999999</v>
      </c>
      <c r="I138" s="4">
        <v>112.5</v>
      </c>
      <c r="J138" s="4">
        <v>130.4</v>
      </c>
      <c r="K138" s="4">
        <v>155.1</v>
      </c>
      <c r="L138" s="4">
        <v>175.7</v>
      </c>
      <c r="M138" s="4">
        <v>115.4</v>
      </c>
      <c r="N138" s="4">
        <v>145.30000000000001</v>
      </c>
      <c r="O138" s="4">
        <v>122.5</v>
      </c>
      <c r="P138" s="4">
        <v>139.6</v>
      </c>
      <c r="Q138" s="4">
        <v>136.30000000000001</v>
      </c>
      <c r="R138" s="4">
        <v>144.30000000000001</v>
      </c>
      <c r="S138" s="4">
        <v>129.1</v>
      </c>
      <c r="T138" s="4">
        <v>121.9</v>
      </c>
      <c r="U138" s="4">
        <v>128</v>
      </c>
      <c r="V138" s="4">
        <v>128.69999999999999</v>
      </c>
      <c r="W138" s="4">
        <v>115.2</v>
      </c>
      <c r="X138" s="4">
        <v>124.5</v>
      </c>
      <c r="Y138" s="4">
        <v>121.8</v>
      </c>
      <c r="Z138" s="4">
        <v>112.8</v>
      </c>
      <c r="AA138" s="4">
        <v>121.2</v>
      </c>
      <c r="AB138" s="4">
        <v>131.9</v>
      </c>
      <c r="AC138" s="4">
        <v>120.8</v>
      </c>
      <c r="AD138" s="4">
        <v>120.9</v>
      </c>
      <c r="AE138" s="22">
        <v>128.6</v>
      </c>
    </row>
    <row r="139" spans="1:31" x14ac:dyDescent="0.35">
      <c r="A139" s="21" t="s">
        <v>34</v>
      </c>
      <c r="B139" s="4">
        <v>2016</v>
      </c>
      <c r="C139" s="4" t="s">
        <v>43</v>
      </c>
      <c r="D139" s="4" t="str">
        <f t="shared" si="2"/>
        <v>Rural+Urban-2016-October</v>
      </c>
      <c r="E139" s="4">
        <v>130.5</v>
      </c>
      <c r="F139" s="4">
        <v>137.9</v>
      </c>
      <c r="G139" s="4">
        <v>130.19999999999999</v>
      </c>
      <c r="H139" s="4">
        <v>134.80000000000001</v>
      </c>
      <c r="I139" s="4">
        <v>117.8</v>
      </c>
      <c r="J139" s="4">
        <v>134.69999999999999</v>
      </c>
      <c r="K139" s="4">
        <v>151.19999999999999</v>
      </c>
      <c r="L139" s="4">
        <v>172.1</v>
      </c>
      <c r="M139" s="4">
        <v>114.1</v>
      </c>
      <c r="N139" s="4">
        <v>139.30000000000001</v>
      </c>
      <c r="O139" s="4">
        <v>126.1</v>
      </c>
      <c r="P139" s="4">
        <v>141.1</v>
      </c>
      <c r="Q139" s="4">
        <v>137</v>
      </c>
      <c r="R139" s="4">
        <v>141.80000000000001</v>
      </c>
      <c r="S139" s="4">
        <v>135.5</v>
      </c>
      <c r="T139" s="4">
        <v>129.1</v>
      </c>
      <c r="U139" s="4">
        <v>134.5</v>
      </c>
      <c r="V139" s="4">
        <v>128.69999999999999</v>
      </c>
      <c r="W139" s="4">
        <v>124.3</v>
      </c>
      <c r="X139" s="4">
        <v>128.4</v>
      </c>
      <c r="Y139" s="4">
        <v>126.1</v>
      </c>
      <c r="Z139" s="4">
        <v>115.2</v>
      </c>
      <c r="AA139" s="4">
        <v>123.5</v>
      </c>
      <c r="AB139" s="4">
        <v>132.4</v>
      </c>
      <c r="AC139" s="4">
        <v>122.1</v>
      </c>
      <c r="AD139" s="4">
        <v>123.4</v>
      </c>
      <c r="AE139" s="22">
        <v>131.4</v>
      </c>
    </row>
    <row r="140" spans="1:31" x14ac:dyDescent="0.35">
      <c r="A140" s="21" t="s">
        <v>30</v>
      </c>
      <c r="B140" s="4">
        <v>2016</v>
      </c>
      <c r="C140" s="4" t="s">
        <v>45</v>
      </c>
      <c r="D140" s="4" t="str">
        <f t="shared" si="2"/>
        <v>Rural-2016-November</v>
      </c>
      <c r="E140" s="4">
        <v>132</v>
      </c>
      <c r="F140" s="4">
        <v>137.4</v>
      </c>
      <c r="G140" s="4">
        <v>130.6</v>
      </c>
      <c r="H140" s="4">
        <v>136.19999999999999</v>
      </c>
      <c r="I140" s="4">
        <v>121.1</v>
      </c>
      <c r="J140" s="4">
        <v>136.9</v>
      </c>
      <c r="K140" s="4">
        <v>141.80000000000001</v>
      </c>
      <c r="L140" s="4">
        <v>170</v>
      </c>
      <c r="M140" s="4">
        <v>113.4</v>
      </c>
      <c r="N140" s="4">
        <v>136.80000000000001</v>
      </c>
      <c r="O140" s="4">
        <v>128.69999999999999</v>
      </c>
      <c r="P140" s="4">
        <v>143.1</v>
      </c>
      <c r="Q140" s="4">
        <v>136.6</v>
      </c>
      <c r="R140" s="4">
        <v>141.19999999999999</v>
      </c>
      <c r="S140" s="4">
        <v>139.9</v>
      </c>
      <c r="T140" s="4">
        <v>134.5</v>
      </c>
      <c r="U140" s="4">
        <v>139.19999999999999</v>
      </c>
      <c r="V140" s="4">
        <v>139.2560976</v>
      </c>
      <c r="W140" s="4">
        <v>130.30000000000001</v>
      </c>
      <c r="X140" s="4">
        <v>132.1</v>
      </c>
      <c r="Y140" s="4">
        <v>129.1</v>
      </c>
      <c r="Z140" s="4">
        <v>118.2</v>
      </c>
      <c r="AA140" s="4">
        <v>126.9</v>
      </c>
      <c r="AB140" s="4">
        <v>133.69999999999999</v>
      </c>
      <c r="AC140" s="4">
        <v>123.5</v>
      </c>
      <c r="AD140" s="4">
        <v>126.1</v>
      </c>
      <c r="AE140" s="22">
        <v>133.6</v>
      </c>
    </row>
    <row r="141" spans="1:31" x14ac:dyDescent="0.35">
      <c r="A141" s="21" t="s">
        <v>33</v>
      </c>
      <c r="B141" s="4">
        <v>2016</v>
      </c>
      <c r="C141" s="4" t="s">
        <v>45</v>
      </c>
      <c r="D141" s="4" t="str">
        <f t="shared" si="2"/>
        <v>Urban-2016-November</v>
      </c>
      <c r="E141" s="4">
        <v>130.19999999999999</v>
      </c>
      <c r="F141" s="4">
        <v>138.5</v>
      </c>
      <c r="G141" s="4">
        <v>134.1</v>
      </c>
      <c r="H141" s="4">
        <v>132.9</v>
      </c>
      <c r="I141" s="4">
        <v>112.6</v>
      </c>
      <c r="J141" s="4">
        <v>130.80000000000001</v>
      </c>
      <c r="K141" s="4">
        <v>142</v>
      </c>
      <c r="L141" s="4">
        <v>174.9</v>
      </c>
      <c r="M141" s="4">
        <v>115.6</v>
      </c>
      <c r="N141" s="4">
        <v>145.4</v>
      </c>
      <c r="O141" s="4">
        <v>122.7</v>
      </c>
      <c r="P141" s="4">
        <v>140.30000000000001</v>
      </c>
      <c r="Q141" s="4">
        <v>135.19999999999999</v>
      </c>
      <c r="R141" s="4">
        <v>144.30000000000001</v>
      </c>
      <c r="S141" s="4">
        <v>129.6</v>
      </c>
      <c r="T141" s="4">
        <v>122.1</v>
      </c>
      <c r="U141" s="4">
        <v>128.5</v>
      </c>
      <c r="V141" s="4">
        <v>129.1</v>
      </c>
      <c r="W141" s="4">
        <v>116.2</v>
      </c>
      <c r="X141" s="4">
        <v>124.7</v>
      </c>
      <c r="Y141" s="4">
        <v>122.1</v>
      </c>
      <c r="Z141" s="4">
        <v>113.4</v>
      </c>
      <c r="AA141" s="4">
        <v>121.7</v>
      </c>
      <c r="AB141" s="4">
        <v>132.1</v>
      </c>
      <c r="AC141" s="4">
        <v>121.3</v>
      </c>
      <c r="AD141" s="4">
        <v>121.3</v>
      </c>
      <c r="AE141" s="22">
        <v>128.5</v>
      </c>
    </row>
    <row r="142" spans="1:31" x14ac:dyDescent="0.35">
      <c r="A142" s="21" t="s">
        <v>34</v>
      </c>
      <c r="B142" s="4">
        <v>2016</v>
      </c>
      <c r="C142" s="4" t="s">
        <v>45</v>
      </c>
      <c r="D142" s="4" t="str">
        <f t="shared" si="2"/>
        <v>Rural+Urban-2016-November</v>
      </c>
      <c r="E142" s="4">
        <v>131.4</v>
      </c>
      <c r="F142" s="4">
        <v>137.80000000000001</v>
      </c>
      <c r="G142" s="4">
        <v>132</v>
      </c>
      <c r="H142" s="4">
        <v>135</v>
      </c>
      <c r="I142" s="4">
        <v>118</v>
      </c>
      <c r="J142" s="4">
        <v>134.1</v>
      </c>
      <c r="K142" s="4">
        <v>141.9</v>
      </c>
      <c r="L142" s="4">
        <v>171.7</v>
      </c>
      <c r="M142" s="4">
        <v>114.1</v>
      </c>
      <c r="N142" s="4">
        <v>139.69999999999999</v>
      </c>
      <c r="O142" s="4">
        <v>126.2</v>
      </c>
      <c r="P142" s="4">
        <v>141.80000000000001</v>
      </c>
      <c r="Q142" s="4">
        <v>136.1</v>
      </c>
      <c r="R142" s="4">
        <v>142</v>
      </c>
      <c r="S142" s="4">
        <v>135.80000000000001</v>
      </c>
      <c r="T142" s="4">
        <v>129.30000000000001</v>
      </c>
      <c r="U142" s="4">
        <v>135</v>
      </c>
      <c r="V142" s="4">
        <v>129.1</v>
      </c>
      <c r="W142" s="4">
        <v>125</v>
      </c>
      <c r="X142" s="4">
        <v>128.6</v>
      </c>
      <c r="Y142" s="4">
        <v>126.4</v>
      </c>
      <c r="Z142" s="4">
        <v>115.7</v>
      </c>
      <c r="AA142" s="4">
        <v>124</v>
      </c>
      <c r="AB142" s="4">
        <v>132.80000000000001</v>
      </c>
      <c r="AC142" s="4">
        <v>122.6</v>
      </c>
      <c r="AD142" s="4">
        <v>123.8</v>
      </c>
      <c r="AE142" s="22">
        <v>131.19999999999999</v>
      </c>
    </row>
    <row r="143" spans="1:31" x14ac:dyDescent="0.35">
      <c r="A143" s="21" t="s">
        <v>30</v>
      </c>
      <c r="B143" s="4">
        <v>2016</v>
      </c>
      <c r="C143" s="4" t="s">
        <v>46</v>
      </c>
      <c r="D143" s="4" t="str">
        <f t="shared" si="2"/>
        <v>Rural-2016-December</v>
      </c>
      <c r="E143" s="4">
        <v>132.6</v>
      </c>
      <c r="F143" s="4">
        <v>137.30000000000001</v>
      </c>
      <c r="G143" s="4">
        <v>131.6</v>
      </c>
      <c r="H143" s="4">
        <v>136.30000000000001</v>
      </c>
      <c r="I143" s="4">
        <v>121.6</v>
      </c>
      <c r="J143" s="4">
        <v>135.6</v>
      </c>
      <c r="K143" s="4">
        <v>127.5</v>
      </c>
      <c r="L143" s="4">
        <v>167.9</v>
      </c>
      <c r="M143" s="4">
        <v>113.8</v>
      </c>
      <c r="N143" s="4">
        <v>137.5</v>
      </c>
      <c r="O143" s="4">
        <v>129.1</v>
      </c>
      <c r="P143" s="4">
        <v>143.6</v>
      </c>
      <c r="Q143" s="4">
        <v>134.69999999999999</v>
      </c>
      <c r="R143" s="4">
        <v>142.4</v>
      </c>
      <c r="S143" s="4">
        <v>140.4</v>
      </c>
      <c r="T143" s="4">
        <v>135.19999999999999</v>
      </c>
      <c r="U143" s="4">
        <v>139.69999999999999</v>
      </c>
      <c r="V143" s="4">
        <v>139.2560976</v>
      </c>
      <c r="W143" s="4">
        <v>132</v>
      </c>
      <c r="X143" s="4">
        <v>132.9</v>
      </c>
      <c r="Y143" s="4">
        <v>129.69999999999999</v>
      </c>
      <c r="Z143" s="4">
        <v>118.6</v>
      </c>
      <c r="AA143" s="4">
        <v>127.3</v>
      </c>
      <c r="AB143" s="4">
        <v>134.19999999999999</v>
      </c>
      <c r="AC143" s="4">
        <v>121.9</v>
      </c>
      <c r="AD143" s="4">
        <v>126.3</v>
      </c>
      <c r="AE143" s="22">
        <v>132.80000000000001</v>
      </c>
    </row>
    <row r="144" spans="1:31" x14ac:dyDescent="0.35">
      <c r="A144" s="21" t="s">
        <v>33</v>
      </c>
      <c r="B144" s="4">
        <v>2016</v>
      </c>
      <c r="C144" s="4" t="s">
        <v>46</v>
      </c>
      <c r="D144" s="4" t="str">
        <f t="shared" si="2"/>
        <v>Urban-2016-December</v>
      </c>
      <c r="E144" s="4">
        <v>131.6</v>
      </c>
      <c r="F144" s="4">
        <v>138.19999999999999</v>
      </c>
      <c r="G144" s="4">
        <v>134.9</v>
      </c>
      <c r="H144" s="4">
        <v>133.1</v>
      </c>
      <c r="I144" s="4">
        <v>113.5</v>
      </c>
      <c r="J144" s="4">
        <v>129.30000000000001</v>
      </c>
      <c r="K144" s="4">
        <v>121.1</v>
      </c>
      <c r="L144" s="4">
        <v>170.3</v>
      </c>
      <c r="M144" s="4">
        <v>115.5</v>
      </c>
      <c r="N144" s="4">
        <v>145.5</v>
      </c>
      <c r="O144" s="4">
        <v>123.1</v>
      </c>
      <c r="P144" s="4">
        <v>140.9</v>
      </c>
      <c r="Q144" s="4">
        <v>132.80000000000001</v>
      </c>
      <c r="R144" s="4">
        <v>145</v>
      </c>
      <c r="S144" s="4">
        <v>130</v>
      </c>
      <c r="T144" s="4">
        <v>122.2</v>
      </c>
      <c r="U144" s="4">
        <v>128.80000000000001</v>
      </c>
      <c r="V144" s="4">
        <v>128.5</v>
      </c>
      <c r="W144" s="4">
        <v>117.8</v>
      </c>
      <c r="X144" s="4">
        <v>125</v>
      </c>
      <c r="Y144" s="4">
        <v>122.3</v>
      </c>
      <c r="Z144" s="4">
        <v>113.7</v>
      </c>
      <c r="AA144" s="4">
        <v>121.8</v>
      </c>
      <c r="AB144" s="4">
        <v>132.30000000000001</v>
      </c>
      <c r="AC144" s="4">
        <v>119.9</v>
      </c>
      <c r="AD144" s="4">
        <v>121.4</v>
      </c>
      <c r="AE144" s="22">
        <v>127.6</v>
      </c>
    </row>
    <row r="145" spans="1:31" x14ac:dyDescent="0.35">
      <c r="A145" s="21" t="s">
        <v>34</v>
      </c>
      <c r="B145" s="4">
        <v>2016</v>
      </c>
      <c r="C145" s="4" t="s">
        <v>46</v>
      </c>
      <c r="D145" s="4" t="str">
        <f t="shared" si="2"/>
        <v>Rural+Urban-2016-December</v>
      </c>
      <c r="E145" s="4">
        <v>132.30000000000001</v>
      </c>
      <c r="F145" s="4">
        <v>137.6</v>
      </c>
      <c r="G145" s="4">
        <v>132.9</v>
      </c>
      <c r="H145" s="4">
        <v>135.1</v>
      </c>
      <c r="I145" s="4">
        <v>118.6</v>
      </c>
      <c r="J145" s="4">
        <v>132.69999999999999</v>
      </c>
      <c r="K145" s="4">
        <v>125.3</v>
      </c>
      <c r="L145" s="4">
        <v>168.7</v>
      </c>
      <c r="M145" s="4">
        <v>114.4</v>
      </c>
      <c r="N145" s="4">
        <v>140.19999999999999</v>
      </c>
      <c r="O145" s="4">
        <v>126.6</v>
      </c>
      <c r="P145" s="4">
        <v>142.30000000000001</v>
      </c>
      <c r="Q145" s="4">
        <v>134</v>
      </c>
      <c r="R145" s="4">
        <v>143.1</v>
      </c>
      <c r="S145" s="4">
        <v>136.30000000000001</v>
      </c>
      <c r="T145" s="4">
        <v>129.80000000000001</v>
      </c>
      <c r="U145" s="4">
        <v>135.4</v>
      </c>
      <c r="V145" s="4">
        <v>128.5</v>
      </c>
      <c r="W145" s="4">
        <v>126.6</v>
      </c>
      <c r="X145" s="4">
        <v>129.19999999999999</v>
      </c>
      <c r="Y145" s="4">
        <v>126.9</v>
      </c>
      <c r="Z145" s="4">
        <v>116</v>
      </c>
      <c r="AA145" s="4">
        <v>124.2</v>
      </c>
      <c r="AB145" s="4">
        <v>133.1</v>
      </c>
      <c r="AC145" s="4">
        <v>121.1</v>
      </c>
      <c r="AD145" s="4">
        <v>123.9</v>
      </c>
      <c r="AE145" s="22">
        <v>130.4</v>
      </c>
    </row>
    <row r="146" spans="1:31" x14ac:dyDescent="0.35">
      <c r="A146" s="21" t="s">
        <v>30</v>
      </c>
      <c r="B146" s="4">
        <v>2017</v>
      </c>
      <c r="C146" s="4" t="s">
        <v>31</v>
      </c>
      <c r="D146" s="4" t="str">
        <f t="shared" si="2"/>
        <v>Rural-2017-January</v>
      </c>
      <c r="E146" s="4">
        <v>133.1</v>
      </c>
      <c r="F146" s="4">
        <v>137.80000000000001</v>
      </c>
      <c r="G146" s="4">
        <v>131.9</v>
      </c>
      <c r="H146" s="4">
        <v>136.69999999999999</v>
      </c>
      <c r="I146" s="4">
        <v>122</v>
      </c>
      <c r="J146" s="4">
        <v>136</v>
      </c>
      <c r="K146" s="4">
        <v>119.8</v>
      </c>
      <c r="L146" s="4">
        <v>161.69999999999999</v>
      </c>
      <c r="M146" s="4">
        <v>114.8</v>
      </c>
      <c r="N146" s="4">
        <v>136.9</v>
      </c>
      <c r="O146" s="4">
        <v>129</v>
      </c>
      <c r="P146" s="4">
        <v>143.9</v>
      </c>
      <c r="Q146" s="4">
        <v>133.69999999999999</v>
      </c>
      <c r="R146" s="4">
        <v>143.1</v>
      </c>
      <c r="S146" s="4">
        <v>140.69999999999999</v>
      </c>
      <c r="T146" s="4">
        <v>135.80000000000001</v>
      </c>
      <c r="U146" s="4">
        <v>140</v>
      </c>
      <c r="V146" s="4">
        <v>139.2560976</v>
      </c>
      <c r="W146" s="4">
        <v>132.1</v>
      </c>
      <c r="X146" s="4">
        <v>133.19999999999999</v>
      </c>
      <c r="Y146" s="4">
        <v>129.9</v>
      </c>
      <c r="Z146" s="4">
        <v>119.1</v>
      </c>
      <c r="AA146" s="4">
        <v>127</v>
      </c>
      <c r="AB146" s="4">
        <v>134.6</v>
      </c>
      <c r="AC146" s="4">
        <v>122.3</v>
      </c>
      <c r="AD146" s="4">
        <v>126.6</v>
      </c>
      <c r="AE146" s="22">
        <v>132.4</v>
      </c>
    </row>
    <row r="147" spans="1:31" x14ac:dyDescent="0.35">
      <c r="A147" s="21" t="s">
        <v>33</v>
      </c>
      <c r="B147" s="4">
        <v>2017</v>
      </c>
      <c r="C147" s="4" t="s">
        <v>31</v>
      </c>
      <c r="D147" s="4" t="str">
        <f t="shared" si="2"/>
        <v>Urban-2017-January</v>
      </c>
      <c r="E147" s="4">
        <v>132.19999999999999</v>
      </c>
      <c r="F147" s="4">
        <v>138.9</v>
      </c>
      <c r="G147" s="4">
        <v>132.6</v>
      </c>
      <c r="H147" s="4">
        <v>133.1</v>
      </c>
      <c r="I147" s="4">
        <v>114</v>
      </c>
      <c r="J147" s="4">
        <v>129.6</v>
      </c>
      <c r="K147" s="4">
        <v>118.7</v>
      </c>
      <c r="L147" s="4">
        <v>155.1</v>
      </c>
      <c r="M147" s="4">
        <v>117.3</v>
      </c>
      <c r="N147" s="4">
        <v>144.9</v>
      </c>
      <c r="O147" s="4">
        <v>123.2</v>
      </c>
      <c r="P147" s="4">
        <v>141.6</v>
      </c>
      <c r="Q147" s="4">
        <v>132</v>
      </c>
      <c r="R147" s="4">
        <v>145.6</v>
      </c>
      <c r="S147" s="4">
        <v>130.19999999999999</v>
      </c>
      <c r="T147" s="4">
        <v>122.3</v>
      </c>
      <c r="U147" s="4">
        <v>129</v>
      </c>
      <c r="V147" s="4">
        <v>129.6</v>
      </c>
      <c r="W147" s="4">
        <v>118</v>
      </c>
      <c r="X147" s="4">
        <v>125.1</v>
      </c>
      <c r="Y147" s="4">
        <v>122.6</v>
      </c>
      <c r="Z147" s="4">
        <v>115.2</v>
      </c>
      <c r="AA147" s="4">
        <v>122</v>
      </c>
      <c r="AB147" s="4">
        <v>132.4</v>
      </c>
      <c r="AC147" s="4">
        <v>120.9</v>
      </c>
      <c r="AD147" s="4">
        <v>122.1</v>
      </c>
      <c r="AE147" s="22">
        <v>127.8</v>
      </c>
    </row>
    <row r="148" spans="1:31" x14ac:dyDescent="0.35">
      <c r="A148" s="21" t="s">
        <v>34</v>
      </c>
      <c r="B148" s="4">
        <v>2017</v>
      </c>
      <c r="C148" s="4" t="s">
        <v>31</v>
      </c>
      <c r="D148" s="4" t="str">
        <f t="shared" si="2"/>
        <v>Rural+Urban-2017-January</v>
      </c>
      <c r="E148" s="4">
        <v>132.80000000000001</v>
      </c>
      <c r="F148" s="4">
        <v>138.19999999999999</v>
      </c>
      <c r="G148" s="4">
        <v>132.19999999999999</v>
      </c>
      <c r="H148" s="4">
        <v>135.4</v>
      </c>
      <c r="I148" s="4">
        <v>119.1</v>
      </c>
      <c r="J148" s="4">
        <v>133</v>
      </c>
      <c r="K148" s="4">
        <v>119.4</v>
      </c>
      <c r="L148" s="4">
        <v>159.5</v>
      </c>
      <c r="M148" s="4">
        <v>115.6</v>
      </c>
      <c r="N148" s="4">
        <v>139.6</v>
      </c>
      <c r="O148" s="4">
        <v>126.6</v>
      </c>
      <c r="P148" s="4">
        <v>142.80000000000001</v>
      </c>
      <c r="Q148" s="4">
        <v>133.1</v>
      </c>
      <c r="R148" s="4">
        <v>143.80000000000001</v>
      </c>
      <c r="S148" s="4">
        <v>136.6</v>
      </c>
      <c r="T148" s="4">
        <v>130.19999999999999</v>
      </c>
      <c r="U148" s="4">
        <v>135.6</v>
      </c>
      <c r="V148" s="4">
        <v>129.6</v>
      </c>
      <c r="W148" s="4">
        <v>126.8</v>
      </c>
      <c r="X148" s="4">
        <v>129.4</v>
      </c>
      <c r="Y148" s="4">
        <v>127.1</v>
      </c>
      <c r="Z148" s="4">
        <v>117</v>
      </c>
      <c r="AA148" s="4">
        <v>124.2</v>
      </c>
      <c r="AB148" s="4">
        <v>133.30000000000001</v>
      </c>
      <c r="AC148" s="4">
        <v>121.7</v>
      </c>
      <c r="AD148" s="4">
        <v>124.4</v>
      </c>
      <c r="AE148" s="22">
        <v>130.30000000000001</v>
      </c>
    </row>
    <row r="149" spans="1:31" x14ac:dyDescent="0.35">
      <c r="A149" s="21" t="s">
        <v>30</v>
      </c>
      <c r="B149" s="4">
        <v>2017</v>
      </c>
      <c r="C149" s="4" t="s">
        <v>35</v>
      </c>
      <c r="D149" s="4" t="str">
        <f t="shared" si="2"/>
        <v>Rural-2017-February</v>
      </c>
      <c r="E149" s="4">
        <v>133.30000000000001</v>
      </c>
      <c r="F149" s="4">
        <v>138.30000000000001</v>
      </c>
      <c r="G149" s="4">
        <v>129.30000000000001</v>
      </c>
      <c r="H149" s="4">
        <v>137.19999999999999</v>
      </c>
      <c r="I149" s="4">
        <v>122.1</v>
      </c>
      <c r="J149" s="4">
        <v>138.69999999999999</v>
      </c>
      <c r="K149" s="4">
        <v>119.1</v>
      </c>
      <c r="L149" s="4">
        <v>156.9</v>
      </c>
      <c r="M149" s="4">
        <v>116.2</v>
      </c>
      <c r="N149" s="4">
        <v>136</v>
      </c>
      <c r="O149" s="4">
        <v>129.4</v>
      </c>
      <c r="P149" s="4">
        <v>144.4</v>
      </c>
      <c r="Q149" s="4">
        <v>133.6</v>
      </c>
      <c r="R149" s="4">
        <v>143.69999999999999</v>
      </c>
      <c r="S149" s="4">
        <v>140.9</v>
      </c>
      <c r="T149" s="4">
        <v>135.80000000000001</v>
      </c>
      <c r="U149" s="4">
        <v>140.19999999999999</v>
      </c>
      <c r="V149" s="4">
        <v>139.2560976</v>
      </c>
      <c r="W149" s="4">
        <v>133.19999999999999</v>
      </c>
      <c r="X149" s="4">
        <v>133.6</v>
      </c>
      <c r="Y149" s="4">
        <v>130.1</v>
      </c>
      <c r="Z149" s="4">
        <v>119.5</v>
      </c>
      <c r="AA149" s="4">
        <v>127.7</v>
      </c>
      <c r="AB149" s="4">
        <v>134.9</v>
      </c>
      <c r="AC149" s="4">
        <v>123.2</v>
      </c>
      <c r="AD149" s="4">
        <v>127</v>
      </c>
      <c r="AE149" s="22">
        <v>132.6</v>
      </c>
    </row>
    <row r="150" spans="1:31" x14ac:dyDescent="0.35">
      <c r="A150" s="21" t="s">
        <v>33</v>
      </c>
      <c r="B150" s="4">
        <v>2017</v>
      </c>
      <c r="C150" s="4" t="s">
        <v>35</v>
      </c>
      <c r="D150" s="4" t="str">
        <f t="shared" si="2"/>
        <v>Urban-2017-February</v>
      </c>
      <c r="E150" s="4">
        <v>132.80000000000001</v>
      </c>
      <c r="F150" s="4">
        <v>139.80000000000001</v>
      </c>
      <c r="G150" s="4">
        <v>129.30000000000001</v>
      </c>
      <c r="H150" s="4">
        <v>133.5</v>
      </c>
      <c r="I150" s="4">
        <v>114.3</v>
      </c>
      <c r="J150" s="4">
        <v>131.4</v>
      </c>
      <c r="K150" s="4">
        <v>120.2</v>
      </c>
      <c r="L150" s="4">
        <v>143.1</v>
      </c>
      <c r="M150" s="4">
        <v>119.5</v>
      </c>
      <c r="N150" s="4">
        <v>144</v>
      </c>
      <c r="O150" s="4">
        <v>123.4</v>
      </c>
      <c r="P150" s="4">
        <v>141.9</v>
      </c>
      <c r="Q150" s="4">
        <v>132.1</v>
      </c>
      <c r="R150" s="4">
        <v>146.30000000000001</v>
      </c>
      <c r="S150" s="4">
        <v>130.5</v>
      </c>
      <c r="T150" s="4">
        <v>122.5</v>
      </c>
      <c r="U150" s="4">
        <v>129.30000000000001</v>
      </c>
      <c r="V150" s="4">
        <v>130.5</v>
      </c>
      <c r="W150" s="4">
        <v>119.2</v>
      </c>
      <c r="X150" s="4">
        <v>125.3</v>
      </c>
      <c r="Y150" s="4">
        <v>122.9</v>
      </c>
      <c r="Z150" s="4">
        <v>115.5</v>
      </c>
      <c r="AA150" s="4">
        <v>122.2</v>
      </c>
      <c r="AB150" s="4">
        <v>132.4</v>
      </c>
      <c r="AC150" s="4">
        <v>121.7</v>
      </c>
      <c r="AD150" s="4">
        <v>122.4</v>
      </c>
      <c r="AE150" s="22">
        <v>128.19999999999999</v>
      </c>
    </row>
    <row r="151" spans="1:31" x14ac:dyDescent="0.35">
      <c r="A151" s="21" t="s">
        <v>34</v>
      </c>
      <c r="B151" s="4">
        <v>2017</v>
      </c>
      <c r="C151" s="4" t="s">
        <v>35</v>
      </c>
      <c r="D151" s="4" t="str">
        <f t="shared" si="2"/>
        <v>Rural+Urban-2017-February</v>
      </c>
      <c r="E151" s="4">
        <v>133.1</v>
      </c>
      <c r="F151" s="4">
        <v>138.80000000000001</v>
      </c>
      <c r="G151" s="4">
        <v>129.30000000000001</v>
      </c>
      <c r="H151" s="4">
        <v>135.80000000000001</v>
      </c>
      <c r="I151" s="4">
        <v>119.2</v>
      </c>
      <c r="J151" s="4">
        <v>135.30000000000001</v>
      </c>
      <c r="K151" s="4">
        <v>119.5</v>
      </c>
      <c r="L151" s="4">
        <v>152.19999999999999</v>
      </c>
      <c r="M151" s="4">
        <v>117.3</v>
      </c>
      <c r="N151" s="4">
        <v>138.69999999999999</v>
      </c>
      <c r="O151" s="4">
        <v>126.9</v>
      </c>
      <c r="P151" s="4">
        <v>143.19999999999999</v>
      </c>
      <c r="Q151" s="4">
        <v>133</v>
      </c>
      <c r="R151" s="4">
        <v>144.4</v>
      </c>
      <c r="S151" s="4">
        <v>136.80000000000001</v>
      </c>
      <c r="T151" s="4">
        <v>130.30000000000001</v>
      </c>
      <c r="U151" s="4">
        <v>135.9</v>
      </c>
      <c r="V151" s="4">
        <v>130.5</v>
      </c>
      <c r="W151" s="4">
        <v>127.9</v>
      </c>
      <c r="X151" s="4">
        <v>129.69999999999999</v>
      </c>
      <c r="Y151" s="4">
        <v>127.4</v>
      </c>
      <c r="Z151" s="4">
        <v>117.4</v>
      </c>
      <c r="AA151" s="4">
        <v>124.6</v>
      </c>
      <c r="AB151" s="4">
        <v>133.4</v>
      </c>
      <c r="AC151" s="4">
        <v>122.6</v>
      </c>
      <c r="AD151" s="4">
        <v>124.8</v>
      </c>
      <c r="AE151" s="22">
        <v>130.6</v>
      </c>
    </row>
    <row r="152" spans="1:31" x14ac:dyDescent="0.35">
      <c r="A152" s="21" t="s">
        <v>30</v>
      </c>
      <c r="B152" s="4">
        <v>2017</v>
      </c>
      <c r="C152" s="4" t="s">
        <v>36</v>
      </c>
      <c r="D152" s="4" t="str">
        <f t="shared" si="2"/>
        <v>Rural-2017-March</v>
      </c>
      <c r="E152" s="4">
        <v>133.6</v>
      </c>
      <c r="F152" s="4">
        <v>138.80000000000001</v>
      </c>
      <c r="G152" s="4">
        <v>128.80000000000001</v>
      </c>
      <c r="H152" s="4">
        <v>137.19999999999999</v>
      </c>
      <c r="I152" s="4">
        <v>121.6</v>
      </c>
      <c r="J152" s="4">
        <v>139.69999999999999</v>
      </c>
      <c r="K152" s="4">
        <v>119.7</v>
      </c>
      <c r="L152" s="4">
        <v>148</v>
      </c>
      <c r="M152" s="4">
        <v>116.9</v>
      </c>
      <c r="N152" s="4">
        <v>135.6</v>
      </c>
      <c r="O152" s="4">
        <v>129.80000000000001</v>
      </c>
      <c r="P152" s="4">
        <v>145.4</v>
      </c>
      <c r="Q152" s="4">
        <v>133.4</v>
      </c>
      <c r="R152" s="4">
        <v>144.19999999999999</v>
      </c>
      <c r="S152" s="4">
        <v>141.6</v>
      </c>
      <c r="T152" s="4">
        <v>136.19999999999999</v>
      </c>
      <c r="U152" s="4">
        <v>140.80000000000001</v>
      </c>
      <c r="V152" s="4">
        <v>139.2560976</v>
      </c>
      <c r="W152" s="4">
        <v>134.19999999999999</v>
      </c>
      <c r="X152" s="4">
        <v>134.1</v>
      </c>
      <c r="Y152" s="4">
        <v>130.6</v>
      </c>
      <c r="Z152" s="4">
        <v>119.8</v>
      </c>
      <c r="AA152" s="4">
        <v>128.30000000000001</v>
      </c>
      <c r="AB152" s="4">
        <v>135.19999999999999</v>
      </c>
      <c r="AC152" s="4">
        <v>123.3</v>
      </c>
      <c r="AD152" s="4">
        <v>127.4</v>
      </c>
      <c r="AE152" s="22">
        <v>132.80000000000001</v>
      </c>
    </row>
    <row r="153" spans="1:31" x14ac:dyDescent="0.35">
      <c r="A153" s="21" t="s">
        <v>33</v>
      </c>
      <c r="B153" s="4">
        <v>2017</v>
      </c>
      <c r="C153" s="4" t="s">
        <v>36</v>
      </c>
      <c r="D153" s="4" t="str">
        <f t="shared" si="2"/>
        <v>Urban-2017-March</v>
      </c>
      <c r="E153" s="4">
        <v>132.69999999999999</v>
      </c>
      <c r="F153" s="4">
        <v>139.4</v>
      </c>
      <c r="G153" s="4">
        <v>128.4</v>
      </c>
      <c r="H153" s="4">
        <v>134.9</v>
      </c>
      <c r="I153" s="4">
        <v>114</v>
      </c>
      <c r="J153" s="4">
        <v>136.80000000000001</v>
      </c>
      <c r="K153" s="4">
        <v>122.2</v>
      </c>
      <c r="L153" s="4">
        <v>135.80000000000001</v>
      </c>
      <c r="M153" s="4">
        <v>120.3</v>
      </c>
      <c r="N153" s="4">
        <v>142.6</v>
      </c>
      <c r="O153" s="4">
        <v>123.6</v>
      </c>
      <c r="P153" s="4">
        <v>142.4</v>
      </c>
      <c r="Q153" s="4">
        <v>132.6</v>
      </c>
      <c r="R153" s="4">
        <v>147.5</v>
      </c>
      <c r="S153" s="4">
        <v>130.80000000000001</v>
      </c>
      <c r="T153" s="4">
        <v>122.8</v>
      </c>
      <c r="U153" s="4">
        <v>129.6</v>
      </c>
      <c r="V153" s="4">
        <v>131.1</v>
      </c>
      <c r="W153" s="4">
        <v>120.8</v>
      </c>
      <c r="X153" s="4">
        <v>125.6</v>
      </c>
      <c r="Y153" s="4">
        <v>123.1</v>
      </c>
      <c r="Z153" s="4">
        <v>115.6</v>
      </c>
      <c r="AA153" s="4">
        <v>122.4</v>
      </c>
      <c r="AB153" s="4">
        <v>132.80000000000001</v>
      </c>
      <c r="AC153" s="4">
        <v>121.7</v>
      </c>
      <c r="AD153" s="4">
        <v>122.6</v>
      </c>
      <c r="AE153" s="22">
        <v>128.69999999999999</v>
      </c>
    </row>
    <row r="154" spans="1:31" x14ac:dyDescent="0.35">
      <c r="A154" s="21" t="s">
        <v>34</v>
      </c>
      <c r="B154" s="4">
        <v>2017</v>
      </c>
      <c r="C154" s="4" t="s">
        <v>36</v>
      </c>
      <c r="D154" s="4" t="str">
        <f t="shared" si="2"/>
        <v>Rural+Urban-2017-March</v>
      </c>
      <c r="E154" s="4">
        <v>133.30000000000001</v>
      </c>
      <c r="F154" s="4">
        <v>139</v>
      </c>
      <c r="G154" s="4">
        <v>128.6</v>
      </c>
      <c r="H154" s="4">
        <v>136.30000000000001</v>
      </c>
      <c r="I154" s="4">
        <v>118.8</v>
      </c>
      <c r="J154" s="4">
        <v>138.30000000000001</v>
      </c>
      <c r="K154" s="4">
        <v>120.5</v>
      </c>
      <c r="L154" s="4">
        <v>143.9</v>
      </c>
      <c r="M154" s="4">
        <v>118</v>
      </c>
      <c r="N154" s="4">
        <v>137.9</v>
      </c>
      <c r="O154" s="4">
        <v>127.2</v>
      </c>
      <c r="P154" s="4">
        <v>144</v>
      </c>
      <c r="Q154" s="4">
        <v>133.1</v>
      </c>
      <c r="R154" s="4">
        <v>145.1</v>
      </c>
      <c r="S154" s="4">
        <v>137.30000000000001</v>
      </c>
      <c r="T154" s="4">
        <v>130.6</v>
      </c>
      <c r="U154" s="4">
        <v>136.4</v>
      </c>
      <c r="V154" s="4">
        <v>131.1</v>
      </c>
      <c r="W154" s="4">
        <v>129.1</v>
      </c>
      <c r="X154" s="4">
        <v>130.1</v>
      </c>
      <c r="Y154" s="4">
        <v>127.8</v>
      </c>
      <c r="Z154" s="4">
        <v>117.6</v>
      </c>
      <c r="AA154" s="4">
        <v>125</v>
      </c>
      <c r="AB154" s="4">
        <v>133.80000000000001</v>
      </c>
      <c r="AC154" s="4">
        <v>122.6</v>
      </c>
      <c r="AD154" s="4">
        <v>125.1</v>
      </c>
      <c r="AE154" s="22">
        <v>130.9</v>
      </c>
    </row>
    <row r="155" spans="1:31" x14ac:dyDescent="0.35">
      <c r="A155" s="21" t="s">
        <v>30</v>
      </c>
      <c r="B155" s="4">
        <v>2017</v>
      </c>
      <c r="C155" s="4" t="s">
        <v>37</v>
      </c>
      <c r="D155" s="4" t="str">
        <f t="shared" si="2"/>
        <v>Rural-2017-April</v>
      </c>
      <c r="E155" s="4">
        <v>133.19999999999999</v>
      </c>
      <c r="F155" s="4">
        <v>138.69999999999999</v>
      </c>
      <c r="G155" s="4">
        <v>127.1</v>
      </c>
      <c r="H155" s="4">
        <v>137.69999999999999</v>
      </c>
      <c r="I155" s="4">
        <v>121.3</v>
      </c>
      <c r="J155" s="4">
        <v>141.80000000000001</v>
      </c>
      <c r="K155" s="4">
        <v>121.5</v>
      </c>
      <c r="L155" s="4">
        <v>144.5</v>
      </c>
      <c r="M155" s="4">
        <v>117.4</v>
      </c>
      <c r="N155" s="4">
        <v>134.1</v>
      </c>
      <c r="O155" s="4">
        <v>130</v>
      </c>
      <c r="P155" s="4">
        <v>145.5</v>
      </c>
      <c r="Q155" s="4">
        <v>133.5</v>
      </c>
      <c r="R155" s="4">
        <v>144.4</v>
      </c>
      <c r="S155" s="4">
        <v>142.4</v>
      </c>
      <c r="T155" s="4">
        <v>136.80000000000001</v>
      </c>
      <c r="U155" s="4">
        <v>141.6</v>
      </c>
      <c r="V155" s="4">
        <v>139.2560976</v>
      </c>
      <c r="W155" s="4">
        <v>135</v>
      </c>
      <c r="X155" s="4">
        <v>134.30000000000001</v>
      </c>
      <c r="Y155" s="4">
        <v>131</v>
      </c>
      <c r="Z155" s="4">
        <v>119.2</v>
      </c>
      <c r="AA155" s="4">
        <v>128.30000000000001</v>
      </c>
      <c r="AB155" s="4">
        <v>135.69999999999999</v>
      </c>
      <c r="AC155" s="4">
        <v>123.7</v>
      </c>
      <c r="AD155" s="4">
        <v>127.5</v>
      </c>
      <c r="AE155" s="22">
        <v>132.9</v>
      </c>
    </row>
    <row r="156" spans="1:31" x14ac:dyDescent="0.35">
      <c r="A156" s="21" t="s">
        <v>33</v>
      </c>
      <c r="B156" s="4">
        <v>2017</v>
      </c>
      <c r="C156" s="4" t="s">
        <v>37</v>
      </c>
      <c r="D156" s="4" t="str">
        <f t="shared" si="2"/>
        <v>Urban-2017-April</v>
      </c>
      <c r="E156" s="4">
        <v>132.69999999999999</v>
      </c>
      <c r="F156" s="4">
        <v>140.6</v>
      </c>
      <c r="G156" s="4">
        <v>124.5</v>
      </c>
      <c r="H156" s="4">
        <v>136.30000000000001</v>
      </c>
      <c r="I156" s="4">
        <v>113.5</v>
      </c>
      <c r="J156" s="4">
        <v>137.69999999999999</v>
      </c>
      <c r="K156" s="4">
        <v>127.1</v>
      </c>
      <c r="L156" s="4">
        <v>133.80000000000001</v>
      </c>
      <c r="M156" s="4">
        <v>120.8</v>
      </c>
      <c r="N156" s="4">
        <v>141.30000000000001</v>
      </c>
      <c r="O156" s="4">
        <v>123.8</v>
      </c>
      <c r="P156" s="4">
        <v>142.6</v>
      </c>
      <c r="Q156" s="4">
        <v>133.4</v>
      </c>
      <c r="R156" s="4">
        <v>148</v>
      </c>
      <c r="S156" s="4">
        <v>131.19999999999999</v>
      </c>
      <c r="T156" s="4">
        <v>123</v>
      </c>
      <c r="U156" s="4">
        <v>130</v>
      </c>
      <c r="V156" s="4">
        <v>131.69999999999999</v>
      </c>
      <c r="W156" s="4">
        <v>121.4</v>
      </c>
      <c r="X156" s="4">
        <v>126</v>
      </c>
      <c r="Y156" s="4">
        <v>123.4</v>
      </c>
      <c r="Z156" s="4">
        <v>114.3</v>
      </c>
      <c r="AA156" s="4">
        <v>122.6</v>
      </c>
      <c r="AB156" s="4">
        <v>133.6</v>
      </c>
      <c r="AC156" s="4">
        <v>122.2</v>
      </c>
      <c r="AD156" s="4">
        <v>122.5</v>
      </c>
      <c r="AE156" s="22">
        <v>129.1</v>
      </c>
    </row>
    <row r="157" spans="1:31" x14ac:dyDescent="0.35">
      <c r="A157" s="21" t="s">
        <v>34</v>
      </c>
      <c r="B157" s="4">
        <v>2017</v>
      </c>
      <c r="C157" s="4" t="s">
        <v>37</v>
      </c>
      <c r="D157" s="4" t="str">
        <f t="shared" si="2"/>
        <v>Rural+Urban-2017-April</v>
      </c>
      <c r="E157" s="4">
        <v>133</v>
      </c>
      <c r="F157" s="4">
        <v>139.4</v>
      </c>
      <c r="G157" s="4">
        <v>126.1</v>
      </c>
      <c r="H157" s="4">
        <v>137.19999999999999</v>
      </c>
      <c r="I157" s="4">
        <v>118.4</v>
      </c>
      <c r="J157" s="4">
        <v>139.9</v>
      </c>
      <c r="K157" s="4">
        <v>123.4</v>
      </c>
      <c r="L157" s="4">
        <v>140.9</v>
      </c>
      <c r="M157" s="4">
        <v>118.5</v>
      </c>
      <c r="N157" s="4">
        <v>136.5</v>
      </c>
      <c r="O157" s="4">
        <v>127.4</v>
      </c>
      <c r="P157" s="4">
        <v>144.19999999999999</v>
      </c>
      <c r="Q157" s="4">
        <v>133.5</v>
      </c>
      <c r="R157" s="4">
        <v>145.4</v>
      </c>
      <c r="S157" s="4">
        <v>138</v>
      </c>
      <c r="T157" s="4">
        <v>131.1</v>
      </c>
      <c r="U157" s="4">
        <v>137</v>
      </c>
      <c r="V157" s="4">
        <v>131.69999999999999</v>
      </c>
      <c r="W157" s="4">
        <v>129.80000000000001</v>
      </c>
      <c r="X157" s="4">
        <v>130.4</v>
      </c>
      <c r="Y157" s="4">
        <v>128.1</v>
      </c>
      <c r="Z157" s="4">
        <v>116.6</v>
      </c>
      <c r="AA157" s="4">
        <v>125.1</v>
      </c>
      <c r="AB157" s="4">
        <v>134.5</v>
      </c>
      <c r="AC157" s="4">
        <v>123.1</v>
      </c>
      <c r="AD157" s="4">
        <v>125.1</v>
      </c>
      <c r="AE157" s="22">
        <v>131.1</v>
      </c>
    </row>
    <row r="158" spans="1:31" x14ac:dyDescent="0.35">
      <c r="A158" s="21" t="s">
        <v>30</v>
      </c>
      <c r="B158" s="4">
        <v>2017</v>
      </c>
      <c r="C158" s="4" t="s">
        <v>38</v>
      </c>
      <c r="D158" s="4" t="str">
        <f t="shared" si="2"/>
        <v>Rural-2017-May</v>
      </c>
      <c r="E158" s="4">
        <v>133.1</v>
      </c>
      <c r="F158" s="4">
        <v>140.30000000000001</v>
      </c>
      <c r="G158" s="4">
        <v>126.8</v>
      </c>
      <c r="H158" s="4">
        <v>138.19999999999999</v>
      </c>
      <c r="I158" s="4">
        <v>120.8</v>
      </c>
      <c r="J158" s="4">
        <v>140.19999999999999</v>
      </c>
      <c r="K158" s="4">
        <v>123.8</v>
      </c>
      <c r="L158" s="4">
        <v>141.80000000000001</v>
      </c>
      <c r="M158" s="4">
        <v>118.6</v>
      </c>
      <c r="N158" s="4">
        <v>134</v>
      </c>
      <c r="O158" s="4">
        <v>130.30000000000001</v>
      </c>
      <c r="P158" s="4">
        <v>145.80000000000001</v>
      </c>
      <c r="Q158" s="4">
        <v>133.80000000000001</v>
      </c>
      <c r="R158" s="4">
        <v>145.5</v>
      </c>
      <c r="S158" s="4">
        <v>142.5</v>
      </c>
      <c r="T158" s="4">
        <v>137.30000000000001</v>
      </c>
      <c r="U158" s="4">
        <v>141.80000000000001</v>
      </c>
      <c r="V158" s="4">
        <v>139.2560976</v>
      </c>
      <c r="W158" s="4">
        <v>135</v>
      </c>
      <c r="X158" s="4">
        <v>134.9</v>
      </c>
      <c r="Y158" s="4">
        <v>131.4</v>
      </c>
      <c r="Z158" s="4">
        <v>119.4</v>
      </c>
      <c r="AA158" s="4">
        <v>129.4</v>
      </c>
      <c r="AB158" s="4">
        <v>136.30000000000001</v>
      </c>
      <c r="AC158" s="4">
        <v>123.7</v>
      </c>
      <c r="AD158" s="4">
        <v>127.9</v>
      </c>
      <c r="AE158" s="22">
        <v>133.30000000000001</v>
      </c>
    </row>
    <row r="159" spans="1:31" x14ac:dyDescent="0.35">
      <c r="A159" s="21" t="s">
        <v>33</v>
      </c>
      <c r="B159" s="4">
        <v>2017</v>
      </c>
      <c r="C159" s="4" t="s">
        <v>38</v>
      </c>
      <c r="D159" s="4" t="str">
        <f t="shared" si="2"/>
        <v>Urban-2017-May</v>
      </c>
      <c r="E159" s="4">
        <v>132.6</v>
      </c>
      <c r="F159" s="4">
        <v>144.1</v>
      </c>
      <c r="G159" s="4">
        <v>125.6</v>
      </c>
      <c r="H159" s="4">
        <v>136.80000000000001</v>
      </c>
      <c r="I159" s="4">
        <v>113.4</v>
      </c>
      <c r="J159" s="4">
        <v>135.19999999999999</v>
      </c>
      <c r="K159" s="4">
        <v>129.19999999999999</v>
      </c>
      <c r="L159" s="4">
        <v>131.5</v>
      </c>
      <c r="M159" s="4">
        <v>121</v>
      </c>
      <c r="N159" s="4">
        <v>139.9</v>
      </c>
      <c r="O159" s="4">
        <v>123.8</v>
      </c>
      <c r="P159" s="4">
        <v>142.9</v>
      </c>
      <c r="Q159" s="4">
        <v>133.6</v>
      </c>
      <c r="R159" s="4">
        <v>148.30000000000001</v>
      </c>
      <c r="S159" s="4">
        <v>131.5</v>
      </c>
      <c r="T159" s="4">
        <v>123.2</v>
      </c>
      <c r="U159" s="4">
        <v>130.19999999999999</v>
      </c>
      <c r="V159" s="4">
        <v>132.1</v>
      </c>
      <c r="W159" s="4">
        <v>120.1</v>
      </c>
      <c r="X159" s="4">
        <v>126.5</v>
      </c>
      <c r="Y159" s="4">
        <v>123.6</v>
      </c>
      <c r="Z159" s="4">
        <v>114.3</v>
      </c>
      <c r="AA159" s="4">
        <v>122.8</v>
      </c>
      <c r="AB159" s="4">
        <v>133.80000000000001</v>
      </c>
      <c r="AC159" s="4">
        <v>122</v>
      </c>
      <c r="AD159" s="4">
        <v>122.6</v>
      </c>
      <c r="AE159" s="22">
        <v>129.30000000000001</v>
      </c>
    </row>
    <row r="160" spans="1:31" x14ac:dyDescent="0.35">
      <c r="A160" s="21" t="s">
        <v>34</v>
      </c>
      <c r="B160" s="4">
        <v>2017</v>
      </c>
      <c r="C160" s="4" t="s">
        <v>38</v>
      </c>
      <c r="D160" s="4" t="str">
        <f t="shared" si="2"/>
        <v>Rural+Urban-2017-May</v>
      </c>
      <c r="E160" s="4">
        <v>132.9</v>
      </c>
      <c r="F160" s="4">
        <v>141.6</v>
      </c>
      <c r="G160" s="4">
        <v>126.3</v>
      </c>
      <c r="H160" s="4">
        <v>137.69999999999999</v>
      </c>
      <c r="I160" s="4">
        <v>118.1</v>
      </c>
      <c r="J160" s="4">
        <v>137.9</v>
      </c>
      <c r="K160" s="4">
        <v>125.6</v>
      </c>
      <c r="L160" s="4">
        <v>138.30000000000001</v>
      </c>
      <c r="M160" s="4">
        <v>119.4</v>
      </c>
      <c r="N160" s="4">
        <v>136</v>
      </c>
      <c r="O160" s="4">
        <v>127.6</v>
      </c>
      <c r="P160" s="4">
        <v>144.5</v>
      </c>
      <c r="Q160" s="4">
        <v>133.69999999999999</v>
      </c>
      <c r="R160" s="4">
        <v>146.19999999999999</v>
      </c>
      <c r="S160" s="4">
        <v>138.19999999999999</v>
      </c>
      <c r="T160" s="4">
        <v>131.4</v>
      </c>
      <c r="U160" s="4">
        <v>137.19999999999999</v>
      </c>
      <c r="V160" s="4">
        <v>132.1</v>
      </c>
      <c r="W160" s="4">
        <v>129.4</v>
      </c>
      <c r="X160" s="4">
        <v>130.9</v>
      </c>
      <c r="Y160" s="4">
        <v>128.4</v>
      </c>
      <c r="Z160" s="4">
        <v>116.7</v>
      </c>
      <c r="AA160" s="4">
        <v>125.7</v>
      </c>
      <c r="AB160" s="4">
        <v>134.80000000000001</v>
      </c>
      <c r="AC160" s="4">
        <v>123</v>
      </c>
      <c r="AD160" s="4">
        <v>125.3</v>
      </c>
      <c r="AE160" s="22">
        <v>131.4</v>
      </c>
    </row>
    <row r="161" spans="1:31" x14ac:dyDescent="0.35">
      <c r="A161" s="21" t="s">
        <v>30</v>
      </c>
      <c r="B161" s="4">
        <v>2017</v>
      </c>
      <c r="C161" s="4" t="s">
        <v>39</v>
      </c>
      <c r="D161" s="4" t="str">
        <f t="shared" si="2"/>
        <v>Rural-2017-June</v>
      </c>
      <c r="E161" s="4">
        <v>133.5</v>
      </c>
      <c r="F161" s="4">
        <v>143.69999999999999</v>
      </c>
      <c r="G161" s="4">
        <v>128</v>
      </c>
      <c r="H161" s="4">
        <v>138.6</v>
      </c>
      <c r="I161" s="4">
        <v>120.9</v>
      </c>
      <c r="J161" s="4">
        <v>140.9</v>
      </c>
      <c r="K161" s="4">
        <v>128.80000000000001</v>
      </c>
      <c r="L161" s="4">
        <v>140.19999999999999</v>
      </c>
      <c r="M161" s="4">
        <v>118.9</v>
      </c>
      <c r="N161" s="4">
        <v>133.5</v>
      </c>
      <c r="O161" s="4">
        <v>130.4</v>
      </c>
      <c r="P161" s="4">
        <v>146.5</v>
      </c>
      <c r="Q161" s="4">
        <v>134.9</v>
      </c>
      <c r="R161" s="4">
        <v>145.80000000000001</v>
      </c>
      <c r="S161" s="4">
        <v>143.1</v>
      </c>
      <c r="T161" s="4">
        <v>137.69999999999999</v>
      </c>
      <c r="U161" s="4">
        <v>142.30000000000001</v>
      </c>
      <c r="V161" s="4">
        <v>139.2560976</v>
      </c>
      <c r="W161" s="4">
        <v>134.80000000000001</v>
      </c>
      <c r="X161" s="4">
        <v>135.19999999999999</v>
      </c>
      <c r="Y161" s="4">
        <v>131.30000000000001</v>
      </c>
      <c r="Z161" s="4">
        <v>119.4</v>
      </c>
      <c r="AA161" s="4">
        <v>129.80000000000001</v>
      </c>
      <c r="AB161" s="4">
        <v>136.9</v>
      </c>
      <c r="AC161" s="4">
        <v>124.1</v>
      </c>
      <c r="AD161" s="4">
        <v>128.1</v>
      </c>
      <c r="AE161" s="22">
        <v>133.9</v>
      </c>
    </row>
    <row r="162" spans="1:31" x14ac:dyDescent="0.35">
      <c r="A162" s="21" t="s">
        <v>33</v>
      </c>
      <c r="B162" s="4">
        <v>2017</v>
      </c>
      <c r="C162" s="4" t="s">
        <v>39</v>
      </c>
      <c r="D162" s="4" t="str">
        <f t="shared" si="2"/>
        <v>Urban-2017-June</v>
      </c>
      <c r="E162" s="4">
        <v>132.9</v>
      </c>
      <c r="F162" s="4">
        <v>148.69999999999999</v>
      </c>
      <c r="G162" s="4">
        <v>128.30000000000001</v>
      </c>
      <c r="H162" s="4">
        <v>137.30000000000001</v>
      </c>
      <c r="I162" s="4">
        <v>113.5</v>
      </c>
      <c r="J162" s="4">
        <v>137.19999999999999</v>
      </c>
      <c r="K162" s="4">
        <v>142.19999999999999</v>
      </c>
      <c r="L162" s="4">
        <v>128.19999999999999</v>
      </c>
      <c r="M162" s="4">
        <v>120.9</v>
      </c>
      <c r="N162" s="4">
        <v>138.80000000000001</v>
      </c>
      <c r="O162" s="4">
        <v>124.2</v>
      </c>
      <c r="P162" s="4">
        <v>143.1</v>
      </c>
      <c r="Q162" s="4">
        <v>135.69999999999999</v>
      </c>
      <c r="R162" s="4">
        <v>148.6</v>
      </c>
      <c r="S162" s="4">
        <v>131.5</v>
      </c>
      <c r="T162" s="4">
        <v>123.2</v>
      </c>
      <c r="U162" s="4">
        <v>130.19999999999999</v>
      </c>
      <c r="V162" s="4">
        <v>131.4</v>
      </c>
      <c r="W162" s="4">
        <v>119</v>
      </c>
      <c r="X162" s="4">
        <v>126.8</v>
      </c>
      <c r="Y162" s="4">
        <v>123.8</v>
      </c>
      <c r="Z162" s="4">
        <v>113.9</v>
      </c>
      <c r="AA162" s="4">
        <v>122.9</v>
      </c>
      <c r="AB162" s="4">
        <v>134.30000000000001</v>
      </c>
      <c r="AC162" s="4">
        <v>122.5</v>
      </c>
      <c r="AD162" s="4">
        <v>122.7</v>
      </c>
      <c r="AE162" s="22">
        <v>129.9</v>
      </c>
    </row>
    <row r="163" spans="1:31" x14ac:dyDescent="0.35">
      <c r="A163" s="21" t="s">
        <v>34</v>
      </c>
      <c r="B163" s="4">
        <v>2017</v>
      </c>
      <c r="C163" s="4" t="s">
        <v>39</v>
      </c>
      <c r="D163" s="4" t="str">
        <f t="shared" si="2"/>
        <v>Rural+Urban-2017-June</v>
      </c>
      <c r="E163" s="4">
        <v>133.30000000000001</v>
      </c>
      <c r="F163" s="4">
        <v>145.5</v>
      </c>
      <c r="G163" s="4">
        <v>128.1</v>
      </c>
      <c r="H163" s="4">
        <v>138.1</v>
      </c>
      <c r="I163" s="4">
        <v>118.2</v>
      </c>
      <c r="J163" s="4">
        <v>139.19999999999999</v>
      </c>
      <c r="K163" s="4">
        <v>133.30000000000001</v>
      </c>
      <c r="L163" s="4">
        <v>136.19999999999999</v>
      </c>
      <c r="M163" s="4">
        <v>119.6</v>
      </c>
      <c r="N163" s="4">
        <v>135.30000000000001</v>
      </c>
      <c r="O163" s="4">
        <v>127.8</v>
      </c>
      <c r="P163" s="4">
        <v>144.9</v>
      </c>
      <c r="Q163" s="4">
        <v>135.19999999999999</v>
      </c>
      <c r="R163" s="4">
        <v>146.5</v>
      </c>
      <c r="S163" s="4">
        <v>138.5</v>
      </c>
      <c r="T163" s="4">
        <v>131.69999999999999</v>
      </c>
      <c r="U163" s="4">
        <v>137.5</v>
      </c>
      <c r="V163" s="4">
        <v>131.4</v>
      </c>
      <c r="W163" s="4">
        <v>128.80000000000001</v>
      </c>
      <c r="X163" s="4">
        <v>131.19999999999999</v>
      </c>
      <c r="Y163" s="4">
        <v>128.5</v>
      </c>
      <c r="Z163" s="4">
        <v>116.5</v>
      </c>
      <c r="AA163" s="4">
        <v>125.9</v>
      </c>
      <c r="AB163" s="4">
        <v>135.4</v>
      </c>
      <c r="AC163" s="4">
        <v>123.4</v>
      </c>
      <c r="AD163" s="4">
        <v>125.5</v>
      </c>
      <c r="AE163" s="22">
        <v>132</v>
      </c>
    </row>
    <row r="164" spans="1:31" x14ac:dyDescent="0.35">
      <c r="A164" s="21" t="s">
        <v>30</v>
      </c>
      <c r="B164" s="4">
        <v>2017</v>
      </c>
      <c r="C164" s="4" t="s">
        <v>40</v>
      </c>
      <c r="D164" s="4" t="str">
        <f t="shared" si="2"/>
        <v>Rural-2017-July</v>
      </c>
      <c r="E164" s="4">
        <v>134</v>
      </c>
      <c r="F164" s="4">
        <v>144.19999999999999</v>
      </c>
      <c r="G164" s="4">
        <v>129.80000000000001</v>
      </c>
      <c r="H164" s="4">
        <v>139</v>
      </c>
      <c r="I164" s="4">
        <v>120.9</v>
      </c>
      <c r="J164" s="4">
        <v>143.9</v>
      </c>
      <c r="K164" s="4">
        <v>151.5</v>
      </c>
      <c r="L164" s="4">
        <v>138.1</v>
      </c>
      <c r="M164" s="4">
        <v>120</v>
      </c>
      <c r="N164" s="4">
        <v>133.9</v>
      </c>
      <c r="O164" s="4">
        <v>131.4</v>
      </c>
      <c r="P164" s="4">
        <v>147.69999999999999</v>
      </c>
      <c r="Q164" s="4">
        <v>138.5</v>
      </c>
      <c r="R164" s="4">
        <v>147.4</v>
      </c>
      <c r="S164" s="4">
        <v>144.30000000000001</v>
      </c>
      <c r="T164" s="4">
        <v>138.1</v>
      </c>
      <c r="U164" s="4">
        <v>143.5</v>
      </c>
      <c r="V164" s="4">
        <v>139.2560976</v>
      </c>
      <c r="W164" s="4">
        <v>135.30000000000001</v>
      </c>
      <c r="X164" s="4">
        <v>136.1</v>
      </c>
      <c r="Y164" s="4">
        <v>132.1</v>
      </c>
      <c r="Z164" s="4">
        <v>119.1</v>
      </c>
      <c r="AA164" s="4">
        <v>130.6</v>
      </c>
      <c r="AB164" s="4">
        <v>138.6</v>
      </c>
      <c r="AC164" s="4">
        <v>124.4</v>
      </c>
      <c r="AD164" s="4">
        <v>128.6</v>
      </c>
      <c r="AE164" s="22">
        <v>136.19999999999999</v>
      </c>
    </row>
    <row r="165" spans="1:31" x14ac:dyDescent="0.35">
      <c r="A165" s="21" t="s">
        <v>33</v>
      </c>
      <c r="B165" s="4">
        <v>2017</v>
      </c>
      <c r="C165" s="4" t="s">
        <v>40</v>
      </c>
      <c r="D165" s="4" t="str">
        <f t="shared" si="2"/>
        <v>Urban-2017-July</v>
      </c>
      <c r="E165" s="4">
        <v>132.80000000000001</v>
      </c>
      <c r="F165" s="4">
        <v>148.4</v>
      </c>
      <c r="G165" s="4">
        <v>129.4</v>
      </c>
      <c r="H165" s="4">
        <v>137.69999999999999</v>
      </c>
      <c r="I165" s="4">
        <v>113.4</v>
      </c>
      <c r="J165" s="4">
        <v>139.4</v>
      </c>
      <c r="K165" s="4">
        <v>175.1</v>
      </c>
      <c r="L165" s="4">
        <v>124.7</v>
      </c>
      <c r="M165" s="4">
        <v>121.5</v>
      </c>
      <c r="N165" s="4">
        <v>137.80000000000001</v>
      </c>
      <c r="O165" s="4">
        <v>124.4</v>
      </c>
      <c r="P165" s="4">
        <v>143.69999999999999</v>
      </c>
      <c r="Q165" s="4">
        <v>139.80000000000001</v>
      </c>
      <c r="R165" s="4">
        <v>150.5</v>
      </c>
      <c r="S165" s="4">
        <v>131.6</v>
      </c>
      <c r="T165" s="4">
        <v>123.7</v>
      </c>
      <c r="U165" s="4">
        <v>130.4</v>
      </c>
      <c r="V165" s="4">
        <v>132.6</v>
      </c>
      <c r="W165" s="4">
        <v>119.7</v>
      </c>
      <c r="X165" s="4">
        <v>127.2</v>
      </c>
      <c r="Y165" s="4">
        <v>125</v>
      </c>
      <c r="Z165" s="4">
        <v>113.2</v>
      </c>
      <c r="AA165" s="4">
        <v>123.5</v>
      </c>
      <c r="AB165" s="4">
        <v>135.5</v>
      </c>
      <c r="AC165" s="4">
        <v>122.4</v>
      </c>
      <c r="AD165" s="4">
        <v>123</v>
      </c>
      <c r="AE165" s="22">
        <v>131.80000000000001</v>
      </c>
    </row>
    <row r="166" spans="1:31" x14ac:dyDescent="0.35">
      <c r="A166" s="21" t="s">
        <v>34</v>
      </c>
      <c r="B166" s="4">
        <v>2017</v>
      </c>
      <c r="C166" s="4" t="s">
        <v>40</v>
      </c>
      <c r="D166" s="4" t="str">
        <f t="shared" si="2"/>
        <v>Rural+Urban-2017-July</v>
      </c>
      <c r="E166" s="4">
        <v>133.6</v>
      </c>
      <c r="F166" s="4">
        <v>145.69999999999999</v>
      </c>
      <c r="G166" s="4">
        <v>129.6</v>
      </c>
      <c r="H166" s="4">
        <v>138.5</v>
      </c>
      <c r="I166" s="4">
        <v>118.1</v>
      </c>
      <c r="J166" s="4">
        <v>141.80000000000001</v>
      </c>
      <c r="K166" s="4">
        <v>159.5</v>
      </c>
      <c r="L166" s="4">
        <v>133.6</v>
      </c>
      <c r="M166" s="4">
        <v>120.5</v>
      </c>
      <c r="N166" s="4">
        <v>135.19999999999999</v>
      </c>
      <c r="O166" s="4">
        <v>128.5</v>
      </c>
      <c r="P166" s="4">
        <v>145.80000000000001</v>
      </c>
      <c r="Q166" s="4">
        <v>139</v>
      </c>
      <c r="R166" s="4">
        <v>148.19999999999999</v>
      </c>
      <c r="S166" s="4">
        <v>139.30000000000001</v>
      </c>
      <c r="T166" s="4">
        <v>132.1</v>
      </c>
      <c r="U166" s="4">
        <v>138.30000000000001</v>
      </c>
      <c r="V166" s="4">
        <v>132.6</v>
      </c>
      <c r="W166" s="4">
        <v>129.4</v>
      </c>
      <c r="X166" s="4">
        <v>131.9</v>
      </c>
      <c r="Y166" s="4">
        <v>129.4</v>
      </c>
      <c r="Z166" s="4">
        <v>116</v>
      </c>
      <c r="AA166" s="4">
        <v>126.6</v>
      </c>
      <c r="AB166" s="4">
        <v>136.80000000000001</v>
      </c>
      <c r="AC166" s="4">
        <v>123.6</v>
      </c>
      <c r="AD166" s="4">
        <v>125.9</v>
      </c>
      <c r="AE166" s="22">
        <v>134.19999999999999</v>
      </c>
    </row>
    <row r="167" spans="1:31" x14ac:dyDescent="0.35">
      <c r="A167" s="21" t="s">
        <v>30</v>
      </c>
      <c r="B167" s="4">
        <v>2017</v>
      </c>
      <c r="C167" s="4" t="s">
        <v>41</v>
      </c>
      <c r="D167" s="4" t="str">
        <f t="shared" si="2"/>
        <v>Rural-2017-August</v>
      </c>
      <c r="E167" s="4">
        <v>134.80000000000001</v>
      </c>
      <c r="F167" s="4">
        <v>143.1</v>
      </c>
      <c r="G167" s="4">
        <v>130</v>
      </c>
      <c r="H167" s="4">
        <v>139.4</v>
      </c>
      <c r="I167" s="4">
        <v>120.5</v>
      </c>
      <c r="J167" s="4">
        <v>148</v>
      </c>
      <c r="K167" s="4">
        <v>162.9</v>
      </c>
      <c r="L167" s="4">
        <v>137.4</v>
      </c>
      <c r="M167" s="4">
        <v>120.8</v>
      </c>
      <c r="N167" s="4">
        <v>134.69999999999999</v>
      </c>
      <c r="O167" s="4">
        <v>131.6</v>
      </c>
      <c r="P167" s="4">
        <v>148.69999999999999</v>
      </c>
      <c r="Q167" s="4">
        <v>140.6</v>
      </c>
      <c r="R167" s="4">
        <v>149</v>
      </c>
      <c r="S167" s="4">
        <v>145.30000000000001</v>
      </c>
      <c r="T167" s="4">
        <v>139.19999999999999</v>
      </c>
      <c r="U167" s="4">
        <v>144.5</v>
      </c>
      <c r="V167" s="4">
        <v>139.2560976</v>
      </c>
      <c r="W167" s="4">
        <v>136.4</v>
      </c>
      <c r="X167" s="4">
        <v>137.30000000000001</v>
      </c>
      <c r="Y167" s="4">
        <v>133</v>
      </c>
      <c r="Z167" s="4">
        <v>120.3</v>
      </c>
      <c r="AA167" s="4">
        <v>131.5</v>
      </c>
      <c r="AB167" s="4">
        <v>140.19999999999999</v>
      </c>
      <c r="AC167" s="4">
        <v>125.4</v>
      </c>
      <c r="AD167" s="4">
        <v>129.69999999999999</v>
      </c>
      <c r="AE167" s="22">
        <v>137.80000000000001</v>
      </c>
    </row>
    <row r="168" spans="1:31" x14ac:dyDescent="0.35">
      <c r="A168" s="21" t="s">
        <v>33</v>
      </c>
      <c r="B168" s="4">
        <v>2017</v>
      </c>
      <c r="C168" s="4" t="s">
        <v>41</v>
      </c>
      <c r="D168" s="4" t="str">
        <f t="shared" si="2"/>
        <v>Urban-2017-August</v>
      </c>
      <c r="E168" s="4">
        <v>133.19999999999999</v>
      </c>
      <c r="F168" s="4">
        <v>143.9</v>
      </c>
      <c r="G168" s="4">
        <v>128.30000000000001</v>
      </c>
      <c r="H168" s="4">
        <v>138.30000000000001</v>
      </c>
      <c r="I168" s="4">
        <v>114.1</v>
      </c>
      <c r="J168" s="4">
        <v>142.69999999999999</v>
      </c>
      <c r="K168" s="4">
        <v>179.8</v>
      </c>
      <c r="L168" s="4">
        <v>123.5</v>
      </c>
      <c r="M168" s="4">
        <v>122.1</v>
      </c>
      <c r="N168" s="4">
        <v>137.5</v>
      </c>
      <c r="O168" s="4">
        <v>124.6</v>
      </c>
      <c r="P168" s="4">
        <v>144.5</v>
      </c>
      <c r="Q168" s="4">
        <v>140.5</v>
      </c>
      <c r="R168" s="4">
        <v>152.1</v>
      </c>
      <c r="S168" s="4">
        <v>132.69999999999999</v>
      </c>
      <c r="T168" s="4">
        <v>124.3</v>
      </c>
      <c r="U168" s="4">
        <v>131.4</v>
      </c>
      <c r="V168" s="4">
        <v>134.4</v>
      </c>
      <c r="W168" s="4">
        <v>118.9</v>
      </c>
      <c r="X168" s="4">
        <v>127.7</v>
      </c>
      <c r="Y168" s="4">
        <v>125.7</v>
      </c>
      <c r="Z168" s="4">
        <v>114.6</v>
      </c>
      <c r="AA168" s="4">
        <v>124.1</v>
      </c>
      <c r="AB168" s="4">
        <v>135.69999999999999</v>
      </c>
      <c r="AC168" s="4">
        <v>123.3</v>
      </c>
      <c r="AD168" s="4">
        <v>123.8</v>
      </c>
      <c r="AE168" s="22">
        <v>132.69999999999999</v>
      </c>
    </row>
    <row r="169" spans="1:31" x14ac:dyDescent="0.35">
      <c r="A169" s="21" t="s">
        <v>34</v>
      </c>
      <c r="B169" s="4">
        <v>2017</v>
      </c>
      <c r="C169" s="4" t="s">
        <v>41</v>
      </c>
      <c r="D169" s="4" t="str">
        <f t="shared" si="2"/>
        <v>Rural+Urban-2017-August</v>
      </c>
      <c r="E169" s="4">
        <v>134.30000000000001</v>
      </c>
      <c r="F169" s="4">
        <v>143.4</v>
      </c>
      <c r="G169" s="4">
        <v>129.30000000000001</v>
      </c>
      <c r="H169" s="4">
        <v>139</v>
      </c>
      <c r="I169" s="4">
        <v>118.1</v>
      </c>
      <c r="J169" s="4">
        <v>145.5</v>
      </c>
      <c r="K169" s="4">
        <v>168.6</v>
      </c>
      <c r="L169" s="4">
        <v>132.69999999999999</v>
      </c>
      <c r="M169" s="4">
        <v>121.2</v>
      </c>
      <c r="N169" s="4">
        <v>135.6</v>
      </c>
      <c r="O169" s="4">
        <v>128.69999999999999</v>
      </c>
      <c r="P169" s="4">
        <v>146.80000000000001</v>
      </c>
      <c r="Q169" s="4">
        <v>140.6</v>
      </c>
      <c r="R169" s="4">
        <v>149.80000000000001</v>
      </c>
      <c r="S169" s="4">
        <v>140.30000000000001</v>
      </c>
      <c r="T169" s="4">
        <v>133</v>
      </c>
      <c r="U169" s="4">
        <v>139.30000000000001</v>
      </c>
      <c r="V169" s="4">
        <v>134.4</v>
      </c>
      <c r="W169" s="4">
        <v>129.80000000000001</v>
      </c>
      <c r="X169" s="4">
        <v>132.80000000000001</v>
      </c>
      <c r="Y169" s="4">
        <v>130.19999999999999</v>
      </c>
      <c r="Z169" s="4">
        <v>117.3</v>
      </c>
      <c r="AA169" s="4">
        <v>127.3</v>
      </c>
      <c r="AB169" s="4">
        <v>137.6</v>
      </c>
      <c r="AC169" s="4">
        <v>124.5</v>
      </c>
      <c r="AD169" s="4">
        <v>126.8</v>
      </c>
      <c r="AE169" s="22">
        <v>135.4</v>
      </c>
    </row>
    <row r="170" spans="1:31" x14ac:dyDescent="0.35">
      <c r="A170" s="21" t="s">
        <v>30</v>
      </c>
      <c r="B170" s="4">
        <v>2017</v>
      </c>
      <c r="C170" s="4" t="s">
        <v>42</v>
      </c>
      <c r="D170" s="4" t="str">
        <f t="shared" si="2"/>
        <v>Rural-2017-September</v>
      </c>
      <c r="E170" s="4">
        <v>135.19999999999999</v>
      </c>
      <c r="F170" s="4">
        <v>142</v>
      </c>
      <c r="G170" s="4">
        <v>130.5</v>
      </c>
      <c r="H170" s="4">
        <v>140.19999999999999</v>
      </c>
      <c r="I170" s="4">
        <v>120.7</v>
      </c>
      <c r="J170" s="4">
        <v>147.80000000000001</v>
      </c>
      <c r="K170" s="4">
        <v>154.5</v>
      </c>
      <c r="L170" s="4">
        <v>137.1</v>
      </c>
      <c r="M170" s="4">
        <v>121</v>
      </c>
      <c r="N170" s="4">
        <v>134.69999999999999</v>
      </c>
      <c r="O170" s="4">
        <v>131.69999999999999</v>
      </c>
      <c r="P170" s="4">
        <v>149.30000000000001</v>
      </c>
      <c r="Q170" s="4">
        <v>139.6</v>
      </c>
      <c r="R170" s="4">
        <v>149.80000000000001</v>
      </c>
      <c r="S170" s="4">
        <v>146.1</v>
      </c>
      <c r="T170" s="4">
        <v>139.69999999999999</v>
      </c>
      <c r="U170" s="4">
        <v>145.19999999999999</v>
      </c>
      <c r="V170" s="4">
        <v>139.2560976</v>
      </c>
      <c r="W170" s="4">
        <v>137.4</v>
      </c>
      <c r="X170" s="4">
        <v>137.9</v>
      </c>
      <c r="Y170" s="4">
        <v>133.4</v>
      </c>
      <c r="Z170" s="4">
        <v>121.2</v>
      </c>
      <c r="AA170" s="4">
        <v>132.30000000000001</v>
      </c>
      <c r="AB170" s="4">
        <v>139.6</v>
      </c>
      <c r="AC170" s="4">
        <v>126.7</v>
      </c>
      <c r="AD170" s="4">
        <v>130.30000000000001</v>
      </c>
      <c r="AE170" s="22">
        <v>137.6</v>
      </c>
    </row>
    <row r="171" spans="1:31" x14ac:dyDescent="0.35">
      <c r="A171" s="21" t="s">
        <v>33</v>
      </c>
      <c r="B171" s="4">
        <v>2017</v>
      </c>
      <c r="C171" s="4" t="s">
        <v>42</v>
      </c>
      <c r="D171" s="4" t="str">
        <f t="shared" si="2"/>
        <v>Urban-2017-September</v>
      </c>
      <c r="E171" s="4">
        <v>133.6</v>
      </c>
      <c r="F171" s="4">
        <v>143</v>
      </c>
      <c r="G171" s="4">
        <v>129.69999999999999</v>
      </c>
      <c r="H171" s="4">
        <v>138.69999999999999</v>
      </c>
      <c r="I171" s="4">
        <v>114.5</v>
      </c>
      <c r="J171" s="4">
        <v>137.5</v>
      </c>
      <c r="K171" s="4">
        <v>160.69999999999999</v>
      </c>
      <c r="L171" s="4">
        <v>124.5</v>
      </c>
      <c r="M171" s="4">
        <v>122.4</v>
      </c>
      <c r="N171" s="4">
        <v>137.30000000000001</v>
      </c>
      <c r="O171" s="4">
        <v>124.8</v>
      </c>
      <c r="P171" s="4">
        <v>145</v>
      </c>
      <c r="Q171" s="4">
        <v>138</v>
      </c>
      <c r="R171" s="4">
        <v>153.6</v>
      </c>
      <c r="S171" s="4">
        <v>133.30000000000001</v>
      </c>
      <c r="T171" s="4">
        <v>124.6</v>
      </c>
      <c r="U171" s="4">
        <v>132</v>
      </c>
      <c r="V171" s="4">
        <v>135.69999999999999</v>
      </c>
      <c r="W171" s="4">
        <v>120.6</v>
      </c>
      <c r="X171" s="4">
        <v>128.1</v>
      </c>
      <c r="Y171" s="4">
        <v>126.1</v>
      </c>
      <c r="Z171" s="4">
        <v>115.7</v>
      </c>
      <c r="AA171" s="4">
        <v>124.5</v>
      </c>
      <c r="AB171" s="4">
        <v>135.9</v>
      </c>
      <c r="AC171" s="4">
        <v>124.4</v>
      </c>
      <c r="AD171" s="4">
        <v>124.5</v>
      </c>
      <c r="AE171" s="22">
        <v>132.4</v>
      </c>
    </row>
    <row r="172" spans="1:31" x14ac:dyDescent="0.35">
      <c r="A172" s="21" t="s">
        <v>34</v>
      </c>
      <c r="B172" s="4">
        <v>2017</v>
      </c>
      <c r="C172" s="4" t="s">
        <v>42</v>
      </c>
      <c r="D172" s="4" t="str">
        <f t="shared" si="2"/>
        <v>Rural+Urban-2017-September</v>
      </c>
      <c r="E172" s="4">
        <v>134.69999999999999</v>
      </c>
      <c r="F172" s="4">
        <v>142.4</v>
      </c>
      <c r="G172" s="4">
        <v>130.19999999999999</v>
      </c>
      <c r="H172" s="4">
        <v>139.6</v>
      </c>
      <c r="I172" s="4">
        <v>118.4</v>
      </c>
      <c r="J172" s="4">
        <v>143</v>
      </c>
      <c r="K172" s="4">
        <v>156.6</v>
      </c>
      <c r="L172" s="4">
        <v>132.9</v>
      </c>
      <c r="M172" s="4">
        <v>121.5</v>
      </c>
      <c r="N172" s="4">
        <v>135.6</v>
      </c>
      <c r="O172" s="4">
        <v>128.80000000000001</v>
      </c>
      <c r="P172" s="4">
        <v>147.30000000000001</v>
      </c>
      <c r="Q172" s="4">
        <v>139</v>
      </c>
      <c r="R172" s="4">
        <v>150.80000000000001</v>
      </c>
      <c r="S172" s="4">
        <v>141.1</v>
      </c>
      <c r="T172" s="4">
        <v>133.4</v>
      </c>
      <c r="U172" s="4">
        <v>140</v>
      </c>
      <c r="V172" s="4">
        <v>135.69999999999999</v>
      </c>
      <c r="W172" s="4">
        <v>131</v>
      </c>
      <c r="X172" s="4">
        <v>133.30000000000001</v>
      </c>
      <c r="Y172" s="4">
        <v>130.6</v>
      </c>
      <c r="Z172" s="4">
        <v>118.3</v>
      </c>
      <c r="AA172" s="4">
        <v>127.9</v>
      </c>
      <c r="AB172" s="4">
        <v>137.4</v>
      </c>
      <c r="AC172" s="4">
        <v>125.7</v>
      </c>
      <c r="AD172" s="4">
        <v>127.5</v>
      </c>
      <c r="AE172" s="22">
        <v>135.19999999999999</v>
      </c>
    </row>
    <row r="173" spans="1:31" x14ac:dyDescent="0.35">
      <c r="A173" s="21" t="s">
        <v>30</v>
      </c>
      <c r="B173" s="4">
        <v>2017</v>
      </c>
      <c r="C173" s="4" t="s">
        <v>43</v>
      </c>
      <c r="D173" s="4" t="str">
        <f t="shared" si="2"/>
        <v>Rural-2017-October</v>
      </c>
      <c r="E173" s="4">
        <v>135.9</v>
      </c>
      <c r="F173" s="4">
        <v>141.9</v>
      </c>
      <c r="G173" s="4">
        <v>131</v>
      </c>
      <c r="H173" s="4">
        <v>141.5</v>
      </c>
      <c r="I173" s="4">
        <v>121.4</v>
      </c>
      <c r="J173" s="4">
        <v>146.69999999999999</v>
      </c>
      <c r="K173" s="4">
        <v>157.1</v>
      </c>
      <c r="L173" s="4">
        <v>136.4</v>
      </c>
      <c r="M173" s="4">
        <v>121.4</v>
      </c>
      <c r="N173" s="4">
        <v>135.6</v>
      </c>
      <c r="O173" s="4">
        <v>131.30000000000001</v>
      </c>
      <c r="P173" s="4">
        <v>150.30000000000001</v>
      </c>
      <c r="Q173" s="4">
        <v>140.4</v>
      </c>
      <c r="R173" s="4">
        <v>150.5</v>
      </c>
      <c r="S173" s="4">
        <v>147.19999999999999</v>
      </c>
      <c r="T173" s="4">
        <v>140.6</v>
      </c>
      <c r="U173" s="4">
        <v>146.19999999999999</v>
      </c>
      <c r="V173" s="4">
        <v>139.2560976</v>
      </c>
      <c r="W173" s="4">
        <v>138.1</v>
      </c>
      <c r="X173" s="4">
        <v>138.4</v>
      </c>
      <c r="Y173" s="4">
        <v>134.19999999999999</v>
      </c>
      <c r="Z173" s="4">
        <v>121</v>
      </c>
      <c r="AA173" s="4">
        <v>133</v>
      </c>
      <c r="AB173" s="4">
        <v>140.1</v>
      </c>
      <c r="AC173" s="4">
        <v>127.4</v>
      </c>
      <c r="AD173" s="4">
        <v>130.69999999999999</v>
      </c>
      <c r="AE173" s="22">
        <v>138.30000000000001</v>
      </c>
    </row>
    <row r="174" spans="1:31" x14ac:dyDescent="0.35">
      <c r="A174" s="21" t="s">
        <v>33</v>
      </c>
      <c r="B174" s="4">
        <v>2017</v>
      </c>
      <c r="C174" s="4" t="s">
        <v>43</v>
      </c>
      <c r="D174" s="4" t="str">
        <f t="shared" si="2"/>
        <v>Urban-2017-October</v>
      </c>
      <c r="E174" s="4">
        <v>133.9</v>
      </c>
      <c r="F174" s="4">
        <v>142.80000000000001</v>
      </c>
      <c r="G174" s="4">
        <v>131.4</v>
      </c>
      <c r="H174" s="4">
        <v>139.1</v>
      </c>
      <c r="I174" s="4">
        <v>114.9</v>
      </c>
      <c r="J174" s="4">
        <v>135.6</v>
      </c>
      <c r="K174" s="4">
        <v>173.2</v>
      </c>
      <c r="L174" s="4">
        <v>124.1</v>
      </c>
      <c r="M174" s="4">
        <v>122.6</v>
      </c>
      <c r="N174" s="4">
        <v>137.80000000000001</v>
      </c>
      <c r="O174" s="4">
        <v>125.1</v>
      </c>
      <c r="P174" s="4">
        <v>145.5</v>
      </c>
      <c r="Q174" s="4">
        <v>139.69999999999999</v>
      </c>
      <c r="R174" s="4">
        <v>154.6</v>
      </c>
      <c r="S174" s="4">
        <v>134</v>
      </c>
      <c r="T174" s="4">
        <v>124.9</v>
      </c>
      <c r="U174" s="4">
        <v>132.6</v>
      </c>
      <c r="V174" s="4">
        <v>137.30000000000001</v>
      </c>
      <c r="W174" s="4">
        <v>122.6</v>
      </c>
      <c r="X174" s="4">
        <v>128.30000000000001</v>
      </c>
      <c r="Y174" s="4">
        <v>126.6</v>
      </c>
      <c r="Z174" s="4">
        <v>115</v>
      </c>
      <c r="AA174" s="4">
        <v>124.8</v>
      </c>
      <c r="AB174" s="4">
        <v>136.30000000000001</v>
      </c>
      <c r="AC174" s="4">
        <v>124.6</v>
      </c>
      <c r="AD174" s="4">
        <v>124.5</v>
      </c>
      <c r="AE174" s="22">
        <v>133.5</v>
      </c>
    </row>
    <row r="175" spans="1:31" x14ac:dyDescent="0.35">
      <c r="A175" s="21" t="s">
        <v>34</v>
      </c>
      <c r="B175" s="4">
        <v>2017</v>
      </c>
      <c r="C175" s="4" t="s">
        <v>43</v>
      </c>
      <c r="D175" s="4" t="str">
        <f t="shared" si="2"/>
        <v>Rural+Urban-2017-October</v>
      </c>
      <c r="E175" s="4">
        <v>135.30000000000001</v>
      </c>
      <c r="F175" s="4">
        <v>142.19999999999999</v>
      </c>
      <c r="G175" s="4">
        <v>131.19999999999999</v>
      </c>
      <c r="H175" s="4">
        <v>140.6</v>
      </c>
      <c r="I175" s="4">
        <v>119</v>
      </c>
      <c r="J175" s="4">
        <v>141.5</v>
      </c>
      <c r="K175" s="4">
        <v>162.6</v>
      </c>
      <c r="L175" s="4">
        <v>132.30000000000001</v>
      </c>
      <c r="M175" s="4">
        <v>121.8</v>
      </c>
      <c r="N175" s="4">
        <v>136.30000000000001</v>
      </c>
      <c r="O175" s="4">
        <v>128.69999999999999</v>
      </c>
      <c r="P175" s="4">
        <v>148.1</v>
      </c>
      <c r="Q175" s="4">
        <v>140.1</v>
      </c>
      <c r="R175" s="4">
        <v>151.6</v>
      </c>
      <c r="S175" s="4">
        <v>142</v>
      </c>
      <c r="T175" s="4">
        <v>134.1</v>
      </c>
      <c r="U175" s="4">
        <v>140.80000000000001</v>
      </c>
      <c r="V175" s="4">
        <v>137.30000000000001</v>
      </c>
      <c r="W175" s="4">
        <v>132.19999999999999</v>
      </c>
      <c r="X175" s="4">
        <v>133.6</v>
      </c>
      <c r="Y175" s="4">
        <v>131.30000000000001</v>
      </c>
      <c r="Z175" s="4">
        <v>117.8</v>
      </c>
      <c r="AA175" s="4">
        <v>128.4</v>
      </c>
      <c r="AB175" s="4">
        <v>137.9</v>
      </c>
      <c r="AC175" s="4">
        <v>126.2</v>
      </c>
      <c r="AD175" s="4">
        <v>127.7</v>
      </c>
      <c r="AE175" s="22">
        <v>136.1</v>
      </c>
    </row>
    <row r="176" spans="1:31" x14ac:dyDescent="0.35">
      <c r="A176" s="21" t="s">
        <v>30</v>
      </c>
      <c r="B176" s="4">
        <v>2017</v>
      </c>
      <c r="C176" s="4" t="s">
        <v>45</v>
      </c>
      <c r="D176" s="4" t="str">
        <f t="shared" si="2"/>
        <v>Rural-2017-November</v>
      </c>
      <c r="E176" s="4">
        <v>136.30000000000001</v>
      </c>
      <c r="F176" s="4">
        <v>142.5</v>
      </c>
      <c r="G176" s="4">
        <v>140.5</v>
      </c>
      <c r="H176" s="4">
        <v>141.5</v>
      </c>
      <c r="I176" s="4">
        <v>121.6</v>
      </c>
      <c r="J176" s="4">
        <v>147.30000000000001</v>
      </c>
      <c r="K176" s="4">
        <v>168</v>
      </c>
      <c r="L176" s="4">
        <v>135.80000000000001</v>
      </c>
      <c r="M176" s="4">
        <v>122.5</v>
      </c>
      <c r="N176" s="4">
        <v>136</v>
      </c>
      <c r="O176" s="4">
        <v>131.9</v>
      </c>
      <c r="P176" s="4">
        <v>151.4</v>
      </c>
      <c r="Q176" s="4">
        <v>142.4</v>
      </c>
      <c r="R176" s="4">
        <v>152.1</v>
      </c>
      <c r="S176" s="4">
        <v>148.19999999999999</v>
      </c>
      <c r="T176" s="4">
        <v>141.5</v>
      </c>
      <c r="U176" s="4">
        <v>147.30000000000001</v>
      </c>
      <c r="V176" s="4">
        <v>139.2560976</v>
      </c>
      <c r="W176" s="4">
        <v>141.1</v>
      </c>
      <c r="X176" s="4">
        <v>139.4</v>
      </c>
      <c r="Y176" s="4">
        <v>135.80000000000001</v>
      </c>
      <c r="Z176" s="4">
        <v>121.6</v>
      </c>
      <c r="AA176" s="4">
        <v>133.69999999999999</v>
      </c>
      <c r="AB176" s="4">
        <v>141.5</v>
      </c>
      <c r="AC176" s="4">
        <v>128.1</v>
      </c>
      <c r="AD176" s="4">
        <v>131.69999999999999</v>
      </c>
      <c r="AE176" s="22">
        <v>140</v>
      </c>
    </row>
    <row r="177" spans="1:31" x14ac:dyDescent="0.35">
      <c r="A177" s="21" t="s">
        <v>33</v>
      </c>
      <c r="B177" s="4">
        <v>2017</v>
      </c>
      <c r="C177" s="4" t="s">
        <v>45</v>
      </c>
      <c r="D177" s="4" t="str">
        <f t="shared" si="2"/>
        <v>Urban-2017-November</v>
      </c>
      <c r="E177" s="4">
        <v>134.30000000000001</v>
      </c>
      <c r="F177" s="4">
        <v>142.1</v>
      </c>
      <c r="G177" s="4">
        <v>146.69999999999999</v>
      </c>
      <c r="H177" s="4">
        <v>139.5</v>
      </c>
      <c r="I177" s="4">
        <v>115.2</v>
      </c>
      <c r="J177" s="4">
        <v>136.4</v>
      </c>
      <c r="K177" s="4">
        <v>185.2</v>
      </c>
      <c r="L177" s="4">
        <v>122.2</v>
      </c>
      <c r="M177" s="4">
        <v>123.9</v>
      </c>
      <c r="N177" s="4">
        <v>138.30000000000001</v>
      </c>
      <c r="O177" s="4">
        <v>125.4</v>
      </c>
      <c r="P177" s="4">
        <v>146</v>
      </c>
      <c r="Q177" s="4">
        <v>141.5</v>
      </c>
      <c r="R177" s="4">
        <v>156.19999999999999</v>
      </c>
      <c r="S177" s="4">
        <v>135</v>
      </c>
      <c r="T177" s="4">
        <v>125.4</v>
      </c>
      <c r="U177" s="4">
        <v>133.5</v>
      </c>
      <c r="V177" s="4">
        <v>138.6</v>
      </c>
      <c r="W177" s="4">
        <v>125.7</v>
      </c>
      <c r="X177" s="4">
        <v>128.80000000000001</v>
      </c>
      <c r="Y177" s="4">
        <v>127.4</v>
      </c>
      <c r="Z177" s="4">
        <v>115.3</v>
      </c>
      <c r="AA177" s="4">
        <v>125.1</v>
      </c>
      <c r="AB177" s="4">
        <v>136.6</v>
      </c>
      <c r="AC177" s="4">
        <v>124.9</v>
      </c>
      <c r="AD177" s="4">
        <v>124.9</v>
      </c>
      <c r="AE177" s="22">
        <v>134.80000000000001</v>
      </c>
    </row>
    <row r="178" spans="1:31" x14ac:dyDescent="0.35">
      <c r="A178" s="21" t="s">
        <v>34</v>
      </c>
      <c r="B178" s="4">
        <v>2017</v>
      </c>
      <c r="C178" s="4" t="s">
        <v>45</v>
      </c>
      <c r="D178" s="4" t="str">
        <f t="shared" si="2"/>
        <v>Rural+Urban-2017-November</v>
      </c>
      <c r="E178" s="4">
        <v>135.69999999999999</v>
      </c>
      <c r="F178" s="4">
        <v>142.4</v>
      </c>
      <c r="G178" s="4">
        <v>142.9</v>
      </c>
      <c r="H178" s="4">
        <v>140.80000000000001</v>
      </c>
      <c r="I178" s="4">
        <v>119.2</v>
      </c>
      <c r="J178" s="4">
        <v>142.19999999999999</v>
      </c>
      <c r="K178" s="4">
        <v>173.8</v>
      </c>
      <c r="L178" s="4">
        <v>131.19999999999999</v>
      </c>
      <c r="M178" s="4">
        <v>123</v>
      </c>
      <c r="N178" s="4">
        <v>136.80000000000001</v>
      </c>
      <c r="O178" s="4">
        <v>129.19999999999999</v>
      </c>
      <c r="P178" s="4">
        <v>148.9</v>
      </c>
      <c r="Q178" s="4">
        <v>142.1</v>
      </c>
      <c r="R178" s="4">
        <v>153.19999999999999</v>
      </c>
      <c r="S178" s="4">
        <v>143</v>
      </c>
      <c r="T178" s="4">
        <v>134.80000000000001</v>
      </c>
      <c r="U178" s="4">
        <v>141.80000000000001</v>
      </c>
      <c r="V178" s="4">
        <v>138.6</v>
      </c>
      <c r="W178" s="4">
        <v>135.30000000000001</v>
      </c>
      <c r="X178" s="4">
        <v>134.4</v>
      </c>
      <c r="Y178" s="4">
        <v>132.6</v>
      </c>
      <c r="Z178" s="4">
        <v>118.3</v>
      </c>
      <c r="AA178" s="4">
        <v>128.9</v>
      </c>
      <c r="AB178" s="4">
        <v>138.6</v>
      </c>
      <c r="AC178" s="4">
        <v>126.8</v>
      </c>
      <c r="AD178" s="4">
        <v>128.4</v>
      </c>
      <c r="AE178" s="22">
        <v>137.6</v>
      </c>
    </row>
    <row r="179" spans="1:31" x14ac:dyDescent="0.35">
      <c r="A179" s="21" t="s">
        <v>30</v>
      </c>
      <c r="B179" s="4">
        <v>2017</v>
      </c>
      <c r="C179" s="4" t="s">
        <v>46</v>
      </c>
      <c r="D179" s="4" t="str">
        <f t="shared" si="2"/>
        <v>Rural-2017-December</v>
      </c>
      <c r="E179" s="4">
        <v>136.4</v>
      </c>
      <c r="F179" s="4">
        <v>143.69999999999999</v>
      </c>
      <c r="G179" s="4">
        <v>144.80000000000001</v>
      </c>
      <c r="H179" s="4">
        <v>141.9</v>
      </c>
      <c r="I179" s="4">
        <v>123.1</v>
      </c>
      <c r="J179" s="4">
        <v>147.19999999999999</v>
      </c>
      <c r="K179" s="4">
        <v>161</v>
      </c>
      <c r="L179" s="4">
        <v>133.80000000000001</v>
      </c>
      <c r="M179" s="4">
        <v>121.9</v>
      </c>
      <c r="N179" s="4">
        <v>135.80000000000001</v>
      </c>
      <c r="O179" s="4">
        <v>131.1</v>
      </c>
      <c r="P179" s="4">
        <v>151.4</v>
      </c>
      <c r="Q179" s="4">
        <v>141.5</v>
      </c>
      <c r="R179" s="4">
        <v>153.19999999999999</v>
      </c>
      <c r="S179" s="4">
        <v>148</v>
      </c>
      <c r="T179" s="4">
        <v>141.9</v>
      </c>
      <c r="U179" s="4">
        <v>147.19999999999999</v>
      </c>
      <c r="V179" s="4">
        <v>139.2560976</v>
      </c>
      <c r="W179" s="4">
        <v>142.6</v>
      </c>
      <c r="X179" s="4">
        <v>139.5</v>
      </c>
      <c r="Y179" s="4">
        <v>136.1</v>
      </c>
      <c r="Z179" s="4">
        <v>122</v>
      </c>
      <c r="AA179" s="4">
        <v>133.4</v>
      </c>
      <c r="AB179" s="4">
        <v>141.1</v>
      </c>
      <c r="AC179" s="4">
        <v>127.8</v>
      </c>
      <c r="AD179" s="4">
        <v>131.9</v>
      </c>
      <c r="AE179" s="22">
        <v>139.80000000000001</v>
      </c>
    </row>
    <row r="180" spans="1:31" x14ac:dyDescent="0.35">
      <c r="A180" s="21" t="s">
        <v>33</v>
      </c>
      <c r="B180" s="4">
        <v>2017</v>
      </c>
      <c r="C180" s="4" t="s">
        <v>46</v>
      </c>
      <c r="D180" s="4" t="str">
        <f t="shared" si="2"/>
        <v>Urban-2017-December</v>
      </c>
      <c r="E180" s="4">
        <v>134.4</v>
      </c>
      <c r="F180" s="4">
        <v>142.6</v>
      </c>
      <c r="G180" s="4">
        <v>145.9</v>
      </c>
      <c r="H180" s="4">
        <v>139.5</v>
      </c>
      <c r="I180" s="4">
        <v>115.9</v>
      </c>
      <c r="J180" s="4">
        <v>135</v>
      </c>
      <c r="K180" s="4">
        <v>163.19999999999999</v>
      </c>
      <c r="L180" s="4">
        <v>119.8</v>
      </c>
      <c r="M180" s="4">
        <v>120.7</v>
      </c>
      <c r="N180" s="4">
        <v>139.69999999999999</v>
      </c>
      <c r="O180" s="4">
        <v>125.7</v>
      </c>
      <c r="P180" s="4">
        <v>146.30000000000001</v>
      </c>
      <c r="Q180" s="4">
        <v>138.80000000000001</v>
      </c>
      <c r="R180" s="4">
        <v>157</v>
      </c>
      <c r="S180" s="4">
        <v>135.6</v>
      </c>
      <c r="T180" s="4">
        <v>125.6</v>
      </c>
      <c r="U180" s="4">
        <v>134</v>
      </c>
      <c r="V180" s="4">
        <v>139.1</v>
      </c>
      <c r="W180" s="4">
        <v>126.8</v>
      </c>
      <c r="X180" s="4">
        <v>129.30000000000001</v>
      </c>
      <c r="Y180" s="4">
        <v>128.19999999999999</v>
      </c>
      <c r="Z180" s="4">
        <v>115.3</v>
      </c>
      <c r="AA180" s="4">
        <v>125.6</v>
      </c>
      <c r="AB180" s="4">
        <v>136.69999999999999</v>
      </c>
      <c r="AC180" s="4">
        <v>124.6</v>
      </c>
      <c r="AD180" s="4">
        <v>125.1</v>
      </c>
      <c r="AE180" s="22">
        <v>134.1</v>
      </c>
    </row>
    <row r="181" spans="1:31" x14ac:dyDescent="0.35">
      <c r="A181" s="21" t="s">
        <v>34</v>
      </c>
      <c r="B181" s="4">
        <v>2017</v>
      </c>
      <c r="C181" s="4" t="s">
        <v>46</v>
      </c>
      <c r="D181" s="4" t="str">
        <f t="shared" si="2"/>
        <v>Rural+Urban-2017-December</v>
      </c>
      <c r="E181" s="4">
        <v>135.80000000000001</v>
      </c>
      <c r="F181" s="4">
        <v>143.30000000000001</v>
      </c>
      <c r="G181" s="4">
        <v>145.19999999999999</v>
      </c>
      <c r="H181" s="4">
        <v>141</v>
      </c>
      <c r="I181" s="4">
        <v>120.5</v>
      </c>
      <c r="J181" s="4">
        <v>141.5</v>
      </c>
      <c r="K181" s="4">
        <v>161.69999999999999</v>
      </c>
      <c r="L181" s="4">
        <v>129.1</v>
      </c>
      <c r="M181" s="4">
        <v>121.5</v>
      </c>
      <c r="N181" s="4">
        <v>137.1</v>
      </c>
      <c r="O181" s="4">
        <v>128.80000000000001</v>
      </c>
      <c r="P181" s="4">
        <v>149</v>
      </c>
      <c r="Q181" s="4">
        <v>140.5</v>
      </c>
      <c r="R181" s="4">
        <v>154.19999999999999</v>
      </c>
      <c r="S181" s="4">
        <v>143.1</v>
      </c>
      <c r="T181" s="4">
        <v>135.1</v>
      </c>
      <c r="U181" s="4">
        <v>142</v>
      </c>
      <c r="V181" s="4">
        <v>139.1</v>
      </c>
      <c r="W181" s="4">
        <v>136.6</v>
      </c>
      <c r="X181" s="4">
        <v>134.69999999999999</v>
      </c>
      <c r="Y181" s="4">
        <v>133.1</v>
      </c>
      <c r="Z181" s="4">
        <v>118.5</v>
      </c>
      <c r="AA181" s="4">
        <v>129</v>
      </c>
      <c r="AB181" s="4">
        <v>138.5</v>
      </c>
      <c r="AC181" s="4">
        <v>126.5</v>
      </c>
      <c r="AD181" s="4">
        <v>128.6</v>
      </c>
      <c r="AE181" s="22">
        <v>137.19999999999999</v>
      </c>
    </row>
    <row r="182" spans="1:31" x14ac:dyDescent="0.35">
      <c r="A182" s="21" t="s">
        <v>30</v>
      </c>
      <c r="B182" s="4">
        <v>2018</v>
      </c>
      <c r="C182" s="4" t="s">
        <v>31</v>
      </c>
      <c r="D182" s="4" t="str">
        <f t="shared" si="2"/>
        <v>Rural-2018-January</v>
      </c>
      <c r="E182" s="4">
        <v>136.6</v>
      </c>
      <c r="F182" s="4">
        <v>144.4</v>
      </c>
      <c r="G182" s="4">
        <v>143.80000000000001</v>
      </c>
      <c r="H182" s="4">
        <v>142</v>
      </c>
      <c r="I182" s="4">
        <v>123.2</v>
      </c>
      <c r="J182" s="4">
        <v>147.9</v>
      </c>
      <c r="K182" s="4">
        <v>152.1</v>
      </c>
      <c r="L182" s="4">
        <v>131.80000000000001</v>
      </c>
      <c r="M182" s="4">
        <v>119.5</v>
      </c>
      <c r="N182" s="4">
        <v>136</v>
      </c>
      <c r="O182" s="4">
        <v>131.19999999999999</v>
      </c>
      <c r="P182" s="4">
        <v>151.80000000000001</v>
      </c>
      <c r="Q182" s="4">
        <v>140.4</v>
      </c>
      <c r="R182" s="4">
        <v>153.6</v>
      </c>
      <c r="S182" s="4">
        <v>148.30000000000001</v>
      </c>
      <c r="T182" s="4">
        <v>142.30000000000001</v>
      </c>
      <c r="U182" s="4">
        <v>147.5</v>
      </c>
      <c r="V182" s="4">
        <v>139.2560976</v>
      </c>
      <c r="W182" s="4">
        <v>142.30000000000001</v>
      </c>
      <c r="X182" s="4">
        <v>139.80000000000001</v>
      </c>
      <c r="Y182" s="4">
        <v>136</v>
      </c>
      <c r="Z182" s="4">
        <v>122.7</v>
      </c>
      <c r="AA182" s="4">
        <v>134.30000000000001</v>
      </c>
      <c r="AB182" s="4">
        <v>141.6</v>
      </c>
      <c r="AC182" s="4">
        <v>128.6</v>
      </c>
      <c r="AD182" s="4">
        <v>132.30000000000001</v>
      </c>
      <c r="AE182" s="22">
        <v>139.30000000000001</v>
      </c>
    </row>
    <row r="183" spans="1:31" x14ac:dyDescent="0.35">
      <c r="A183" s="21" t="s">
        <v>33</v>
      </c>
      <c r="B183" s="4">
        <v>2018</v>
      </c>
      <c r="C183" s="4" t="s">
        <v>31</v>
      </c>
      <c r="D183" s="4" t="str">
        <f t="shared" si="2"/>
        <v>Urban-2018-January</v>
      </c>
      <c r="E183" s="4">
        <v>134.6</v>
      </c>
      <c r="F183" s="4">
        <v>143.69999999999999</v>
      </c>
      <c r="G183" s="4">
        <v>143.6</v>
      </c>
      <c r="H183" s="4">
        <v>139.6</v>
      </c>
      <c r="I183" s="4">
        <v>116.4</v>
      </c>
      <c r="J183" s="4">
        <v>133.80000000000001</v>
      </c>
      <c r="K183" s="4">
        <v>150.5</v>
      </c>
      <c r="L183" s="4">
        <v>118.4</v>
      </c>
      <c r="M183" s="4">
        <v>117.3</v>
      </c>
      <c r="N183" s="4">
        <v>140.5</v>
      </c>
      <c r="O183" s="4">
        <v>125.9</v>
      </c>
      <c r="P183" s="4">
        <v>146.80000000000001</v>
      </c>
      <c r="Q183" s="4">
        <v>137.19999999999999</v>
      </c>
      <c r="R183" s="4">
        <v>157.69999999999999</v>
      </c>
      <c r="S183" s="4">
        <v>136</v>
      </c>
      <c r="T183" s="4">
        <v>125.9</v>
      </c>
      <c r="U183" s="4">
        <v>134.4</v>
      </c>
      <c r="V183" s="4">
        <v>140.4</v>
      </c>
      <c r="W183" s="4">
        <v>127.3</v>
      </c>
      <c r="X183" s="4">
        <v>129.5</v>
      </c>
      <c r="Y183" s="4">
        <v>129</v>
      </c>
      <c r="Z183" s="4">
        <v>116.3</v>
      </c>
      <c r="AA183" s="4">
        <v>126.2</v>
      </c>
      <c r="AB183" s="4">
        <v>137.1</v>
      </c>
      <c r="AC183" s="4">
        <v>125.5</v>
      </c>
      <c r="AD183" s="4">
        <v>125.8</v>
      </c>
      <c r="AE183" s="22">
        <v>134.1</v>
      </c>
    </row>
    <row r="184" spans="1:31" x14ac:dyDescent="0.35">
      <c r="A184" s="21" t="s">
        <v>34</v>
      </c>
      <c r="B184" s="4">
        <v>2018</v>
      </c>
      <c r="C184" s="4" t="s">
        <v>31</v>
      </c>
      <c r="D184" s="4" t="str">
        <f t="shared" si="2"/>
        <v>Rural+Urban-2018-January</v>
      </c>
      <c r="E184" s="4">
        <v>136</v>
      </c>
      <c r="F184" s="4">
        <v>144.19999999999999</v>
      </c>
      <c r="G184" s="4">
        <v>143.69999999999999</v>
      </c>
      <c r="H184" s="4">
        <v>141.1</v>
      </c>
      <c r="I184" s="4">
        <v>120.7</v>
      </c>
      <c r="J184" s="4">
        <v>141.30000000000001</v>
      </c>
      <c r="K184" s="4">
        <v>151.6</v>
      </c>
      <c r="L184" s="4">
        <v>127.3</v>
      </c>
      <c r="M184" s="4">
        <v>118.8</v>
      </c>
      <c r="N184" s="4">
        <v>137.5</v>
      </c>
      <c r="O184" s="4">
        <v>129</v>
      </c>
      <c r="P184" s="4">
        <v>149.5</v>
      </c>
      <c r="Q184" s="4">
        <v>139.19999999999999</v>
      </c>
      <c r="R184" s="4">
        <v>154.69999999999999</v>
      </c>
      <c r="S184" s="4">
        <v>143.5</v>
      </c>
      <c r="T184" s="4">
        <v>135.5</v>
      </c>
      <c r="U184" s="4">
        <v>142.30000000000001</v>
      </c>
      <c r="V184" s="4">
        <v>140.4</v>
      </c>
      <c r="W184" s="4">
        <v>136.6</v>
      </c>
      <c r="X184" s="4">
        <v>134.9</v>
      </c>
      <c r="Y184" s="4">
        <v>133.30000000000001</v>
      </c>
      <c r="Z184" s="4">
        <v>119.3</v>
      </c>
      <c r="AA184" s="4">
        <v>129.69999999999999</v>
      </c>
      <c r="AB184" s="4">
        <v>139</v>
      </c>
      <c r="AC184" s="4">
        <v>127.3</v>
      </c>
      <c r="AD184" s="4">
        <v>129.1</v>
      </c>
      <c r="AE184" s="22">
        <v>136.9</v>
      </c>
    </row>
    <row r="185" spans="1:31" x14ac:dyDescent="0.35">
      <c r="A185" s="21" t="s">
        <v>30</v>
      </c>
      <c r="B185" s="4">
        <v>2018</v>
      </c>
      <c r="C185" s="4" t="s">
        <v>35</v>
      </c>
      <c r="D185" s="4" t="str">
        <f t="shared" si="2"/>
        <v>Rural-2018-February</v>
      </c>
      <c r="E185" s="4">
        <v>136.4</v>
      </c>
      <c r="F185" s="4">
        <v>143.69999999999999</v>
      </c>
      <c r="G185" s="4">
        <v>140.6</v>
      </c>
      <c r="H185" s="4">
        <v>141.5</v>
      </c>
      <c r="I185" s="4">
        <v>122.9</v>
      </c>
      <c r="J185" s="4">
        <v>149.4</v>
      </c>
      <c r="K185" s="4">
        <v>142.4</v>
      </c>
      <c r="L185" s="4">
        <v>130.19999999999999</v>
      </c>
      <c r="M185" s="4">
        <v>117.9</v>
      </c>
      <c r="N185" s="4">
        <v>135.6</v>
      </c>
      <c r="O185" s="4">
        <v>130.5</v>
      </c>
      <c r="P185" s="4">
        <v>151.69999999999999</v>
      </c>
      <c r="Q185" s="4">
        <v>138.69999999999999</v>
      </c>
      <c r="R185" s="4">
        <v>153.30000000000001</v>
      </c>
      <c r="S185" s="4">
        <v>148.69999999999999</v>
      </c>
      <c r="T185" s="4">
        <v>142.4</v>
      </c>
      <c r="U185" s="4">
        <v>147.80000000000001</v>
      </c>
      <c r="V185" s="4">
        <v>139.2560976</v>
      </c>
      <c r="W185" s="4">
        <v>142.4</v>
      </c>
      <c r="X185" s="4">
        <v>139.9</v>
      </c>
      <c r="Y185" s="4">
        <v>136.19999999999999</v>
      </c>
      <c r="Z185" s="4">
        <v>123.3</v>
      </c>
      <c r="AA185" s="4">
        <v>134.30000000000001</v>
      </c>
      <c r="AB185" s="4">
        <v>141.5</v>
      </c>
      <c r="AC185" s="4">
        <v>128.80000000000001</v>
      </c>
      <c r="AD185" s="4">
        <v>132.5</v>
      </c>
      <c r="AE185" s="22">
        <v>138.5</v>
      </c>
    </row>
    <row r="186" spans="1:31" x14ac:dyDescent="0.35">
      <c r="A186" s="21" t="s">
        <v>33</v>
      </c>
      <c r="B186" s="4">
        <v>2018</v>
      </c>
      <c r="C186" s="4" t="s">
        <v>35</v>
      </c>
      <c r="D186" s="4" t="str">
        <f t="shared" si="2"/>
        <v>Urban-2018-February</v>
      </c>
      <c r="E186" s="4">
        <v>134.80000000000001</v>
      </c>
      <c r="F186" s="4">
        <v>143</v>
      </c>
      <c r="G186" s="4">
        <v>139.9</v>
      </c>
      <c r="H186" s="4">
        <v>139.9</v>
      </c>
      <c r="I186" s="4">
        <v>116.2</v>
      </c>
      <c r="J186" s="4">
        <v>135.5</v>
      </c>
      <c r="K186" s="4">
        <v>136.9</v>
      </c>
      <c r="L186" s="4">
        <v>117</v>
      </c>
      <c r="M186" s="4">
        <v>115.4</v>
      </c>
      <c r="N186" s="4">
        <v>140.69999999999999</v>
      </c>
      <c r="O186" s="4">
        <v>125.9</v>
      </c>
      <c r="P186" s="4">
        <v>147.1</v>
      </c>
      <c r="Q186" s="4">
        <v>135.6</v>
      </c>
      <c r="R186" s="4">
        <v>159.30000000000001</v>
      </c>
      <c r="S186" s="4">
        <v>136.30000000000001</v>
      </c>
      <c r="T186" s="4">
        <v>126.1</v>
      </c>
      <c r="U186" s="4">
        <v>134.69999999999999</v>
      </c>
      <c r="V186" s="4">
        <v>141.30000000000001</v>
      </c>
      <c r="W186" s="4">
        <v>127.3</v>
      </c>
      <c r="X186" s="4">
        <v>129.9</v>
      </c>
      <c r="Y186" s="4">
        <v>129.80000000000001</v>
      </c>
      <c r="Z186" s="4">
        <v>117.4</v>
      </c>
      <c r="AA186" s="4">
        <v>126.5</v>
      </c>
      <c r="AB186" s="4">
        <v>137.19999999999999</v>
      </c>
      <c r="AC186" s="4">
        <v>126.2</v>
      </c>
      <c r="AD186" s="4">
        <v>126.5</v>
      </c>
      <c r="AE186" s="22">
        <v>134</v>
      </c>
    </row>
    <row r="187" spans="1:31" x14ac:dyDescent="0.35">
      <c r="A187" s="21" t="s">
        <v>34</v>
      </c>
      <c r="B187" s="4">
        <v>2018</v>
      </c>
      <c r="C187" s="4" t="s">
        <v>35</v>
      </c>
      <c r="D187" s="4" t="str">
        <f t="shared" si="2"/>
        <v>Rural+Urban-2018-February</v>
      </c>
      <c r="E187" s="4">
        <v>135.9</v>
      </c>
      <c r="F187" s="4">
        <v>143.5</v>
      </c>
      <c r="G187" s="4">
        <v>140.30000000000001</v>
      </c>
      <c r="H187" s="4">
        <v>140.9</v>
      </c>
      <c r="I187" s="4">
        <v>120.4</v>
      </c>
      <c r="J187" s="4">
        <v>142.9</v>
      </c>
      <c r="K187" s="4">
        <v>140.5</v>
      </c>
      <c r="L187" s="4">
        <v>125.8</v>
      </c>
      <c r="M187" s="4">
        <v>117.1</v>
      </c>
      <c r="N187" s="4">
        <v>137.30000000000001</v>
      </c>
      <c r="O187" s="4">
        <v>128.6</v>
      </c>
      <c r="P187" s="4">
        <v>149.6</v>
      </c>
      <c r="Q187" s="4">
        <v>137.6</v>
      </c>
      <c r="R187" s="4">
        <v>154.9</v>
      </c>
      <c r="S187" s="4">
        <v>143.80000000000001</v>
      </c>
      <c r="T187" s="4">
        <v>135.6</v>
      </c>
      <c r="U187" s="4">
        <v>142.6</v>
      </c>
      <c r="V187" s="4">
        <v>141.30000000000001</v>
      </c>
      <c r="W187" s="4">
        <v>136.69999999999999</v>
      </c>
      <c r="X187" s="4">
        <v>135.19999999999999</v>
      </c>
      <c r="Y187" s="4">
        <v>133.80000000000001</v>
      </c>
      <c r="Z187" s="4">
        <v>120.2</v>
      </c>
      <c r="AA187" s="4">
        <v>129.9</v>
      </c>
      <c r="AB187" s="4">
        <v>139</v>
      </c>
      <c r="AC187" s="4">
        <v>127.7</v>
      </c>
      <c r="AD187" s="4">
        <v>129.6</v>
      </c>
      <c r="AE187" s="22">
        <v>136.4</v>
      </c>
    </row>
    <row r="188" spans="1:31" x14ac:dyDescent="0.35">
      <c r="A188" s="21" t="s">
        <v>30</v>
      </c>
      <c r="B188" s="4">
        <v>2018</v>
      </c>
      <c r="C188" s="4" t="s">
        <v>36</v>
      </c>
      <c r="D188" s="4" t="str">
        <f t="shared" si="2"/>
        <v>Rural-2018-March</v>
      </c>
      <c r="E188" s="4">
        <v>136.80000000000001</v>
      </c>
      <c r="F188" s="4">
        <v>143.80000000000001</v>
      </c>
      <c r="G188" s="4">
        <v>140</v>
      </c>
      <c r="H188" s="4">
        <v>142</v>
      </c>
      <c r="I188" s="4">
        <v>123.2</v>
      </c>
      <c r="J188" s="4">
        <v>152.9</v>
      </c>
      <c r="K188" s="4">
        <v>138</v>
      </c>
      <c r="L188" s="4">
        <v>129.30000000000001</v>
      </c>
      <c r="M188" s="4">
        <v>117.1</v>
      </c>
      <c r="N188" s="4">
        <v>136.30000000000001</v>
      </c>
      <c r="O188" s="4">
        <v>131.19999999999999</v>
      </c>
      <c r="P188" s="4">
        <v>152.80000000000001</v>
      </c>
      <c r="Q188" s="4">
        <v>138.6</v>
      </c>
      <c r="R188" s="4">
        <v>155.1</v>
      </c>
      <c r="S188" s="4">
        <v>149.19999999999999</v>
      </c>
      <c r="T188" s="4">
        <v>143</v>
      </c>
      <c r="U188" s="4">
        <v>148.30000000000001</v>
      </c>
      <c r="V188" s="4">
        <v>139.2560976</v>
      </c>
      <c r="W188" s="4">
        <v>142.6</v>
      </c>
      <c r="X188" s="4">
        <v>139.9</v>
      </c>
      <c r="Y188" s="4">
        <v>136.69999999999999</v>
      </c>
      <c r="Z188" s="4">
        <v>124.6</v>
      </c>
      <c r="AA188" s="4">
        <v>135.1</v>
      </c>
      <c r="AB188" s="4">
        <v>142.69999999999999</v>
      </c>
      <c r="AC188" s="4">
        <v>129.30000000000001</v>
      </c>
      <c r="AD188" s="4">
        <v>133.30000000000001</v>
      </c>
      <c r="AE188" s="22">
        <v>138.69999999999999</v>
      </c>
    </row>
    <row r="189" spans="1:31" x14ac:dyDescent="0.35">
      <c r="A189" s="21" t="s">
        <v>33</v>
      </c>
      <c r="B189" s="4">
        <v>2018</v>
      </c>
      <c r="C189" s="4" t="s">
        <v>36</v>
      </c>
      <c r="D189" s="4" t="str">
        <f t="shared" si="2"/>
        <v>Urban-2018-March</v>
      </c>
      <c r="E189" s="4">
        <v>135</v>
      </c>
      <c r="F189" s="4">
        <v>143.1</v>
      </c>
      <c r="G189" s="4">
        <v>135.5</v>
      </c>
      <c r="H189" s="4">
        <v>139.9</v>
      </c>
      <c r="I189" s="4">
        <v>116.5</v>
      </c>
      <c r="J189" s="4">
        <v>138.5</v>
      </c>
      <c r="K189" s="4">
        <v>128</v>
      </c>
      <c r="L189" s="4">
        <v>115.5</v>
      </c>
      <c r="M189" s="4">
        <v>114.2</v>
      </c>
      <c r="N189" s="4">
        <v>140.69999999999999</v>
      </c>
      <c r="O189" s="4">
        <v>126.2</v>
      </c>
      <c r="P189" s="4">
        <v>147.6</v>
      </c>
      <c r="Q189" s="4">
        <v>134.80000000000001</v>
      </c>
      <c r="R189" s="4">
        <v>159.69999999999999</v>
      </c>
      <c r="S189" s="4">
        <v>136.69999999999999</v>
      </c>
      <c r="T189" s="4">
        <v>126.7</v>
      </c>
      <c r="U189" s="4">
        <v>135.19999999999999</v>
      </c>
      <c r="V189" s="4">
        <v>142</v>
      </c>
      <c r="W189" s="4">
        <v>126.4</v>
      </c>
      <c r="X189" s="4">
        <v>130.80000000000001</v>
      </c>
      <c r="Y189" s="4">
        <v>130.5</v>
      </c>
      <c r="Z189" s="4">
        <v>117.8</v>
      </c>
      <c r="AA189" s="4">
        <v>126.8</v>
      </c>
      <c r="AB189" s="4">
        <v>137.80000000000001</v>
      </c>
      <c r="AC189" s="4">
        <v>126.7</v>
      </c>
      <c r="AD189" s="4">
        <v>127.1</v>
      </c>
      <c r="AE189" s="22">
        <v>134</v>
      </c>
    </row>
    <row r="190" spans="1:31" x14ac:dyDescent="0.35">
      <c r="A190" s="21" t="s">
        <v>34</v>
      </c>
      <c r="B190" s="4">
        <v>2018</v>
      </c>
      <c r="C190" s="4" t="s">
        <v>36</v>
      </c>
      <c r="D190" s="4" t="str">
        <f t="shared" si="2"/>
        <v>Rural+Urban-2018-March</v>
      </c>
      <c r="E190" s="4">
        <v>136.19999999999999</v>
      </c>
      <c r="F190" s="4">
        <v>143.6</v>
      </c>
      <c r="G190" s="4">
        <v>138.30000000000001</v>
      </c>
      <c r="H190" s="4">
        <v>141.19999999999999</v>
      </c>
      <c r="I190" s="4">
        <v>120.7</v>
      </c>
      <c r="J190" s="4">
        <v>146.19999999999999</v>
      </c>
      <c r="K190" s="4">
        <v>134.6</v>
      </c>
      <c r="L190" s="4">
        <v>124.6</v>
      </c>
      <c r="M190" s="4">
        <v>116.1</v>
      </c>
      <c r="N190" s="4">
        <v>137.80000000000001</v>
      </c>
      <c r="O190" s="4">
        <v>129.1</v>
      </c>
      <c r="P190" s="4">
        <v>150.4</v>
      </c>
      <c r="Q190" s="4">
        <v>137.19999999999999</v>
      </c>
      <c r="R190" s="4">
        <v>156.30000000000001</v>
      </c>
      <c r="S190" s="4">
        <v>144.30000000000001</v>
      </c>
      <c r="T190" s="4">
        <v>136.19999999999999</v>
      </c>
      <c r="U190" s="4">
        <v>143.1</v>
      </c>
      <c r="V190" s="4">
        <v>142</v>
      </c>
      <c r="W190" s="4">
        <v>136.5</v>
      </c>
      <c r="X190" s="4">
        <v>135.6</v>
      </c>
      <c r="Y190" s="4">
        <v>134.30000000000001</v>
      </c>
      <c r="Z190" s="4">
        <v>121</v>
      </c>
      <c r="AA190" s="4">
        <v>130.4</v>
      </c>
      <c r="AB190" s="4">
        <v>139.80000000000001</v>
      </c>
      <c r="AC190" s="4">
        <v>128.19999999999999</v>
      </c>
      <c r="AD190" s="4">
        <v>130.30000000000001</v>
      </c>
      <c r="AE190" s="22">
        <v>136.5</v>
      </c>
    </row>
    <row r="191" spans="1:31" x14ac:dyDescent="0.35">
      <c r="A191" s="21" t="s">
        <v>30</v>
      </c>
      <c r="B191" s="4">
        <v>2018</v>
      </c>
      <c r="C191" s="4" t="s">
        <v>37</v>
      </c>
      <c r="D191" s="4" t="str">
        <f t="shared" si="2"/>
        <v>Rural-2018-April</v>
      </c>
      <c r="E191" s="4">
        <v>137.1</v>
      </c>
      <c r="F191" s="4">
        <v>144.5</v>
      </c>
      <c r="G191" s="4">
        <v>135.9</v>
      </c>
      <c r="H191" s="4">
        <v>142.4</v>
      </c>
      <c r="I191" s="4">
        <v>123.5</v>
      </c>
      <c r="J191" s="4">
        <v>156.4</v>
      </c>
      <c r="K191" s="4">
        <v>135.1</v>
      </c>
      <c r="L191" s="4">
        <v>128.4</v>
      </c>
      <c r="M191" s="4">
        <v>115.2</v>
      </c>
      <c r="N191" s="4">
        <v>137.19999999999999</v>
      </c>
      <c r="O191" s="4">
        <v>131.9</v>
      </c>
      <c r="P191" s="4">
        <v>153.80000000000001</v>
      </c>
      <c r="Q191" s="4">
        <v>138.6</v>
      </c>
      <c r="R191" s="4">
        <v>156.1</v>
      </c>
      <c r="S191" s="4">
        <v>150.1</v>
      </c>
      <c r="T191" s="4">
        <v>143.30000000000001</v>
      </c>
      <c r="U191" s="4">
        <v>149.1</v>
      </c>
      <c r="V191" s="4">
        <v>139.2560976</v>
      </c>
      <c r="W191" s="4">
        <v>143.80000000000001</v>
      </c>
      <c r="X191" s="4">
        <v>140.9</v>
      </c>
      <c r="Y191" s="4">
        <v>137.6</v>
      </c>
      <c r="Z191" s="4">
        <v>125.3</v>
      </c>
      <c r="AA191" s="4">
        <v>136</v>
      </c>
      <c r="AB191" s="4">
        <v>143.69999999999999</v>
      </c>
      <c r="AC191" s="4">
        <v>130.4</v>
      </c>
      <c r="AD191" s="4">
        <v>134.19999999999999</v>
      </c>
      <c r="AE191" s="22">
        <v>139.1</v>
      </c>
    </row>
    <row r="192" spans="1:31" x14ac:dyDescent="0.35">
      <c r="A192" s="21" t="s">
        <v>33</v>
      </c>
      <c r="B192" s="4">
        <v>2018</v>
      </c>
      <c r="C192" s="4" t="s">
        <v>37</v>
      </c>
      <c r="D192" s="4" t="str">
        <f t="shared" si="2"/>
        <v>Urban-2018-April</v>
      </c>
      <c r="E192" s="4">
        <v>135</v>
      </c>
      <c r="F192" s="4">
        <v>144.30000000000001</v>
      </c>
      <c r="G192" s="4">
        <v>130.80000000000001</v>
      </c>
      <c r="H192" s="4">
        <v>140.30000000000001</v>
      </c>
      <c r="I192" s="4">
        <v>116.6</v>
      </c>
      <c r="J192" s="4">
        <v>150.1</v>
      </c>
      <c r="K192" s="4">
        <v>127.6</v>
      </c>
      <c r="L192" s="4">
        <v>114</v>
      </c>
      <c r="M192" s="4">
        <v>110.6</v>
      </c>
      <c r="N192" s="4">
        <v>140.19999999999999</v>
      </c>
      <c r="O192" s="4">
        <v>126.5</v>
      </c>
      <c r="P192" s="4">
        <v>148.30000000000001</v>
      </c>
      <c r="Q192" s="4">
        <v>135.69999999999999</v>
      </c>
      <c r="R192" s="4">
        <v>159.19999999999999</v>
      </c>
      <c r="S192" s="4">
        <v>137.80000000000001</v>
      </c>
      <c r="T192" s="4">
        <v>127.4</v>
      </c>
      <c r="U192" s="4">
        <v>136.19999999999999</v>
      </c>
      <c r="V192" s="4">
        <v>142.9</v>
      </c>
      <c r="W192" s="4">
        <v>124.6</v>
      </c>
      <c r="X192" s="4">
        <v>131.80000000000001</v>
      </c>
      <c r="Y192" s="4">
        <v>131.30000000000001</v>
      </c>
      <c r="Z192" s="4">
        <v>118.9</v>
      </c>
      <c r="AA192" s="4">
        <v>127.6</v>
      </c>
      <c r="AB192" s="4">
        <v>139.69999999999999</v>
      </c>
      <c r="AC192" s="4">
        <v>127.6</v>
      </c>
      <c r="AD192" s="4">
        <v>128.19999999999999</v>
      </c>
      <c r="AE192" s="22">
        <v>134.80000000000001</v>
      </c>
    </row>
    <row r="193" spans="1:31" x14ac:dyDescent="0.35">
      <c r="A193" s="21" t="s">
        <v>34</v>
      </c>
      <c r="B193" s="4">
        <v>2018</v>
      </c>
      <c r="C193" s="4" t="s">
        <v>37</v>
      </c>
      <c r="D193" s="4" t="str">
        <f t="shared" si="2"/>
        <v>Rural+Urban-2018-April</v>
      </c>
      <c r="E193" s="4">
        <v>136.4</v>
      </c>
      <c r="F193" s="4">
        <v>144.4</v>
      </c>
      <c r="G193" s="4">
        <v>133.9</v>
      </c>
      <c r="H193" s="4">
        <v>141.6</v>
      </c>
      <c r="I193" s="4">
        <v>121</v>
      </c>
      <c r="J193" s="4">
        <v>153.5</v>
      </c>
      <c r="K193" s="4">
        <v>132.6</v>
      </c>
      <c r="L193" s="4">
        <v>123.5</v>
      </c>
      <c r="M193" s="4">
        <v>113.7</v>
      </c>
      <c r="N193" s="4">
        <v>138.19999999999999</v>
      </c>
      <c r="O193" s="4">
        <v>129.6</v>
      </c>
      <c r="P193" s="4">
        <v>151.19999999999999</v>
      </c>
      <c r="Q193" s="4">
        <v>137.5</v>
      </c>
      <c r="R193" s="4">
        <v>156.9</v>
      </c>
      <c r="S193" s="4">
        <v>145.30000000000001</v>
      </c>
      <c r="T193" s="4">
        <v>136.69999999999999</v>
      </c>
      <c r="U193" s="4">
        <v>144</v>
      </c>
      <c r="V193" s="4">
        <v>142.9</v>
      </c>
      <c r="W193" s="4">
        <v>136.5</v>
      </c>
      <c r="X193" s="4">
        <v>136.6</v>
      </c>
      <c r="Y193" s="4">
        <v>135.19999999999999</v>
      </c>
      <c r="Z193" s="4">
        <v>121.9</v>
      </c>
      <c r="AA193" s="4">
        <v>131.30000000000001</v>
      </c>
      <c r="AB193" s="4">
        <v>141.4</v>
      </c>
      <c r="AC193" s="4">
        <v>129.19999999999999</v>
      </c>
      <c r="AD193" s="4">
        <v>131.30000000000001</v>
      </c>
      <c r="AE193" s="22">
        <v>137.1</v>
      </c>
    </row>
    <row r="194" spans="1:31" x14ac:dyDescent="0.35">
      <c r="A194" s="21" t="s">
        <v>30</v>
      </c>
      <c r="B194" s="4">
        <v>2018</v>
      </c>
      <c r="C194" s="4" t="s">
        <v>38</v>
      </c>
      <c r="D194" s="4" t="str">
        <f t="shared" si="2"/>
        <v>Rural-2018-May</v>
      </c>
      <c r="E194" s="4">
        <v>137.4</v>
      </c>
      <c r="F194" s="4">
        <v>145.69999999999999</v>
      </c>
      <c r="G194" s="4">
        <v>135.5</v>
      </c>
      <c r="H194" s="4">
        <v>142.9</v>
      </c>
      <c r="I194" s="4">
        <v>123.6</v>
      </c>
      <c r="J194" s="4">
        <v>157.5</v>
      </c>
      <c r="K194" s="4">
        <v>137.80000000000001</v>
      </c>
      <c r="L194" s="4">
        <v>127.2</v>
      </c>
      <c r="M194" s="4">
        <v>111.8</v>
      </c>
      <c r="N194" s="4">
        <v>137.4</v>
      </c>
      <c r="O194" s="4">
        <v>132.19999999999999</v>
      </c>
      <c r="P194" s="4">
        <v>154.30000000000001</v>
      </c>
      <c r="Q194" s="4">
        <v>139.1</v>
      </c>
      <c r="R194" s="4">
        <v>157</v>
      </c>
      <c r="S194" s="4">
        <v>150.80000000000001</v>
      </c>
      <c r="T194" s="4">
        <v>144.1</v>
      </c>
      <c r="U194" s="4">
        <v>149.80000000000001</v>
      </c>
      <c r="V194" s="4">
        <v>139.2560976</v>
      </c>
      <c r="W194" s="4">
        <v>144.30000000000001</v>
      </c>
      <c r="X194" s="4">
        <v>141.80000000000001</v>
      </c>
      <c r="Y194" s="4">
        <v>138.4</v>
      </c>
      <c r="Z194" s="4">
        <v>126.4</v>
      </c>
      <c r="AA194" s="4">
        <v>136.80000000000001</v>
      </c>
      <c r="AB194" s="4">
        <v>144.4</v>
      </c>
      <c r="AC194" s="4">
        <v>131.19999999999999</v>
      </c>
      <c r="AD194" s="4">
        <v>135.1</v>
      </c>
      <c r="AE194" s="22">
        <v>139.80000000000001</v>
      </c>
    </row>
    <row r="195" spans="1:31" x14ac:dyDescent="0.35">
      <c r="A195" s="21" t="s">
        <v>33</v>
      </c>
      <c r="B195" s="4">
        <v>2018</v>
      </c>
      <c r="C195" s="4" t="s">
        <v>38</v>
      </c>
      <c r="D195" s="4" t="str">
        <f t="shared" ref="D195:D258" si="3">CONCATENATE(A195,"-",B195,"-",C195)</f>
        <v>Urban-2018-May</v>
      </c>
      <c r="E195" s="4">
        <v>135</v>
      </c>
      <c r="F195" s="4">
        <v>148.19999999999999</v>
      </c>
      <c r="G195" s="4">
        <v>130.5</v>
      </c>
      <c r="H195" s="4">
        <v>140.69999999999999</v>
      </c>
      <c r="I195" s="4">
        <v>116.4</v>
      </c>
      <c r="J195" s="4">
        <v>151.30000000000001</v>
      </c>
      <c r="K195" s="4">
        <v>131.4</v>
      </c>
      <c r="L195" s="4">
        <v>112.8</v>
      </c>
      <c r="M195" s="4">
        <v>105.3</v>
      </c>
      <c r="N195" s="4">
        <v>139.6</v>
      </c>
      <c r="O195" s="4">
        <v>126.6</v>
      </c>
      <c r="P195" s="4">
        <v>148.69999999999999</v>
      </c>
      <c r="Q195" s="4">
        <v>136.4</v>
      </c>
      <c r="R195" s="4">
        <v>160.30000000000001</v>
      </c>
      <c r="S195" s="4">
        <v>138.6</v>
      </c>
      <c r="T195" s="4">
        <v>127.9</v>
      </c>
      <c r="U195" s="4">
        <v>137</v>
      </c>
      <c r="V195" s="4">
        <v>143.19999999999999</v>
      </c>
      <c r="W195" s="4">
        <v>124.7</v>
      </c>
      <c r="X195" s="4">
        <v>132.5</v>
      </c>
      <c r="Y195" s="4">
        <v>132</v>
      </c>
      <c r="Z195" s="4">
        <v>119.8</v>
      </c>
      <c r="AA195" s="4">
        <v>128</v>
      </c>
      <c r="AB195" s="4">
        <v>140.4</v>
      </c>
      <c r="AC195" s="4">
        <v>128.1</v>
      </c>
      <c r="AD195" s="4">
        <v>128.9</v>
      </c>
      <c r="AE195" s="22">
        <v>135.4</v>
      </c>
    </row>
    <row r="196" spans="1:31" x14ac:dyDescent="0.35">
      <c r="A196" s="21" t="s">
        <v>34</v>
      </c>
      <c r="B196" s="4">
        <v>2018</v>
      </c>
      <c r="C196" s="4" t="s">
        <v>38</v>
      </c>
      <c r="D196" s="4" t="str">
        <f t="shared" si="3"/>
        <v>Rural+Urban-2018-May</v>
      </c>
      <c r="E196" s="4">
        <v>136.6</v>
      </c>
      <c r="F196" s="4">
        <v>146.6</v>
      </c>
      <c r="G196" s="4">
        <v>133.6</v>
      </c>
      <c r="H196" s="4">
        <v>142.1</v>
      </c>
      <c r="I196" s="4">
        <v>121</v>
      </c>
      <c r="J196" s="4">
        <v>154.6</v>
      </c>
      <c r="K196" s="4">
        <v>135.6</v>
      </c>
      <c r="L196" s="4">
        <v>122.3</v>
      </c>
      <c r="M196" s="4">
        <v>109.6</v>
      </c>
      <c r="N196" s="4">
        <v>138.1</v>
      </c>
      <c r="O196" s="4">
        <v>129.9</v>
      </c>
      <c r="P196" s="4">
        <v>151.69999999999999</v>
      </c>
      <c r="Q196" s="4">
        <v>138.1</v>
      </c>
      <c r="R196" s="4">
        <v>157.9</v>
      </c>
      <c r="S196" s="4">
        <v>146</v>
      </c>
      <c r="T196" s="4">
        <v>137.4</v>
      </c>
      <c r="U196" s="4">
        <v>144.69999999999999</v>
      </c>
      <c r="V196" s="4">
        <v>143.19999999999999</v>
      </c>
      <c r="W196" s="4">
        <v>136.9</v>
      </c>
      <c r="X196" s="4">
        <v>137.4</v>
      </c>
      <c r="Y196" s="4">
        <v>136</v>
      </c>
      <c r="Z196" s="4">
        <v>122.9</v>
      </c>
      <c r="AA196" s="4">
        <v>131.80000000000001</v>
      </c>
      <c r="AB196" s="4">
        <v>142.1</v>
      </c>
      <c r="AC196" s="4">
        <v>129.9</v>
      </c>
      <c r="AD196" s="4">
        <v>132.1</v>
      </c>
      <c r="AE196" s="22">
        <v>137.80000000000001</v>
      </c>
    </row>
    <row r="197" spans="1:31" x14ac:dyDescent="0.35">
      <c r="A197" s="21" t="s">
        <v>30</v>
      </c>
      <c r="B197" s="4">
        <v>2018</v>
      </c>
      <c r="C197" s="4" t="s">
        <v>39</v>
      </c>
      <c r="D197" s="4" t="str">
        <f t="shared" si="3"/>
        <v>Rural-2018-June</v>
      </c>
      <c r="E197" s="4">
        <v>137.6</v>
      </c>
      <c r="F197" s="4">
        <v>148.1</v>
      </c>
      <c r="G197" s="4">
        <v>136.69999999999999</v>
      </c>
      <c r="H197" s="4">
        <v>143.19999999999999</v>
      </c>
      <c r="I197" s="4">
        <v>124</v>
      </c>
      <c r="J197" s="4">
        <v>154.1</v>
      </c>
      <c r="K197" s="4">
        <v>143.5</v>
      </c>
      <c r="L197" s="4">
        <v>126</v>
      </c>
      <c r="M197" s="4">
        <v>112.4</v>
      </c>
      <c r="N197" s="4">
        <v>137.6</v>
      </c>
      <c r="O197" s="4">
        <v>132.80000000000001</v>
      </c>
      <c r="P197" s="4">
        <v>154.30000000000001</v>
      </c>
      <c r="Q197" s="4">
        <v>140</v>
      </c>
      <c r="R197" s="4">
        <v>157.30000000000001</v>
      </c>
      <c r="S197" s="4">
        <v>151.30000000000001</v>
      </c>
      <c r="T197" s="4">
        <v>144.69999999999999</v>
      </c>
      <c r="U197" s="4">
        <v>150.30000000000001</v>
      </c>
      <c r="V197" s="4">
        <v>139.2560976</v>
      </c>
      <c r="W197" s="4">
        <v>145.1</v>
      </c>
      <c r="X197" s="4">
        <v>142.19999999999999</v>
      </c>
      <c r="Y197" s="4">
        <v>138.4</v>
      </c>
      <c r="Z197" s="4">
        <v>127.4</v>
      </c>
      <c r="AA197" s="4">
        <v>137.80000000000001</v>
      </c>
      <c r="AB197" s="4">
        <v>145.1</v>
      </c>
      <c r="AC197" s="4">
        <v>131.4</v>
      </c>
      <c r="AD197" s="4">
        <v>135.6</v>
      </c>
      <c r="AE197" s="22">
        <v>140.5</v>
      </c>
    </row>
    <row r="198" spans="1:31" x14ac:dyDescent="0.35">
      <c r="A198" s="21" t="s">
        <v>33</v>
      </c>
      <c r="B198" s="4">
        <v>2018</v>
      </c>
      <c r="C198" s="4" t="s">
        <v>39</v>
      </c>
      <c r="D198" s="4" t="str">
        <f t="shared" si="3"/>
        <v>Urban-2018-June</v>
      </c>
      <c r="E198" s="4">
        <v>135.30000000000001</v>
      </c>
      <c r="F198" s="4">
        <v>149.69999999999999</v>
      </c>
      <c r="G198" s="4">
        <v>133.9</v>
      </c>
      <c r="H198" s="4">
        <v>140.80000000000001</v>
      </c>
      <c r="I198" s="4">
        <v>116.6</v>
      </c>
      <c r="J198" s="4">
        <v>152.19999999999999</v>
      </c>
      <c r="K198" s="4">
        <v>144</v>
      </c>
      <c r="L198" s="4">
        <v>112.3</v>
      </c>
      <c r="M198" s="4">
        <v>108.4</v>
      </c>
      <c r="N198" s="4">
        <v>140</v>
      </c>
      <c r="O198" s="4">
        <v>126.7</v>
      </c>
      <c r="P198" s="4">
        <v>149</v>
      </c>
      <c r="Q198" s="4">
        <v>138.4</v>
      </c>
      <c r="R198" s="4">
        <v>161</v>
      </c>
      <c r="S198" s="4">
        <v>138.9</v>
      </c>
      <c r="T198" s="4">
        <v>128.69999999999999</v>
      </c>
      <c r="U198" s="4">
        <v>137.4</v>
      </c>
      <c r="V198" s="4">
        <v>142.5</v>
      </c>
      <c r="W198" s="4">
        <v>126.5</v>
      </c>
      <c r="X198" s="4">
        <v>133.1</v>
      </c>
      <c r="Y198" s="4">
        <v>132.6</v>
      </c>
      <c r="Z198" s="4">
        <v>120.4</v>
      </c>
      <c r="AA198" s="4">
        <v>128.5</v>
      </c>
      <c r="AB198" s="4">
        <v>141.19999999999999</v>
      </c>
      <c r="AC198" s="4">
        <v>128.19999999999999</v>
      </c>
      <c r="AD198" s="4">
        <v>129.5</v>
      </c>
      <c r="AE198" s="22">
        <v>136.19999999999999</v>
      </c>
    </row>
    <row r="199" spans="1:31" x14ac:dyDescent="0.35">
      <c r="A199" s="21" t="s">
        <v>34</v>
      </c>
      <c r="B199" s="4">
        <v>2018</v>
      </c>
      <c r="C199" s="4" t="s">
        <v>39</v>
      </c>
      <c r="D199" s="4" t="str">
        <f t="shared" si="3"/>
        <v>Rural+Urban-2018-June</v>
      </c>
      <c r="E199" s="4">
        <v>136.9</v>
      </c>
      <c r="F199" s="4">
        <v>148.69999999999999</v>
      </c>
      <c r="G199" s="4">
        <v>135.6</v>
      </c>
      <c r="H199" s="4">
        <v>142.30000000000001</v>
      </c>
      <c r="I199" s="4">
        <v>121.3</v>
      </c>
      <c r="J199" s="4">
        <v>153.19999999999999</v>
      </c>
      <c r="K199" s="4">
        <v>143.69999999999999</v>
      </c>
      <c r="L199" s="4">
        <v>121.4</v>
      </c>
      <c r="M199" s="4">
        <v>111.1</v>
      </c>
      <c r="N199" s="4">
        <v>138.4</v>
      </c>
      <c r="O199" s="4">
        <v>130.30000000000001</v>
      </c>
      <c r="P199" s="4">
        <v>151.80000000000001</v>
      </c>
      <c r="Q199" s="4">
        <v>139.4</v>
      </c>
      <c r="R199" s="4">
        <v>158.30000000000001</v>
      </c>
      <c r="S199" s="4">
        <v>146.4</v>
      </c>
      <c r="T199" s="4">
        <v>138.1</v>
      </c>
      <c r="U199" s="4">
        <v>145.19999999999999</v>
      </c>
      <c r="V199" s="4">
        <v>142.5</v>
      </c>
      <c r="W199" s="4">
        <v>138.1</v>
      </c>
      <c r="X199" s="4">
        <v>137.9</v>
      </c>
      <c r="Y199" s="4">
        <v>136.19999999999999</v>
      </c>
      <c r="Z199" s="4">
        <v>123.7</v>
      </c>
      <c r="AA199" s="4">
        <v>132.6</v>
      </c>
      <c r="AB199" s="4">
        <v>142.80000000000001</v>
      </c>
      <c r="AC199" s="4">
        <v>130.1</v>
      </c>
      <c r="AD199" s="4">
        <v>132.6</v>
      </c>
      <c r="AE199" s="22">
        <v>138.5</v>
      </c>
    </row>
    <row r="200" spans="1:31" x14ac:dyDescent="0.35">
      <c r="A200" s="21" t="s">
        <v>30</v>
      </c>
      <c r="B200" s="4">
        <v>2018</v>
      </c>
      <c r="C200" s="4" t="s">
        <v>40</v>
      </c>
      <c r="D200" s="4" t="str">
        <f t="shared" si="3"/>
        <v>Rural-2018-July</v>
      </c>
      <c r="E200" s="4">
        <v>138.4</v>
      </c>
      <c r="F200" s="4">
        <v>149.30000000000001</v>
      </c>
      <c r="G200" s="4">
        <v>139.30000000000001</v>
      </c>
      <c r="H200" s="4">
        <v>143.4</v>
      </c>
      <c r="I200" s="4">
        <v>124.1</v>
      </c>
      <c r="J200" s="4">
        <v>153.30000000000001</v>
      </c>
      <c r="K200" s="4">
        <v>154.19999999999999</v>
      </c>
      <c r="L200" s="4">
        <v>126.4</v>
      </c>
      <c r="M200" s="4">
        <v>114.3</v>
      </c>
      <c r="N200" s="4">
        <v>138.19999999999999</v>
      </c>
      <c r="O200" s="4">
        <v>132.80000000000001</v>
      </c>
      <c r="P200" s="4">
        <v>154.80000000000001</v>
      </c>
      <c r="Q200" s="4">
        <v>142</v>
      </c>
      <c r="R200" s="4">
        <v>156.1</v>
      </c>
      <c r="S200" s="4">
        <v>151.5</v>
      </c>
      <c r="T200" s="4">
        <v>145.1</v>
      </c>
      <c r="U200" s="4">
        <v>150.6</v>
      </c>
      <c r="V200" s="4">
        <v>139.2560976</v>
      </c>
      <c r="W200" s="4">
        <v>146.80000000000001</v>
      </c>
      <c r="X200" s="4">
        <v>143.1</v>
      </c>
      <c r="Y200" s="4">
        <v>139</v>
      </c>
      <c r="Z200" s="4">
        <v>127.5</v>
      </c>
      <c r="AA200" s="4">
        <v>138.4</v>
      </c>
      <c r="AB200" s="4">
        <v>145.80000000000001</v>
      </c>
      <c r="AC200" s="4">
        <v>131.4</v>
      </c>
      <c r="AD200" s="4">
        <v>136</v>
      </c>
      <c r="AE200" s="22">
        <v>141.80000000000001</v>
      </c>
    </row>
    <row r="201" spans="1:31" x14ac:dyDescent="0.35">
      <c r="A201" s="21" t="s">
        <v>33</v>
      </c>
      <c r="B201" s="4">
        <v>2018</v>
      </c>
      <c r="C201" s="4" t="s">
        <v>40</v>
      </c>
      <c r="D201" s="4" t="str">
        <f t="shared" si="3"/>
        <v>Urban-2018-July</v>
      </c>
      <c r="E201" s="4">
        <v>135.6</v>
      </c>
      <c r="F201" s="4">
        <v>148.6</v>
      </c>
      <c r="G201" s="4">
        <v>139.1</v>
      </c>
      <c r="H201" s="4">
        <v>141</v>
      </c>
      <c r="I201" s="4">
        <v>116.7</v>
      </c>
      <c r="J201" s="4">
        <v>149.69999999999999</v>
      </c>
      <c r="K201" s="4">
        <v>159.19999999999999</v>
      </c>
      <c r="L201" s="4">
        <v>112.6</v>
      </c>
      <c r="M201" s="4">
        <v>111.8</v>
      </c>
      <c r="N201" s="4">
        <v>140.30000000000001</v>
      </c>
      <c r="O201" s="4">
        <v>126.8</v>
      </c>
      <c r="P201" s="4">
        <v>149.4</v>
      </c>
      <c r="Q201" s="4">
        <v>140.30000000000001</v>
      </c>
      <c r="R201" s="4">
        <v>161.4</v>
      </c>
      <c r="S201" s="4">
        <v>139.6</v>
      </c>
      <c r="T201" s="4">
        <v>128.9</v>
      </c>
      <c r="U201" s="4">
        <v>137.9</v>
      </c>
      <c r="V201" s="4">
        <v>143.6</v>
      </c>
      <c r="W201" s="4">
        <v>128.1</v>
      </c>
      <c r="X201" s="4">
        <v>133.6</v>
      </c>
      <c r="Y201" s="4">
        <v>133.6</v>
      </c>
      <c r="Z201" s="4">
        <v>120.1</v>
      </c>
      <c r="AA201" s="4">
        <v>129</v>
      </c>
      <c r="AB201" s="4">
        <v>144</v>
      </c>
      <c r="AC201" s="4">
        <v>128.19999999999999</v>
      </c>
      <c r="AD201" s="4">
        <v>130.19999999999999</v>
      </c>
      <c r="AE201" s="22">
        <v>137.5</v>
      </c>
    </row>
    <row r="202" spans="1:31" x14ac:dyDescent="0.35">
      <c r="A202" s="21" t="s">
        <v>34</v>
      </c>
      <c r="B202" s="4">
        <v>2018</v>
      </c>
      <c r="C202" s="4" t="s">
        <v>40</v>
      </c>
      <c r="D202" s="4" t="str">
        <f t="shared" si="3"/>
        <v>Rural+Urban-2018-July</v>
      </c>
      <c r="E202" s="4">
        <v>137.5</v>
      </c>
      <c r="F202" s="4">
        <v>149.1</v>
      </c>
      <c r="G202" s="4">
        <v>139.19999999999999</v>
      </c>
      <c r="H202" s="4">
        <v>142.5</v>
      </c>
      <c r="I202" s="4">
        <v>121.4</v>
      </c>
      <c r="J202" s="4">
        <v>151.6</v>
      </c>
      <c r="K202" s="4">
        <v>155.9</v>
      </c>
      <c r="L202" s="4">
        <v>121.7</v>
      </c>
      <c r="M202" s="4">
        <v>113.5</v>
      </c>
      <c r="N202" s="4">
        <v>138.9</v>
      </c>
      <c r="O202" s="4">
        <v>130.30000000000001</v>
      </c>
      <c r="P202" s="4">
        <v>152.30000000000001</v>
      </c>
      <c r="Q202" s="4">
        <v>141.4</v>
      </c>
      <c r="R202" s="4">
        <v>157.5</v>
      </c>
      <c r="S202" s="4">
        <v>146.80000000000001</v>
      </c>
      <c r="T202" s="4">
        <v>138.4</v>
      </c>
      <c r="U202" s="4">
        <v>145.6</v>
      </c>
      <c r="V202" s="4">
        <v>143.6</v>
      </c>
      <c r="W202" s="4">
        <v>139.69999999999999</v>
      </c>
      <c r="X202" s="4">
        <v>138.6</v>
      </c>
      <c r="Y202" s="4">
        <v>137</v>
      </c>
      <c r="Z202" s="4">
        <v>123.6</v>
      </c>
      <c r="AA202" s="4">
        <v>133.1</v>
      </c>
      <c r="AB202" s="4">
        <v>144.69999999999999</v>
      </c>
      <c r="AC202" s="4">
        <v>130.1</v>
      </c>
      <c r="AD202" s="4">
        <v>133.19999999999999</v>
      </c>
      <c r="AE202" s="22">
        <v>139.80000000000001</v>
      </c>
    </row>
    <row r="203" spans="1:31" x14ac:dyDescent="0.35">
      <c r="A203" s="21" t="s">
        <v>30</v>
      </c>
      <c r="B203" s="4">
        <v>2018</v>
      </c>
      <c r="C203" s="4" t="s">
        <v>41</v>
      </c>
      <c r="D203" s="4" t="str">
        <f t="shared" si="3"/>
        <v>Rural-2018-August</v>
      </c>
      <c r="E203" s="4">
        <v>139.19999999999999</v>
      </c>
      <c r="F203" s="4">
        <v>148.80000000000001</v>
      </c>
      <c r="G203" s="4">
        <v>139.1</v>
      </c>
      <c r="H203" s="4">
        <v>143.5</v>
      </c>
      <c r="I203" s="4">
        <v>125</v>
      </c>
      <c r="J203" s="4">
        <v>154.4</v>
      </c>
      <c r="K203" s="4">
        <v>156.30000000000001</v>
      </c>
      <c r="L203" s="4">
        <v>126.8</v>
      </c>
      <c r="M203" s="4">
        <v>115.4</v>
      </c>
      <c r="N203" s="4">
        <v>138.6</v>
      </c>
      <c r="O203" s="4">
        <v>133.80000000000001</v>
      </c>
      <c r="P203" s="4">
        <v>155.19999999999999</v>
      </c>
      <c r="Q203" s="4">
        <v>142.69999999999999</v>
      </c>
      <c r="R203" s="4">
        <v>156.4</v>
      </c>
      <c r="S203" s="4">
        <v>152.1</v>
      </c>
      <c r="T203" s="4">
        <v>145.80000000000001</v>
      </c>
      <c r="U203" s="4">
        <v>151.30000000000001</v>
      </c>
      <c r="V203" s="4">
        <v>139.2560976</v>
      </c>
      <c r="W203" s="4">
        <v>147.69999999999999</v>
      </c>
      <c r="X203" s="4">
        <v>143.80000000000001</v>
      </c>
      <c r="Y203" s="4">
        <v>139.4</v>
      </c>
      <c r="Z203" s="4">
        <v>128.30000000000001</v>
      </c>
      <c r="AA203" s="4">
        <v>138.6</v>
      </c>
      <c r="AB203" s="4">
        <v>146.9</v>
      </c>
      <c r="AC203" s="4">
        <v>131.30000000000001</v>
      </c>
      <c r="AD203" s="4">
        <v>136.6</v>
      </c>
      <c r="AE203" s="22">
        <v>142.5</v>
      </c>
    </row>
    <row r="204" spans="1:31" x14ac:dyDescent="0.35">
      <c r="A204" s="21" t="s">
        <v>33</v>
      </c>
      <c r="B204" s="4">
        <v>2018</v>
      </c>
      <c r="C204" s="4" t="s">
        <v>41</v>
      </c>
      <c r="D204" s="4" t="str">
        <f t="shared" si="3"/>
        <v>Urban-2018-August</v>
      </c>
      <c r="E204" s="4">
        <v>136.5</v>
      </c>
      <c r="F204" s="4">
        <v>146.4</v>
      </c>
      <c r="G204" s="4">
        <v>136.6</v>
      </c>
      <c r="H204" s="4">
        <v>141.19999999999999</v>
      </c>
      <c r="I204" s="4">
        <v>117.4</v>
      </c>
      <c r="J204" s="4">
        <v>146.30000000000001</v>
      </c>
      <c r="K204" s="4">
        <v>157.30000000000001</v>
      </c>
      <c r="L204" s="4">
        <v>113.6</v>
      </c>
      <c r="M204" s="4">
        <v>113.3</v>
      </c>
      <c r="N204" s="4">
        <v>141.1</v>
      </c>
      <c r="O204" s="4">
        <v>127.4</v>
      </c>
      <c r="P204" s="4">
        <v>150.4</v>
      </c>
      <c r="Q204" s="4">
        <v>140.1</v>
      </c>
      <c r="R204" s="4">
        <v>162.1</v>
      </c>
      <c r="S204" s="4">
        <v>140</v>
      </c>
      <c r="T204" s="4">
        <v>129</v>
      </c>
      <c r="U204" s="4">
        <v>138.30000000000001</v>
      </c>
      <c r="V204" s="4">
        <v>144.6</v>
      </c>
      <c r="W204" s="4">
        <v>129.80000000000001</v>
      </c>
      <c r="X204" s="4">
        <v>134.4</v>
      </c>
      <c r="Y204" s="4">
        <v>134.9</v>
      </c>
      <c r="Z204" s="4">
        <v>120.7</v>
      </c>
      <c r="AA204" s="4">
        <v>129.80000000000001</v>
      </c>
      <c r="AB204" s="4">
        <v>145.30000000000001</v>
      </c>
      <c r="AC204" s="4">
        <v>128.30000000000001</v>
      </c>
      <c r="AD204" s="4">
        <v>131</v>
      </c>
      <c r="AE204" s="22">
        <v>138</v>
      </c>
    </row>
    <row r="205" spans="1:31" x14ac:dyDescent="0.35">
      <c r="A205" s="21" t="s">
        <v>34</v>
      </c>
      <c r="B205" s="4">
        <v>2018</v>
      </c>
      <c r="C205" s="4" t="s">
        <v>41</v>
      </c>
      <c r="D205" s="4" t="str">
        <f t="shared" si="3"/>
        <v>Rural+Urban-2018-August</v>
      </c>
      <c r="E205" s="4">
        <v>138.30000000000001</v>
      </c>
      <c r="F205" s="4">
        <v>148</v>
      </c>
      <c r="G205" s="4">
        <v>138.1</v>
      </c>
      <c r="H205" s="4">
        <v>142.6</v>
      </c>
      <c r="I205" s="4">
        <v>122.2</v>
      </c>
      <c r="J205" s="4">
        <v>150.6</v>
      </c>
      <c r="K205" s="4">
        <v>156.6</v>
      </c>
      <c r="L205" s="4">
        <v>122.4</v>
      </c>
      <c r="M205" s="4">
        <v>114.7</v>
      </c>
      <c r="N205" s="4">
        <v>139.4</v>
      </c>
      <c r="O205" s="4">
        <v>131.1</v>
      </c>
      <c r="P205" s="4">
        <v>153</v>
      </c>
      <c r="Q205" s="4">
        <v>141.69999999999999</v>
      </c>
      <c r="R205" s="4">
        <v>157.9</v>
      </c>
      <c r="S205" s="4">
        <v>147.30000000000001</v>
      </c>
      <c r="T205" s="4">
        <v>138.80000000000001</v>
      </c>
      <c r="U205" s="4">
        <v>146.1</v>
      </c>
      <c r="V205" s="4">
        <v>144.6</v>
      </c>
      <c r="W205" s="4">
        <v>140.9</v>
      </c>
      <c r="X205" s="4">
        <v>139.4</v>
      </c>
      <c r="Y205" s="4">
        <v>137.69999999999999</v>
      </c>
      <c r="Z205" s="4">
        <v>124.3</v>
      </c>
      <c r="AA205" s="4">
        <v>133.6</v>
      </c>
      <c r="AB205" s="4">
        <v>146</v>
      </c>
      <c r="AC205" s="4">
        <v>130.1</v>
      </c>
      <c r="AD205" s="4">
        <v>133.9</v>
      </c>
      <c r="AE205" s="22">
        <v>140.4</v>
      </c>
    </row>
    <row r="206" spans="1:31" x14ac:dyDescent="0.35">
      <c r="A206" s="21" t="s">
        <v>30</v>
      </c>
      <c r="B206" s="4">
        <v>2018</v>
      </c>
      <c r="C206" s="4" t="s">
        <v>42</v>
      </c>
      <c r="D206" s="4" t="str">
        <f t="shared" si="3"/>
        <v>Rural-2018-September</v>
      </c>
      <c r="E206" s="4">
        <v>139.4</v>
      </c>
      <c r="F206" s="4">
        <v>147.19999999999999</v>
      </c>
      <c r="G206" s="4">
        <v>136.6</v>
      </c>
      <c r="H206" s="4">
        <v>143.69999999999999</v>
      </c>
      <c r="I206" s="4">
        <v>124.6</v>
      </c>
      <c r="J206" s="4">
        <v>150.1</v>
      </c>
      <c r="K206" s="4">
        <v>149.4</v>
      </c>
      <c r="L206" s="4">
        <v>125.4</v>
      </c>
      <c r="M206" s="4">
        <v>114.4</v>
      </c>
      <c r="N206" s="4">
        <v>138.69999999999999</v>
      </c>
      <c r="O206" s="4">
        <v>133.1</v>
      </c>
      <c r="P206" s="4">
        <v>155.9</v>
      </c>
      <c r="Q206" s="4">
        <v>141.30000000000001</v>
      </c>
      <c r="R206" s="4">
        <v>157.69999999999999</v>
      </c>
      <c r="S206" s="4">
        <v>152.1</v>
      </c>
      <c r="T206" s="4">
        <v>146.1</v>
      </c>
      <c r="U206" s="4">
        <v>151.30000000000001</v>
      </c>
      <c r="V206" s="4">
        <v>139.2560976</v>
      </c>
      <c r="W206" s="4">
        <v>149</v>
      </c>
      <c r="X206" s="4">
        <v>144</v>
      </c>
      <c r="Y206" s="4">
        <v>140</v>
      </c>
      <c r="Z206" s="4">
        <v>129.9</v>
      </c>
      <c r="AA206" s="4">
        <v>140</v>
      </c>
      <c r="AB206" s="4">
        <v>147.6</v>
      </c>
      <c r="AC206" s="4">
        <v>132</v>
      </c>
      <c r="AD206" s="4">
        <v>137.4</v>
      </c>
      <c r="AE206" s="22">
        <v>142.1</v>
      </c>
    </row>
    <row r="207" spans="1:31" x14ac:dyDescent="0.35">
      <c r="A207" s="21" t="s">
        <v>33</v>
      </c>
      <c r="B207" s="4">
        <v>2018</v>
      </c>
      <c r="C207" s="4" t="s">
        <v>42</v>
      </c>
      <c r="D207" s="4" t="str">
        <f t="shared" si="3"/>
        <v>Urban-2018-September</v>
      </c>
      <c r="E207" s="4">
        <v>137</v>
      </c>
      <c r="F207" s="4">
        <v>143.1</v>
      </c>
      <c r="G207" s="4">
        <v>132.80000000000001</v>
      </c>
      <c r="H207" s="4">
        <v>141.5</v>
      </c>
      <c r="I207" s="4">
        <v>117.8</v>
      </c>
      <c r="J207" s="4">
        <v>140</v>
      </c>
      <c r="K207" s="4">
        <v>151.30000000000001</v>
      </c>
      <c r="L207" s="4">
        <v>113.5</v>
      </c>
      <c r="M207" s="4">
        <v>112.3</v>
      </c>
      <c r="N207" s="4">
        <v>141.19999999999999</v>
      </c>
      <c r="O207" s="4">
        <v>127.7</v>
      </c>
      <c r="P207" s="4">
        <v>151.30000000000001</v>
      </c>
      <c r="Q207" s="4">
        <v>138.9</v>
      </c>
      <c r="R207" s="4">
        <v>163.30000000000001</v>
      </c>
      <c r="S207" s="4">
        <v>140.80000000000001</v>
      </c>
      <c r="T207" s="4">
        <v>129.30000000000001</v>
      </c>
      <c r="U207" s="4">
        <v>139.1</v>
      </c>
      <c r="V207" s="4">
        <v>145.30000000000001</v>
      </c>
      <c r="W207" s="4">
        <v>131.19999999999999</v>
      </c>
      <c r="X207" s="4">
        <v>134.9</v>
      </c>
      <c r="Y207" s="4">
        <v>135.69999999999999</v>
      </c>
      <c r="Z207" s="4">
        <v>122.5</v>
      </c>
      <c r="AA207" s="4">
        <v>130.19999999999999</v>
      </c>
      <c r="AB207" s="4">
        <v>145.19999999999999</v>
      </c>
      <c r="AC207" s="4">
        <v>129.30000000000001</v>
      </c>
      <c r="AD207" s="4">
        <v>131.9</v>
      </c>
      <c r="AE207" s="22">
        <v>138.1</v>
      </c>
    </row>
    <row r="208" spans="1:31" x14ac:dyDescent="0.35">
      <c r="A208" s="21" t="s">
        <v>34</v>
      </c>
      <c r="B208" s="4">
        <v>2018</v>
      </c>
      <c r="C208" s="4" t="s">
        <v>42</v>
      </c>
      <c r="D208" s="4" t="str">
        <f t="shared" si="3"/>
        <v>Rural+Urban-2018-September</v>
      </c>
      <c r="E208" s="4">
        <v>138.6</v>
      </c>
      <c r="F208" s="4">
        <v>145.80000000000001</v>
      </c>
      <c r="G208" s="4">
        <v>135.1</v>
      </c>
      <c r="H208" s="4">
        <v>142.9</v>
      </c>
      <c r="I208" s="4">
        <v>122.1</v>
      </c>
      <c r="J208" s="4">
        <v>145.4</v>
      </c>
      <c r="K208" s="4">
        <v>150</v>
      </c>
      <c r="L208" s="4">
        <v>121.4</v>
      </c>
      <c r="M208" s="4">
        <v>113.7</v>
      </c>
      <c r="N208" s="4">
        <v>139.5</v>
      </c>
      <c r="O208" s="4">
        <v>130.80000000000001</v>
      </c>
      <c r="P208" s="4">
        <v>153.80000000000001</v>
      </c>
      <c r="Q208" s="4">
        <v>140.4</v>
      </c>
      <c r="R208" s="4">
        <v>159.19999999999999</v>
      </c>
      <c r="S208" s="4">
        <v>147.69999999999999</v>
      </c>
      <c r="T208" s="4">
        <v>139.1</v>
      </c>
      <c r="U208" s="4">
        <v>146.5</v>
      </c>
      <c r="V208" s="4">
        <v>145.30000000000001</v>
      </c>
      <c r="W208" s="4">
        <v>142.30000000000001</v>
      </c>
      <c r="X208" s="4">
        <v>139.69999999999999</v>
      </c>
      <c r="Y208" s="4">
        <v>138.4</v>
      </c>
      <c r="Z208" s="4">
        <v>126</v>
      </c>
      <c r="AA208" s="4">
        <v>134.5</v>
      </c>
      <c r="AB208" s="4">
        <v>146.19999999999999</v>
      </c>
      <c r="AC208" s="4">
        <v>130.9</v>
      </c>
      <c r="AD208" s="4">
        <v>134.69999999999999</v>
      </c>
      <c r="AE208" s="22">
        <v>140.19999999999999</v>
      </c>
    </row>
    <row r="209" spans="1:31" x14ac:dyDescent="0.35">
      <c r="A209" s="21" t="s">
        <v>30</v>
      </c>
      <c r="B209" s="4">
        <v>2018</v>
      </c>
      <c r="C209" s="4" t="s">
        <v>43</v>
      </c>
      <c r="D209" s="4" t="str">
        <f t="shared" si="3"/>
        <v>Rural-2018-October</v>
      </c>
      <c r="E209" s="4">
        <v>139.30000000000001</v>
      </c>
      <c r="F209" s="4">
        <v>147.6</v>
      </c>
      <c r="G209" s="4">
        <v>134.6</v>
      </c>
      <c r="H209" s="4">
        <v>141.9</v>
      </c>
      <c r="I209" s="4">
        <v>123.5</v>
      </c>
      <c r="J209" s="4">
        <v>144.5</v>
      </c>
      <c r="K209" s="4">
        <v>147.6</v>
      </c>
      <c r="L209" s="4">
        <v>121.4</v>
      </c>
      <c r="M209" s="4">
        <v>112.3</v>
      </c>
      <c r="N209" s="4">
        <v>139.5</v>
      </c>
      <c r="O209" s="4">
        <v>134.6</v>
      </c>
      <c r="P209" s="4">
        <v>155.19999999999999</v>
      </c>
      <c r="Q209" s="4">
        <v>140.19999999999999</v>
      </c>
      <c r="R209" s="4">
        <v>159.6</v>
      </c>
      <c r="S209" s="4">
        <v>150.69999999999999</v>
      </c>
      <c r="T209" s="4">
        <v>144.5</v>
      </c>
      <c r="U209" s="4">
        <v>149.80000000000001</v>
      </c>
      <c r="V209" s="4">
        <v>139.2560976</v>
      </c>
      <c r="W209" s="4">
        <v>149.69999999999999</v>
      </c>
      <c r="X209" s="4">
        <v>147.5</v>
      </c>
      <c r="Y209" s="4">
        <v>144.80000000000001</v>
      </c>
      <c r="Z209" s="4">
        <v>130.80000000000001</v>
      </c>
      <c r="AA209" s="4">
        <v>140.1</v>
      </c>
      <c r="AB209" s="4">
        <v>148</v>
      </c>
      <c r="AC209" s="4">
        <v>134.4</v>
      </c>
      <c r="AD209" s="4">
        <v>139.80000000000001</v>
      </c>
      <c r="AE209" s="22">
        <v>142.19999999999999</v>
      </c>
    </row>
    <row r="210" spans="1:31" x14ac:dyDescent="0.35">
      <c r="A210" s="21" t="s">
        <v>33</v>
      </c>
      <c r="B210" s="4">
        <v>2018</v>
      </c>
      <c r="C210" s="4" t="s">
        <v>43</v>
      </c>
      <c r="D210" s="4" t="str">
        <f t="shared" si="3"/>
        <v>Urban-2018-October</v>
      </c>
      <c r="E210" s="4">
        <v>137.6</v>
      </c>
      <c r="F210" s="4">
        <v>144.9</v>
      </c>
      <c r="G210" s="4">
        <v>133.5</v>
      </c>
      <c r="H210" s="4">
        <v>141.5</v>
      </c>
      <c r="I210" s="4">
        <v>118</v>
      </c>
      <c r="J210" s="4">
        <v>139.5</v>
      </c>
      <c r="K210" s="4">
        <v>153</v>
      </c>
      <c r="L210" s="4">
        <v>113.2</v>
      </c>
      <c r="M210" s="4">
        <v>112.8</v>
      </c>
      <c r="N210" s="4">
        <v>141.1</v>
      </c>
      <c r="O210" s="4">
        <v>127.6</v>
      </c>
      <c r="P210" s="4">
        <v>152</v>
      </c>
      <c r="Q210" s="4">
        <v>139.4</v>
      </c>
      <c r="R210" s="4">
        <v>164</v>
      </c>
      <c r="S210" s="4">
        <v>141.5</v>
      </c>
      <c r="T210" s="4">
        <v>129.80000000000001</v>
      </c>
      <c r="U210" s="4">
        <v>139.69999999999999</v>
      </c>
      <c r="V210" s="4">
        <v>146.30000000000001</v>
      </c>
      <c r="W210" s="4">
        <v>133.4</v>
      </c>
      <c r="X210" s="4">
        <v>135.1</v>
      </c>
      <c r="Y210" s="4">
        <v>136.19999999999999</v>
      </c>
      <c r="Z210" s="4">
        <v>123.3</v>
      </c>
      <c r="AA210" s="4">
        <v>130.69999999999999</v>
      </c>
      <c r="AB210" s="4">
        <v>145.5</v>
      </c>
      <c r="AC210" s="4">
        <v>130.4</v>
      </c>
      <c r="AD210" s="4">
        <v>132.5</v>
      </c>
      <c r="AE210" s="22">
        <v>138.9</v>
      </c>
    </row>
    <row r="211" spans="1:31" x14ac:dyDescent="0.35">
      <c r="A211" s="21" t="s">
        <v>34</v>
      </c>
      <c r="B211" s="4">
        <v>2018</v>
      </c>
      <c r="C211" s="4" t="s">
        <v>43</v>
      </c>
      <c r="D211" s="4" t="str">
        <f t="shared" si="3"/>
        <v>Rural+Urban-2018-October</v>
      </c>
      <c r="E211" s="4">
        <v>137.4</v>
      </c>
      <c r="F211" s="4">
        <v>149.5</v>
      </c>
      <c r="G211" s="4">
        <v>137.30000000000001</v>
      </c>
      <c r="H211" s="4">
        <v>141.9</v>
      </c>
      <c r="I211" s="4">
        <v>121.1</v>
      </c>
      <c r="J211" s="4">
        <v>142.5</v>
      </c>
      <c r="K211" s="4">
        <v>146.69999999999999</v>
      </c>
      <c r="L211" s="4">
        <v>119.1</v>
      </c>
      <c r="M211" s="4">
        <v>111.9</v>
      </c>
      <c r="N211" s="4">
        <v>141</v>
      </c>
      <c r="O211" s="4">
        <v>133.6</v>
      </c>
      <c r="P211" s="4">
        <v>154.5</v>
      </c>
      <c r="Q211" s="4">
        <v>139.69999999999999</v>
      </c>
      <c r="R211" s="4">
        <v>162.6</v>
      </c>
      <c r="S211" s="4">
        <v>148</v>
      </c>
      <c r="T211" s="4">
        <v>139.19999999999999</v>
      </c>
      <c r="U211" s="4">
        <v>146.80000000000001</v>
      </c>
      <c r="V211" s="4">
        <v>146.9</v>
      </c>
      <c r="W211" s="4">
        <v>145.30000000000001</v>
      </c>
      <c r="X211" s="4">
        <v>142.19999999999999</v>
      </c>
      <c r="Y211" s="4">
        <v>142.1</v>
      </c>
      <c r="Z211" s="4">
        <v>125.5</v>
      </c>
      <c r="AA211" s="4">
        <v>136.5</v>
      </c>
      <c r="AB211" s="4">
        <v>147.80000000000001</v>
      </c>
      <c r="AC211" s="4">
        <v>132</v>
      </c>
      <c r="AD211" s="4">
        <v>136.30000000000001</v>
      </c>
      <c r="AE211" s="22">
        <v>140.80000000000001</v>
      </c>
    </row>
    <row r="212" spans="1:31" x14ac:dyDescent="0.35">
      <c r="A212" s="21" t="s">
        <v>30</v>
      </c>
      <c r="B212" s="4">
        <v>2018</v>
      </c>
      <c r="C212" s="4" t="s">
        <v>45</v>
      </c>
      <c r="D212" s="4" t="str">
        <f t="shared" si="3"/>
        <v>Rural-2018-November</v>
      </c>
      <c r="E212" s="4">
        <v>137.1</v>
      </c>
      <c r="F212" s="4">
        <v>150.80000000000001</v>
      </c>
      <c r="G212" s="4">
        <v>136.69999999999999</v>
      </c>
      <c r="H212" s="4">
        <v>141.9</v>
      </c>
      <c r="I212" s="4">
        <v>122.8</v>
      </c>
      <c r="J212" s="4">
        <v>143.9</v>
      </c>
      <c r="K212" s="4">
        <v>147.5</v>
      </c>
      <c r="L212" s="4">
        <v>121</v>
      </c>
      <c r="M212" s="4">
        <v>111.6</v>
      </c>
      <c r="N212" s="4">
        <v>140.6</v>
      </c>
      <c r="O212" s="4">
        <v>137.5</v>
      </c>
      <c r="P212" s="4">
        <v>156.1</v>
      </c>
      <c r="Q212" s="4">
        <v>140</v>
      </c>
      <c r="R212" s="4">
        <v>161.9</v>
      </c>
      <c r="S212" s="4">
        <v>151.69999999999999</v>
      </c>
      <c r="T212" s="4">
        <v>145.5</v>
      </c>
      <c r="U212" s="4">
        <v>150.80000000000001</v>
      </c>
      <c r="V212" s="4">
        <v>139.2560976</v>
      </c>
      <c r="W212" s="4">
        <v>150.30000000000001</v>
      </c>
      <c r="X212" s="4">
        <v>148</v>
      </c>
      <c r="Y212" s="4">
        <v>145.4</v>
      </c>
      <c r="Z212" s="4">
        <v>130.30000000000001</v>
      </c>
      <c r="AA212" s="4">
        <v>143.1</v>
      </c>
      <c r="AB212" s="4">
        <v>150.19999999999999</v>
      </c>
      <c r="AC212" s="4">
        <v>133.1</v>
      </c>
      <c r="AD212" s="4">
        <v>140.1</v>
      </c>
      <c r="AE212" s="22">
        <v>142.4</v>
      </c>
    </row>
    <row r="213" spans="1:31" x14ac:dyDescent="0.35">
      <c r="A213" s="21" t="s">
        <v>33</v>
      </c>
      <c r="B213" s="4">
        <v>2018</v>
      </c>
      <c r="C213" s="4" t="s">
        <v>45</v>
      </c>
      <c r="D213" s="4" t="str">
        <f t="shared" si="3"/>
        <v>Urban-2018-November</v>
      </c>
      <c r="E213" s="4">
        <v>138.1</v>
      </c>
      <c r="F213" s="4">
        <v>146.30000000000001</v>
      </c>
      <c r="G213" s="4">
        <v>137.80000000000001</v>
      </c>
      <c r="H213" s="4">
        <v>141.6</v>
      </c>
      <c r="I213" s="4">
        <v>118.1</v>
      </c>
      <c r="J213" s="4">
        <v>141.5</v>
      </c>
      <c r="K213" s="4">
        <v>145.19999999999999</v>
      </c>
      <c r="L213" s="4">
        <v>115.3</v>
      </c>
      <c r="M213" s="4">
        <v>112.5</v>
      </c>
      <c r="N213" s="4">
        <v>141.4</v>
      </c>
      <c r="O213" s="4">
        <v>128</v>
      </c>
      <c r="P213" s="4">
        <v>152.6</v>
      </c>
      <c r="Q213" s="4">
        <v>139.1</v>
      </c>
      <c r="R213" s="4">
        <v>164.4</v>
      </c>
      <c r="S213" s="4">
        <v>142.4</v>
      </c>
      <c r="T213" s="4">
        <v>130.19999999999999</v>
      </c>
      <c r="U213" s="4">
        <v>140.5</v>
      </c>
      <c r="V213" s="4">
        <v>146.9</v>
      </c>
      <c r="W213" s="4">
        <v>136.69999999999999</v>
      </c>
      <c r="X213" s="4">
        <v>135.80000000000001</v>
      </c>
      <c r="Y213" s="4">
        <v>136.80000000000001</v>
      </c>
      <c r="Z213" s="4">
        <v>121.2</v>
      </c>
      <c r="AA213" s="4">
        <v>131.30000000000001</v>
      </c>
      <c r="AB213" s="4">
        <v>146.1</v>
      </c>
      <c r="AC213" s="4">
        <v>130.5</v>
      </c>
      <c r="AD213" s="4">
        <v>132.19999999999999</v>
      </c>
      <c r="AE213" s="22">
        <v>139</v>
      </c>
    </row>
    <row r="214" spans="1:31" x14ac:dyDescent="0.35">
      <c r="A214" s="21" t="s">
        <v>34</v>
      </c>
      <c r="B214" s="4">
        <v>2018</v>
      </c>
      <c r="C214" s="4" t="s">
        <v>45</v>
      </c>
      <c r="D214" s="4" t="str">
        <f t="shared" si="3"/>
        <v>Rural+Urban-2018-November</v>
      </c>
      <c r="E214" s="4">
        <v>137.4</v>
      </c>
      <c r="F214" s="4">
        <v>149.19999999999999</v>
      </c>
      <c r="G214" s="4">
        <v>137.1</v>
      </c>
      <c r="H214" s="4">
        <v>141.80000000000001</v>
      </c>
      <c r="I214" s="4">
        <v>121.1</v>
      </c>
      <c r="J214" s="4">
        <v>142.80000000000001</v>
      </c>
      <c r="K214" s="4">
        <v>146.69999999999999</v>
      </c>
      <c r="L214" s="4">
        <v>119.1</v>
      </c>
      <c r="M214" s="4">
        <v>111.9</v>
      </c>
      <c r="N214" s="4">
        <v>140.9</v>
      </c>
      <c r="O214" s="4">
        <v>133.5</v>
      </c>
      <c r="P214" s="4">
        <v>154.5</v>
      </c>
      <c r="Q214" s="4">
        <v>139.69999999999999</v>
      </c>
      <c r="R214" s="4">
        <v>162.6</v>
      </c>
      <c r="S214" s="4">
        <v>148</v>
      </c>
      <c r="T214" s="4">
        <v>139.1</v>
      </c>
      <c r="U214" s="4">
        <v>146.69999999999999</v>
      </c>
      <c r="V214" s="4">
        <v>146.9</v>
      </c>
      <c r="W214" s="4">
        <v>145.1</v>
      </c>
      <c r="X214" s="4">
        <v>142.19999999999999</v>
      </c>
      <c r="Y214" s="4">
        <v>142.1</v>
      </c>
      <c r="Z214" s="4">
        <v>125.5</v>
      </c>
      <c r="AA214" s="4">
        <v>136.5</v>
      </c>
      <c r="AB214" s="4">
        <v>147.80000000000001</v>
      </c>
      <c r="AC214" s="4">
        <v>132</v>
      </c>
      <c r="AD214" s="4">
        <v>136.30000000000001</v>
      </c>
      <c r="AE214" s="22">
        <v>140.80000000000001</v>
      </c>
    </row>
    <row r="215" spans="1:31" x14ac:dyDescent="0.35">
      <c r="A215" s="21" t="s">
        <v>30</v>
      </c>
      <c r="B215" s="4">
        <v>2018</v>
      </c>
      <c r="C215" s="4" t="s">
        <v>46</v>
      </c>
      <c r="D215" s="4" t="str">
        <f t="shared" si="3"/>
        <v>Rural-2018-December</v>
      </c>
      <c r="E215" s="4">
        <v>137.1</v>
      </c>
      <c r="F215" s="4">
        <v>151.9</v>
      </c>
      <c r="G215" s="4">
        <v>137.4</v>
      </c>
      <c r="H215" s="4">
        <v>142.4</v>
      </c>
      <c r="I215" s="4">
        <v>124.2</v>
      </c>
      <c r="J215" s="4">
        <v>140.19999999999999</v>
      </c>
      <c r="K215" s="4">
        <v>136.6</v>
      </c>
      <c r="L215" s="4">
        <v>120.9</v>
      </c>
      <c r="M215" s="4">
        <v>109.9</v>
      </c>
      <c r="N215" s="4">
        <v>140.19999999999999</v>
      </c>
      <c r="O215" s="4">
        <v>137.80000000000001</v>
      </c>
      <c r="P215" s="4">
        <v>156</v>
      </c>
      <c r="Q215" s="4">
        <v>138.5</v>
      </c>
      <c r="R215" s="4">
        <v>162.4</v>
      </c>
      <c r="S215" s="4">
        <v>151.6</v>
      </c>
      <c r="T215" s="4">
        <v>145.9</v>
      </c>
      <c r="U215" s="4">
        <v>150.80000000000001</v>
      </c>
      <c r="V215" s="4">
        <v>139.2560976</v>
      </c>
      <c r="W215" s="4">
        <v>149</v>
      </c>
      <c r="X215" s="4">
        <v>149.5</v>
      </c>
      <c r="Y215" s="4">
        <v>149.6</v>
      </c>
      <c r="Z215" s="4">
        <v>128.9</v>
      </c>
      <c r="AA215" s="4">
        <v>143.30000000000001</v>
      </c>
      <c r="AB215" s="4">
        <v>155.1</v>
      </c>
      <c r="AC215" s="4">
        <v>133.19999999999999</v>
      </c>
      <c r="AD215" s="4">
        <v>141.6</v>
      </c>
      <c r="AE215" s="22">
        <v>141.9</v>
      </c>
    </row>
    <row r="216" spans="1:31" x14ac:dyDescent="0.35">
      <c r="A216" s="21" t="s">
        <v>33</v>
      </c>
      <c r="B216" s="4">
        <v>2018</v>
      </c>
      <c r="C216" s="4" t="s">
        <v>46</v>
      </c>
      <c r="D216" s="4" t="str">
        <f t="shared" si="3"/>
        <v>Urban-2018-December</v>
      </c>
      <c r="E216" s="4">
        <v>138.5</v>
      </c>
      <c r="F216" s="4">
        <v>147.80000000000001</v>
      </c>
      <c r="G216" s="4">
        <v>141.1</v>
      </c>
      <c r="H216" s="4">
        <v>141.6</v>
      </c>
      <c r="I216" s="4">
        <v>118.1</v>
      </c>
      <c r="J216" s="4">
        <v>138.5</v>
      </c>
      <c r="K216" s="4">
        <v>132.4</v>
      </c>
      <c r="L216" s="4">
        <v>117.5</v>
      </c>
      <c r="M216" s="4">
        <v>111</v>
      </c>
      <c r="N216" s="4">
        <v>141.5</v>
      </c>
      <c r="O216" s="4">
        <v>128.1</v>
      </c>
      <c r="P216" s="4">
        <v>152.9</v>
      </c>
      <c r="Q216" s="4">
        <v>137.6</v>
      </c>
      <c r="R216" s="4">
        <v>164.6</v>
      </c>
      <c r="S216" s="4">
        <v>142.69999999999999</v>
      </c>
      <c r="T216" s="4">
        <v>130.30000000000001</v>
      </c>
      <c r="U216" s="4">
        <v>140.80000000000001</v>
      </c>
      <c r="V216" s="4">
        <v>146.5</v>
      </c>
      <c r="W216" s="4">
        <v>132.4</v>
      </c>
      <c r="X216" s="4">
        <v>136.19999999999999</v>
      </c>
      <c r="Y216" s="4">
        <v>137.30000000000001</v>
      </c>
      <c r="Z216" s="4">
        <v>118.8</v>
      </c>
      <c r="AA216" s="4">
        <v>131.69999999999999</v>
      </c>
      <c r="AB216" s="4">
        <v>146.5</v>
      </c>
      <c r="AC216" s="4">
        <v>130.80000000000001</v>
      </c>
      <c r="AD216" s="4">
        <v>131.69999999999999</v>
      </c>
      <c r="AE216" s="22">
        <v>138</v>
      </c>
    </row>
    <row r="217" spans="1:31" x14ac:dyDescent="0.35">
      <c r="A217" s="21" t="s">
        <v>34</v>
      </c>
      <c r="B217" s="4">
        <v>2018</v>
      </c>
      <c r="C217" s="4" t="s">
        <v>46</v>
      </c>
      <c r="D217" s="4" t="str">
        <f t="shared" si="3"/>
        <v>Rural+Urban-2018-December</v>
      </c>
      <c r="E217" s="4">
        <v>137.5</v>
      </c>
      <c r="F217" s="4">
        <v>150.5</v>
      </c>
      <c r="G217" s="4">
        <v>138.80000000000001</v>
      </c>
      <c r="H217" s="4">
        <v>142.1</v>
      </c>
      <c r="I217" s="4">
        <v>122</v>
      </c>
      <c r="J217" s="4">
        <v>139.4</v>
      </c>
      <c r="K217" s="4">
        <v>135.19999999999999</v>
      </c>
      <c r="L217" s="4">
        <v>119.8</v>
      </c>
      <c r="M217" s="4">
        <v>110.3</v>
      </c>
      <c r="N217" s="4">
        <v>140.6</v>
      </c>
      <c r="O217" s="4">
        <v>133.80000000000001</v>
      </c>
      <c r="P217" s="4">
        <v>154.6</v>
      </c>
      <c r="Q217" s="4">
        <v>138.19999999999999</v>
      </c>
      <c r="R217" s="4">
        <v>163</v>
      </c>
      <c r="S217" s="4">
        <v>148.1</v>
      </c>
      <c r="T217" s="4">
        <v>139.4</v>
      </c>
      <c r="U217" s="4">
        <v>146.80000000000001</v>
      </c>
      <c r="V217" s="4">
        <v>146.5</v>
      </c>
      <c r="W217" s="4">
        <v>142.69999999999999</v>
      </c>
      <c r="X217" s="4">
        <v>143.19999999999999</v>
      </c>
      <c r="Y217" s="4">
        <v>144.9</v>
      </c>
      <c r="Z217" s="4">
        <v>123.6</v>
      </c>
      <c r="AA217" s="4">
        <v>136.80000000000001</v>
      </c>
      <c r="AB217" s="4">
        <v>150.1</v>
      </c>
      <c r="AC217" s="4">
        <v>132.19999999999999</v>
      </c>
      <c r="AD217" s="4">
        <v>136.80000000000001</v>
      </c>
      <c r="AE217" s="22">
        <v>140.1</v>
      </c>
    </row>
    <row r="218" spans="1:31" x14ac:dyDescent="0.35">
      <c r="A218" s="21" t="s">
        <v>30</v>
      </c>
      <c r="B218" s="4">
        <v>2019</v>
      </c>
      <c r="C218" s="4" t="s">
        <v>31</v>
      </c>
      <c r="D218" s="4" t="str">
        <f t="shared" si="3"/>
        <v>Rural-2019-January</v>
      </c>
      <c r="E218" s="4">
        <v>136.6</v>
      </c>
      <c r="F218" s="4">
        <v>152.5</v>
      </c>
      <c r="G218" s="4">
        <v>138.19999999999999</v>
      </c>
      <c r="H218" s="4">
        <v>142.4</v>
      </c>
      <c r="I218" s="4">
        <v>123.9</v>
      </c>
      <c r="J218" s="4">
        <v>135.5</v>
      </c>
      <c r="K218" s="4">
        <v>131.69999999999999</v>
      </c>
      <c r="L218" s="4">
        <v>121.3</v>
      </c>
      <c r="M218" s="4">
        <v>108.4</v>
      </c>
      <c r="N218" s="4">
        <v>138.9</v>
      </c>
      <c r="O218" s="4">
        <v>137</v>
      </c>
      <c r="P218" s="4">
        <v>155.80000000000001</v>
      </c>
      <c r="Q218" s="4">
        <v>137.4</v>
      </c>
      <c r="R218" s="4">
        <v>162.69999999999999</v>
      </c>
      <c r="S218" s="4">
        <v>150.6</v>
      </c>
      <c r="T218" s="4">
        <v>145.1</v>
      </c>
      <c r="U218" s="4">
        <v>149.9</v>
      </c>
      <c r="V218" s="4">
        <v>139.2560976</v>
      </c>
      <c r="W218" s="4">
        <v>146.19999999999999</v>
      </c>
      <c r="X218" s="4">
        <v>150.1</v>
      </c>
      <c r="Y218" s="4">
        <v>149.6</v>
      </c>
      <c r="Z218" s="4">
        <v>128.6</v>
      </c>
      <c r="AA218" s="4">
        <v>142.9</v>
      </c>
      <c r="AB218" s="4">
        <v>155.19999999999999</v>
      </c>
      <c r="AC218" s="4">
        <v>133.5</v>
      </c>
      <c r="AD218" s="4">
        <v>141.69999999999999</v>
      </c>
      <c r="AE218" s="22">
        <v>141</v>
      </c>
    </row>
    <row r="219" spans="1:31" x14ac:dyDescent="0.35">
      <c r="A219" s="21" t="s">
        <v>33</v>
      </c>
      <c r="B219" s="4">
        <v>2019</v>
      </c>
      <c r="C219" s="4" t="s">
        <v>31</v>
      </c>
      <c r="D219" s="4" t="str">
        <f t="shared" si="3"/>
        <v>Urban-2019-January</v>
      </c>
      <c r="E219" s="4">
        <v>138.30000000000001</v>
      </c>
      <c r="F219" s="4">
        <v>149.4</v>
      </c>
      <c r="G219" s="4">
        <v>143.5</v>
      </c>
      <c r="H219" s="4">
        <v>141.69999999999999</v>
      </c>
      <c r="I219" s="4">
        <v>118.1</v>
      </c>
      <c r="J219" s="4">
        <v>135.19999999999999</v>
      </c>
      <c r="K219" s="4">
        <v>130.5</v>
      </c>
      <c r="L219" s="4">
        <v>118.2</v>
      </c>
      <c r="M219" s="4">
        <v>110.4</v>
      </c>
      <c r="N219" s="4">
        <v>140.4</v>
      </c>
      <c r="O219" s="4">
        <v>128.1</v>
      </c>
      <c r="P219" s="4">
        <v>153.19999999999999</v>
      </c>
      <c r="Q219" s="4">
        <v>137.30000000000001</v>
      </c>
      <c r="R219" s="4">
        <v>164.7</v>
      </c>
      <c r="S219" s="4">
        <v>143</v>
      </c>
      <c r="T219" s="4">
        <v>130.4</v>
      </c>
      <c r="U219" s="4">
        <v>141.1</v>
      </c>
      <c r="V219" s="4">
        <v>147.69999999999999</v>
      </c>
      <c r="W219" s="4">
        <v>128.6</v>
      </c>
      <c r="X219" s="4">
        <v>136.30000000000001</v>
      </c>
      <c r="Y219" s="4">
        <v>137.80000000000001</v>
      </c>
      <c r="Z219" s="4">
        <v>118.6</v>
      </c>
      <c r="AA219" s="4">
        <v>131.9</v>
      </c>
      <c r="AB219" s="4">
        <v>146.6</v>
      </c>
      <c r="AC219" s="4">
        <v>131.69999999999999</v>
      </c>
      <c r="AD219" s="4">
        <v>131.80000000000001</v>
      </c>
      <c r="AE219" s="22">
        <v>138</v>
      </c>
    </row>
    <row r="220" spans="1:31" x14ac:dyDescent="0.35">
      <c r="A220" s="21" t="s">
        <v>34</v>
      </c>
      <c r="B220" s="4">
        <v>2019</v>
      </c>
      <c r="C220" s="4" t="s">
        <v>31</v>
      </c>
      <c r="D220" s="4" t="str">
        <f t="shared" si="3"/>
        <v>Rural+Urban-2019-January</v>
      </c>
      <c r="E220" s="4">
        <v>137.1</v>
      </c>
      <c r="F220" s="4">
        <v>151.4</v>
      </c>
      <c r="G220" s="4">
        <v>140.19999999999999</v>
      </c>
      <c r="H220" s="4">
        <v>142.1</v>
      </c>
      <c r="I220" s="4">
        <v>121.8</v>
      </c>
      <c r="J220" s="4">
        <v>135.4</v>
      </c>
      <c r="K220" s="4">
        <v>131.30000000000001</v>
      </c>
      <c r="L220" s="4">
        <v>120.3</v>
      </c>
      <c r="M220" s="4">
        <v>109.1</v>
      </c>
      <c r="N220" s="4">
        <v>139.4</v>
      </c>
      <c r="O220" s="4">
        <v>133.30000000000001</v>
      </c>
      <c r="P220" s="4">
        <v>154.6</v>
      </c>
      <c r="Q220" s="4">
        <v>137.4</v>
      </c>
      <c r="R220" s="4">
        <v>163.19999999999999</v>
      </c>
      <c r="S220" s="4">
        <v>147.6</v>
      </c>
      <c r="T220" s="4">
        <v>139</v>
      </c>
      <c r="U220" s="4">
        <v>146.4</v>
      </c>
      <c r="V220" s="4">
        <v>147.69999999999999</v>
      </c>
      <c r="W220" s="4">
        <v>139.5</v>
      </c>
      <c r="X220" s="4">
        <v>143.6</v>
      </c>
      <c r="Y220" s="4">
        <v>145.1</v>
      </c>
      <c r="Z220" s="4">
        <v>123.3</v>
      </c>
      <c r="AA220" s="4">
        <v>136.69999999999999</v>
      </c>
      <c r="AB220" s="4">
        <v>150.19999999999999</v>
      </c>
      <c r="AC220" s="4">
        <v>132.80000000000001</v>
      </c>
      <c r="AD220" s="4">
        <v>136.9</v>
      </c>
      <c r="AE220" s="22">
        <v>139.6</v>
      </c>
    </row>
    <row r="221" spans="1:31" x14ac:dyDescent="0.35">
      <c r="A221" s="21" t="s">
        <v>30</v>
      </c>
      <c r="B221" s="4">
        <v>2019</v>
      </c>
      <c r="C221" s="4" t="s">
        <v>35</v>
      </c>
      <c r="D221" s="4" t="str">
        <f t="shared" si="3"/>
        <v>Rural-2019-February</v>
      </c>
      <c r="E221" s="4">
        <v>136.80000000000001</v>
      </c>
      <c r="F221" s="4">
        <v>153</v>
      </c>
      <c r="G221" s="4">
        <v>139.1</v>
      </c>
      <c r="H221" s="4">
        <v>142.5</v>
      </c>
      <c r="I221" s="4">
        <v>124.1</v>
      </c>
      <c r="J221" s="4">
        <v>135.80000000000001</v>
      </c>
      <c r="K221" s="4">
        <v>128.69999999999999</v>
      </c>
      <c r="L221" s="4">
        <v>121.5</v>
      </c>
      <c r="M221" s="4">
        <v>108.3</v>
      </c>
      <c r="N221" s="4">
        <v>139.19999999999999</v>
      </c>
      <c r="O221" s="4">
        <v>137.4</v>
      </c>
      <c r="P221" s="4">
        <v>156.19999999999999</v>
      </c>
      <c r="Q221" s="4">
        <v>137.19999999999999</v>
      </c>
      <c r="R221" s="4">
        <v>162.80000000000001</v>
      </c>
      <c r="S221" s="4">
        <v>150.5</v>
      </c>
      <c r="T221" s="4">
        <v>146.1</v>
      </c>
      <c r="U221" s="4">
        <v>149.9</v>
      </c>
      <c r="V221" s="4">
        <v>139.2560976</v>
      </c>
      <c r="W221" s="4">
        <v>145.30000000000001</v>
      </c>
      <c r="X221" s="4">
        <v>150.1</v>
      </c>
      <c r="Y221" s="4">
        <v>149.9</v>
      </c>
      <c r="Z221" s="4">
        <v>129.19999999999999</v>
      </c>
      <c r="AA221" s="4">
        <v>143.4</v>
      </c>
      <c r="AB221" s="4">
        <v>155.5</v>
      </c>
      <c r="AC221" s="4">
        <v>134.9</v>
      </c>
      <c r="AD221" s="4">
        <v>142.19999999999999</v>
      </c>
      <c r="AE221" s="22">
        <v>141</v>
      </c>
    </row>
    <row r="222" spans="1:31" x14ac:dyDescent="0.35">
      <c r="A222" s="21" t="s">
        <v>33</v>
      </c>
      <c r="B222" s="4">
        <v>2019</v>
      </c>
      <c r="C222" s="4" t="s">
        <v>35</v>
      </c>
      <c r="D222" s="4" t="str">
        <f t="shared" si="3"/>
        <v>Urban-2019-February</v>
      </c>
      <c r="E222" s="4">
        <v>139.4</v>
      </c>
      <c r="F222" s="4">
        <v>150.1</v>
      </c>
      <c r="G222" s="4">
        <v>145.30000000000001</v>
      </c>
      <c r="H222" s="4">
        <v>141.69999999999999</v>
      </c>
      <c r="I222" s="4">
        <v>118.4</v>
      </c>
      <c r="J222" s="4">
        <v>137</v>
      </c>
      <c r="K222" s="4">
        <v>131.6</v>
      </c>
      <c r="L222" s="4">
        <v>119.9</v>
      </c>
      <c r="M222" s="4">
        <v>110.4</v>
      </c>
      <c r="N222" s="4">
        <v>140.80000000000001</v>
      </c>
      <c r="O222" s="4">
        <v>128.30000000000001</v>
      </c>
      <c r="P222" s="4">
        <v>153.5</v>
      </c>
      <c r="Q222" s="4">
        <v>138</v>
      </c>
      <c r="R222" s="4">
        <v>164.9</v>
      </c>
      <c r="S222" s="4">
        <v>143.30000000000001</v>
      </c>
      <c r="T222" s="4">
        <v>130.80000000000001</v>
      </c>
      <c r="U222" s="4">
        <v>141.4</v>
      </c>
      <c r="V222" s="4">
        <v>148.5</v>
      </c>
      <c r="W222" s="4">
        <v>127.1</v>
      </c>
      <c r="X222" s="4">
        <v>136.6</v>
      </c>
      <c r="Y222" s="4">
        <v>138.5</v>
      </c>
      <c r="Z222" s="4">
        <v>119.2</v>
      </c>
      <c r="AA222" s="4">
        <v>132.19999999999999</v>
      </c>
      <c r="AB222" s="4">
        <v>146.6</v>
      </c>
      <c r="AC222" s="4">
        <v>133</v>
      </c>
      <c r="AD222" s="4">
        <v>132.4</v>
      </c>
      <c r="AE222" s="22">
        <v>138.6</v>
      </c>
    </row>
    <row r="223" spans="1:31" x14ac:dyDescent="0.35">
      <c r="A223" s="21" t="s">
        <v>34</v>
      </c>
      <c r="B223" s="4">
        <v>2019</v>
      </c>
      <c r="C223" s="4" t="s">
        <v>35</v>
      </c>
      <c r="D223" s="4" t="str">
        <f t="shared" si="3"/>
        <v>Rural+Urban-2019-February</v>
      </c>
      <c r="E223" s="4">
        <v>137.6</v>
      </c>
      <c r="F223" s="4">
        <v>152</v>
      </c>
      <c r="G223" s="4">
        <v>141.5</v>
      </c>
      <c r="H223" s="4">
        <v>142.19999999999999</v>
      </c>
      <c r="I223" s="4">
        <v>122</v>
      </c>
      <c r="J223" s="4">
        <v>136.4</v>
      </c>
      <c r="K223" s="4">
        <v>129.69999999999999</v>
      </c>
      <c r="L223" s="4">
        <v>121</v>
      </c>
      <c r="M223" s="4">
        <v>109</v>
      </c>
      <c r="N223" s="4">
        <v>139.69999999999999</v>
      </c>
      <c r="O223" s="4">
        <v>133.6</v>
      </c>
      <c r="P223" s="4">
        <v>154.9</v>
      </c>
      <c r="Q223" s="4">
        <v>137.5</v>
      </c>
      <c r="R223" s="4">
        <v>163.4</v>
      </c>
      <c r="S223" s="4">
        <v>147.69999999999999</v>
      </c>
      <c r="T223" s="4">
        <v>139.69999999999999</v>
      </c>
      <c r="U223" s="4">
        <v>146.5</v>
      </c>
      <c r="V223" s="4">
        <v>148.5</v>
      </c>
      <c r="W223" s="4">
        <v>138.4</v>
      </c>
      <c r="X223" s="4">
        <v>143.69999999999999</v>
      </c>
      <c r="Y223" s="4">
        <v>145.6</v>
      </c>
      <c r="Z223" s="4">
        <v>123.9</v>
      </c>
      <c r="AA223" s="4">
        <v>137.1</v>
      </c>
      <c r="AB223" s="4">
        <v>150.30000000000001</v>
      </c>
      <c r="AC223" s="4">
        <v>134.1</v>
      </c>
      <c r="AD223" s="4">
        <v>137.4</v>
      </c>
      <c r="AE223" s="22">
        <v>139.9</v>
      </c>
    </row>
    <row r="224" spans="1:31" x14ac:dyDescent="0.35">
      <c r="A224" s="21" t="s">
        <v>30</v>
      </c>
      <c r="B224" s="4">
        <v>2019</v>
      </c>
      <c r="C224" s="4" t="s">
        <v>36</v>
      </c>
      <c r="D224" s="4" t="str">
        <f t="shared" si="3"/>
        <v>Rural-2019-March</v>
      </c>
      <c r="E224" s="4">
        <v>136.9</v>
      </c>
      <c r="F224" s="4">
        <v>154.1</v>
      </c>
      <c r="G224" s="4">
        <v>138.69999999999999</v>
      </c>
      <c r="H224" s="4">
        <v>142.5</v>
      </c>
      <c r="I224" s="4">
        <v>124.1</v>
      </c>
      <c r="J224" s="4">
        <v>136.1</v>
      </c>
      <c r="K224" s="4">
        <v>128.19999999999999</v>
      </c>
      <c r="L224" s="4">
        <v>122.3</v>
      </c>
      <c r="M224" s="4">
        <v>108.3</v>
      </c>
      <c r="N224" s="4">
        <v>138.9</v>
      </c>
      <c r="O224" s="4">
        <v>137.4</v>
      </c>
      <c r="P224" s="4">
        <v>156.4</v>
      </c>
      <c r="Q224" s="4">
        <v>137.30000000000001</v>
      </c>
      <c r="R224" s="4">
        <v>162.9</v>
      </c>
      <c r="S224" s="4">
        <v>150.80000000000001</v>
      </c>
      <c r="T224" s="4">
        <v>146.1</v>
      </c>
      <c r="U224" s="4">
        <v>150.1</v>
      </c>
      <c r="V224" s="4">
        <v>139.2560976</v>
      </c>
      <c r="W224" s="4">
        <v>146.4</v>
      </c>
      <c r="X224" s="4">
        <v>150</v>
      </c>
      <c r="Y224" s="4">
        <v>150.4</v>
      </c>
      <c r="Z224" s="4">
        <v>129.9</v>
      </c>
      <c r="AA224" s="4">
        <v>143.80000000000001</v>
      </c>
      <c r="AB224" s="4">
        <v>155.5</v>
      </c>
      <c r="AC224" s="4">
        <v>134</v>
      </c>
      <c r="AD224" s="4">
        <v>142.4</v>
      </c>
      <c r="AE224" s="22">
        <v>141.19999999999999</v>
      </c>
    </row>
    <row r="225" spans="1:31" x14ac:dyDescent="0.35">
      <c r="A225" s="21" t="s">
        <v>33</v>
      </c>
      <c r="B225" s="4">
        <v>2019</v>
      </c>
      <c r="C225" s="4" t="s">
        <v>36</v>
      </c>
      <c r="D225" s="4" t="str">
        <f t="shared" si="3"/>
        <v>Urban-2019-March</v>
      </c>
      <c r="E225" s="4">
        <v>139.69999999999999</v>
      </c>
      <c r="F225" s="4">
        <v>151.1</v>
      </c>
      <c r="G225" s="4">
        <v>142.9</v>
      </c>
      <c r="H225" s="4">
        <v>141.9</v>
      </c>
      <c r="I225" s="4">
        <v>118.4</v>
      </c>
      <c r="J225" s="4">
        <v>139.4</v>
      </c>
      <c r="K225" s="4">
        <v>141.19999999999999</v>
      </c>
      <c r="L225" s="4">
        <v>120.7</v>
      </c>
      <c r="M225" s="4">
        <v>110.4</v>
      </c>
      <c r="N225" s="4">
        <v>140.69999999999999</v>
      </c>
      <c r="O225" s="4">
        <v>128.5</v>
      </c>
      <c r="P225" s="4">
        <v>153.9</v>
      </c>
      <c r="Q225" s="4">
        <v>139.6</v>
      </c>
      <c r="R225" s="4">
        <v>165.3</v>
      </c>
      <c r="S225" s="4">
        <v>143.5</v>
      </c>
      <c r="T225" s="4">
        <v>131.19999999999999</v>
      </c>
      <c r="U225" s="4">
        <v>141.6</v>
      </c>
      <c r="V225" s="4">
        <v>149</v>
      </c>
      <c r="W225" s="4">
        <v>128.80000000000001</v>
      </c>
      <c r="X225" s="4">
        <v>136.80000000000001</v>
      </c>
      <c r="Y225" s="4">
        <v>139.19999999999999</v>
      </c>
      <c r="Z225" s="4">
        <v>119.9</v>
      </c>
      <c r="AA225" s="4">
        <v>133</v>
      </c>
      <c r="AB225" s="4">
        <v>146.69999999999999</v>
      </c>
      <c r="AC225" s="4">
        <v>132.5</v>
      </c>
      <c r="AD225" s="4">
        <v>132.80000000000001</v>
      </c>
      <c r="AE225" s="22">
        <v>139.5</v>
      </c>
    </row>
    <row r="226" spans="1:31" x14ac:dyDescent="0.35">
      <c r="A226" s="21" t="s">
        <v>34</v>
      </c>
      <c r="B226" s="4">
        <v>2019</v>
      </c>
      <c r="C226" s="4" t="s">
        <v>36</v>
      </c>
      <c r="D226" s="4" t="str">
        <f t="shared" si="3"/>
        <v>Rural+Urban-2019-March</v>
      </c>
      <c r="E226" s="4">
        <v>137.80000000000001</v>
      </c>
      <c r="F226" s="4">
        <v>153</v>
      </c>
      <c r="G226" s="4">
        <v>140.30000000000001</v>
      </c>
      <c r="H226" s="4">
        <v>142.30000000000001</v>
      </c>
      <c r="I226" s="4">
        <v>122</v>
      </c>
      <c r="J226" s="4">
        <v>137.6</v>
      </c>
      <c r="K226" s="4">
        <v>132.6</v>
      </c>
      <c r="L226" s="4">
        <v>121.8</v>
      </c>
      <c r="M226" s="4">
        <v>109</v>
      </c>
      <c r="N226" s="4">
        <v>139.5</v>
      </c>
      <c r="O226" s="4">
        <v>133.69999999999999</v>
      </c>
      <c r="P226" s="4">
        <v>155.19999999999999</v>
      </c>
      <c r="Q226" s="4">
        <v>138.1</v>
      </c>
      <c r="R226" s="4">
        <v>163.5</v>
      </c>
      <c r="S226" s="4">
        <v>147.9</v>
      </c>
      <c r="T226" s="4">
        <v>139.9</v>
      </c>
      <c r="U226" s="4">
        <v>146.69999999999999</v>
      </c>
      <c r="V226" s="4">
        <v>149</v>
      </c>
      <c r="W226" s="4">
        <v>139.69999999999999</v>
      </c>
      <c r="X226" s="4">
        <v>143.80000000000001</v>
      </c>
      <c r="Y226" s="4">
        <v>146.19999999999999</v>
      </c>
      <c r="Z226" s="4">
        <v>124.6</v>
      </c>
      <c r="AA226" s="4">
        <v>137.69999999999999</v>
      </c>
      <c r="AB226" s="4">
        <v>150.30000000000001</v>
      </c>
      <c r="AC226" s="4">
        <v>133.4</v>
      </c>
      <c r="AD226" s="4">
        <v>137.69999999999999</v>
      </c>
      <c r="AE226" s="22">
        <v>140.4</v>
      </c>
    </row>
    <row r="227" spans="1:31" x14ac:dyDescent="0.35">
      <c r="A227" s="21" t="s">
        <v>30</v>
      </c>
      <c r="B227" s="4">
        <v>2019</v>
      </c>
      <c r="C227" s="4" t="s">
        <v>38</v>
      </c>
      <c r="D227" s="4" t="str">
        <f t="shared" si="3"/>
        <v>Rural-2019-May</v>
      </c>
      <c r="E227" s="4">
        <v>137.4</v>
      </c>
      <c r="F227" s="4">
        <v>159.5</v>
      </c>
      <c r="G227" s="4">
        <v>134.5</v>
      </c>
      <c r="H227" s="4">
        <v>142.6</v>
      </c>
      <c r="I227" s="4">
        <v>124</v>
      </c>
      <c r="J227" s="4">
        <v>143.69999999999999</v>
      </c>
      <c r="K227" s="4">
        <v>133.4</v>
      </c>
      <c r="L227" s="4">
        <v>125.1</v>
      </c>
      <c r="M227" s="4">
        <v>109.3</v>
      </c>
      <c r="N227" s="4">
        <v>139.30000000000001</v>
      </c>
      <c r="O227" s="4">
        <v>137.69999999999999</v>
      </c>
      <c r="P227" s="4">
        <v>156.4</v>
      </c>
      <c r="Q227" s="4">
        <v>139.19999999999999</v>
      </c>
      <c r="R227" s="4">
        <v>163.30000000000001</v>
      </c>
      <c r="S227" s="4">
        <v>151.30000000000001</v>
      </c>
      <c r="T227" s="4">
        <v>146.6</v>
      </c>
      <c r="U227" s="4">
        <v>150.69999999999999</v>
      </c>
      <c r="V227" s="4">
        <v>139.2560976</v>
      </c>
      <c r="W227" s="4">
        <v>146.9</v>
      </c>
      <c r="X227" s="4">
        <v>149.5</v>
      </c>
      <c r="Y227" s="4">
        <v>151.30000000000001</v>
      </c>
      <c r="Z227" s="4">
        <v>130.19999999999999</v>
      </c>
      <c r="AA227" s="4">
        <v>145.9</v>
      </c>
      <c r="AB227" s="4">
        <v>156.69999999999999</v>
      </c>
      <c r="AC227" s="4">
        <v>133.9</v>
      </c>
      <c r="AD227" s="4">
        <v>142.9</v>
      </c>
      <c r="AE227" s="22">
        <v>142.4</v>
      </c>
    </row>
    <row r="228" spans="1:31" x14ac:dyDescent="0.35">
      <c r="A228" s="21" t="s">
        <v>33</v>
      </c>
      <c r="B228" s="4">
        <v>2019</v>
      </c>
      <c r="C228" s="4" t="s">
        <v>38</v>
      </c>
      <c r="D228" s="4" t="str">
        <f t="shared" si="3"/>
        <v>Urban-2019-May</v>
      </c>
      <c r="E228" s="4">
        <v>140.4</v>
      </c>
      <c r="F228" s="4">
        <v>156.69999999999999</v>
      </c>
      <c r="G228" s="4">
        <v>138.30000000000001</v>
      </c>
      <c r="H228" s="4">
        <v>142.4</v>
      </c>
      <c r="I228" s="4">
        <v>118.6</v>
      </c>
      <c r="J228" s="4">
        <v>149.69999999999999</v>
      </c>
      <c r="K228" s="4">
        <v>161.6</v>
      </c>
      <c r="L228" s="4">
        <v>124.4</v>
      </c>
      <c r="M228" s="4">
        <v>111.2</v>
      </c>
      <c r="N228" s="4">
        <v>141</v>
      </c>
      <c r="O228" s="4">
        <v>128.9</v>
      </c>
      <c r="P228" s="4">
        <v>154.5</v>
      </c>
      <c r="Q228" s="4">
        <v>143.80000000000001</v>
      </c>
      <c r="R228" s="4">
        <v>166.2</v>
      </c>
      <c r="S228" s="4">
        <v>144</v>
      </c>
      <c r="T228" s="4">
        <v>131.69999999999999</v>
      </c>
      <c r="U228" s="4">
        <v>142.19999999999999</v>
      </c>
      <c r="V228" s="4">
        <v>150.1</v>
      </c>
      <c r="W228" s="4">
        <v>129.4</v>
      </c>
      <c r="X228" s="4">
        <v>137.19999999999999</v>
      </c>
      <c r="Y228" s="4">
        <v>139.80000000000001</v>
      </c>
      <c r="Z228" s="4">
        <v>120.1</v>
      </c>
      <c r="AA228" s="4">
        <v>134</v>
      </c>
      <c r="AB228" s="4">
        <v>148</v>
      </c>
      <c r="AC228" s="4">
        <v>132.6</v>
      </c>
      <c r="AD228" s="4">
        <v>133.30000000000001</v>
      </c>
      <c r="AE228" s="22">
        <v>141.5</v>
      </c>
    </row>
    <row r="229" spans="1:31" x14ac:dyDescent="0.35">
      <c r="A229" s="21" t="s">
        <v>34</v>
      </c>
      <c r="B229" s="4">
        <v>2019</v>
      </c>
      <c r="C229" s="4" t="s">
        <v>38</v>
      </c>
      <c r="D229" s="4" t="str">
        <f t="shared" si="3"/>
        <v>Rural+Urban-2019-May</v>
      </c>
      <c r="E229" s="4">
        <v>138.30000000000001</v>
      </c>
      <c r="F229" s="4">
        <v>158.5</v>
      </c>
      <c r="G229" s="4">
        <v>136</v>
      </c>
      <c r="H229" s="4">
        <v>142.5</v>
      </c>
      <c r="I229" s="4">
        <v>122</v>
      </c>
      <c r="J229" s="4">
        <v>146.5</v>
      </c>
      <c r="K229" s="4">
        <v>143</v>
      </c>
      <c r="L229" s="4">
        <v>124.9</v>
      </c>
      <c r="M229" s="4">
        <v>109.9</v>
      </c>
      <c r="N229" s="4">
        <v>139.9</v>
      </c>
      <c r="O229" s="4">
        <v>134</v>
      </c>
      <c r="P229" s="4">
        <v>155.5</v>
      </c>
      <c r="Q229" s="4">
        <v>140.9</v>
      </c>
      <c r="R229" s="4">
        <v>164.1</v>
      </c>
      <c r="S229" s="4">
        <v>148.4</v>
      </c>
      <c r="T229" s="4">
        <v>140.4</v>
      </c>
      <c r="U229" s="4">
        <v>147.30000000000001</v>
      </c>
      <c r="V229" s="4">
        <v>150.1</v>
      </c>
      <c r="W229" s="4">
        <v>140.30000000000001</v>
      </c>
      <c r="X229" s="4">
        <v>143.69999999999999</v>
      </c>
      <c r="Y229" s="4">
        <v>146.9</v>
      </c>
      <c r="Z229" s="4">
        <v>124.9</v>
      </c>
      <c r="AA229" s="4">
        <v>139.19999999999999</v>
      </c>
      <c r="AB229" s="4">
        <v>151.6</v>
      </c>
      <c r="AC229" s="4">
        <v>133.4</v>
      </c>
      <c r="AD229" s="4">
        <v>138.19999999999999</v>
      </c>
      <c r="AE229" s="22">
        <v>142</v>
      </c>
    </row>
    <row r="230" spans="1:31" x14ac:dyDescent="0.35">
      <c r="A230" s="21" t="s">
        <v>30</v>
      </c>
      <c r="B230" s="4">
        <v>2019</v>
      </c>
      <c r="C230" s="4" t="s">
        <v>39</v>
      </c>
      <c r="D230" s="4" t="str">
        <f t="shared" si="3"/>
        <v>Rural-2019-June</v>
      </c>
      <c r="E230" s="4">
        <v>137.80000000000001</v>
      </c>
      <c r="F230" s="4">
        <v>163.5</v>
      </c>
      <c r="G230" s="4">
        <v>136.19999999999999</v>
      </c>
      <c r="H230" s="4">
        <v>143.19999999999999</v>
      </c>
      <c r="I230" s="4">
        <v>124.3</v>
      </c>
      <c r="J230" s="4">
        <v>143.30000000000001</v>
      </c>
      <c r="K230" s="4">
        <v>140.6</v>
      </c>
      <c r="L230" s="4">
        <v>128.69999999999999</v>
      </c>
      <c r="M230" s="4">
        <v>110.6</v>
      </c>
      <c r="N230" s="4">
        <v>140.4</v>
      </c>
      <c r="O230" s="4">
        <v>138</v>
      </c>
      <c r="P230" s="4">
        <v>156.6</v>
      </c>
      <c r="Q230" s="4">
        <v>141</v>
      </c>
      <c r="R230" s="4">
        <v>164.2</v>
      </c>
      <c r="S230" s="4">
        <v>151.4</v>
      </c>
      <c r="T230" s="4">
        <v>146.5</v>
      </c>
      <c r="U230" s="4">
        <v>150.69999999999999</v>
      </c>
      <c r="V230" s="4">
        <v>139.2560976</v>
      </c>
      <c r="W230" s="4">
        <v>147.80000000000001</v>
      </c>
      <c r="X230" s="4">
        <v>149.6</v>
      </c>
      <c r="Y230" s="4">
        <v>151.69999999999999</v>
      </c>
      <c r="Z230" s="4">
        <v>130.19999999999999</v>
      </c>
      <c r="AA230" s="4">
        <v>146.4</v>
      </c>
      <c r="AB230" s="4">
        <v>157.69999999999999</v>
      </c>
      <c r="AC230" s="4">
        <v>134.80000000000001</v>
      </c>
      <c r="AD230" s="4">
        <v>143.30000000000001</v>
      </c>
      <c r="AE230" s="22">
        <v>143.6</v>
      </c>
    </row>
    <row r="231" spans="1:31" x14ac:dyDescent="0.35">
      <c r="A231" s="21" t="s">
        <v>33</v>
      </c>
      <c r="B231" s="4">
        <v>2019</v>
      </c>
      <c r="C231" s="4" t="s">
        <v>39</v>
      </c>
      <c r="D231" s="4" t="str">
        <f t="shared" si="3"/>
        <v>Urban-2019-June</v>
      </c>
      <c r="E231" s="4">
        <v>140.69999999999999</v>
      </c>
      <c r="F231" s="4">
        <v>159.6</v>
      </c>
      <c r="G231" s="4">
        <v>140.4</v>
      </c>
      <c r="H231" s="4">
        <v>143.4</v>
      </c>
      <c r="I231" s="4">
        <v>118.6</v>
      </c>
      <c r="J231" s="4">
        <v>150.9</v>
      </c>
      <c r="K231" s="4">
        <v>169.8</v>
      </c>
      <c r="L231" s="4">
        <v>127.4</v>
      </c>
      <c r="M231" s="4">
        <v>111.8</v>
      </c>
      <c r="N231" s="4">
        <v>141</v>
      </c>
      <c r="O231" s="4">
        <v>129</v>
      </c>
      <c r="P231" s="4">
        <v>155.1</v>
      </c>
      <c r="Q231" s="4">
        <v>145.6</v>
      </c>
      <c r="R231" s="4">
        <v>166.7</v>
      </c>
      <c r="S231" s="4">
        <v>144.30000000000001</v>
      </c>
      <c r="T231" s="4">
        <v>131.69999999999999</v>
      </c>
      <c r="U231" s="4">
        <v>142.4</v>
      </c>
      <c r="V231" s="4">
        <v>149.4</v>
      </c>
      <c r="W231" s="4">
        <v>130.5</v>
      </c>
      <c r="X231" s="4">
        <v>137.4</v>
      </c>
      <c r="Y231" s="4">
        <v>140.30000000000001</v>
      </c>
      <c r="Z231" s="4">
        <v>119.6</v>
      </c>
      <c r="AA231" s="4">
        <v>134.30000000000001</v>
      </c>
      <c r="AB231" s="4">
        <v>148.9</v>
      </c>
      <c r="AC231" s="4">
        <v>133.69999999999999</v>
      </c>
      <c r="AD231" s="4">
        <v>133.6</v>
      </c>
      <c r="AE231" s="22">
        <v>142.1</v>
      </c>
    </row>
    <row r="232" spans="1:31" x14ac:dyDescent="0.35">
      <c r="A232" s="21" t="s">
        <v>34</v>
      </c>
      <c r="B232" s="4">
        <v>2019</v>
      </c>
      <c r="C232" s="4" t="s">
        <v>39</v>
      </c>
      <c r="D232" s="4" t="str">
        <f t="shared" si="3"/>
        <v>Rural+Urban-2019-June</v>
      </c>
      <c r="E232" s="4">
        <v>138.69999999999999</v>
      </c>
      <c r="F232" s="4">
        <v>162.1</v>
      </c>
      <c r="G232" s="4">
        <v>137.80000000000001</v>
      </c>
      <c r="H232" s="4">
        <v>143.30000000000001</v>
      </c>
      <c r="I232" s="4">
        <v>122.2</v>
      </c>
      <c r="J232" s="4">
        <v>146.80000000000001</v>
      </c>
      <c r="K232" s="4">
        <v>150.5</v>
      </c>
      <c r="L232" s="4">
        <v>128.30000000000001</v>
      </c>
      <c r="M232" s="4">
        <v>111</v>
      </c>
      <c r="N232" s="4">
        <v>140.6</v>
      </c>
      <c r="O232" s="4">
        <v>134.19999999999999</v>
      </c>
      <c r="P232" s="4">
        <v>155.9</v>
      </c>
      <c r="Q232" s="4">
        <v>142.69999999999999</v>
      </c>
      <c r="R232" s="4">
        <v>164.9</v>
      </c>
      <c r="S232" s="4">
        <v>148.6</v>
      </c>
      <c r="T232" s="4">
        <v>140.4</v>
      </c>
      <c r="U232" s="4">
        <v>147.4</v>
      </c>
      <c r="V232" s="4">
        <v>149.4</v>
      </c>
      <c r="W232" s="4">
        <v>141.19999999999999</v>
      </c>
      <c r="X232" s="4">
        <v>143.80000000000001</v>
      </c>
      <c r="Y232" s="4">
        <v>147.4</v>
      </c>
      <c r="Z232" s="4">
        <v>124.6</v>
      </c>
      <c r="AA232" s="4">
        <v>139.6</v>
      </c>
      <c r="AB232" s="4">
        <v>152.5</v>
      </c>
      <c r="AC232" s="4">
        <v>134.30000000000001</v>
      </c>
      <c r="AD232" s="4">
        <v>138.6</v>
      </c>
      <c r="AE232" s="22">
        <v>142.9</v>
      </c>
    </row>
    <row r="233" spans="1:31" x14ac:dyDescent="0.35">
      <c r="A233" s="21" t="s">
        <v>30</v>
      </c>
      <c r="B233" s="4">
        <v>2019</v>
      </c>
      <c r="C233" s="4" t="s">
        <v>40</v>
      </c>
      <c r="D233" s="4" t="str">
        <f t="shared" si="3"/>
        <v>Rural-2019-July</v>
      </c>
      <c r="E233" s="4">
        <v>138.4</v>
      </c>
      <c r="F233" s="4">
        <v>164</v>
      </c>
      <c r="G233" s="4">
        <v>138.4</v>
      </c>
      <c r="H233" s="4">
        <v>143.9</v>
      </c>
      <c r="I233" s="4">
        <v>124.4</v>
      </c>
      <c r="J233" s="4">
        <v>146.4</v>
      </c>
      <c r="K233" s="4">
        <v>150.1</v>
      </c>
      <c r="L233" s="4">
        <v>130.6</v>
      </c>
      <c r="M233" s="4">
        <v>110.8</v>
      </c>
      <c r="N233" s="4">
        <v>141.69999999999999</v>
      </c>
      <c r="O233" s="4">
        <v>138.5</v>
      </c>
      <c r="P233" s="4">
        <v>156.69999999999999</v>
      </c>
      <c r="Q233" s="4">
        <v>143</v>
      </c>
      <c r="R233" s="4">
        <v>164.5</v>
      </c>
      <c r="S233" s="4">
        <v>151.6</v>
      </c>
      <c r="T233" s="4">
        <v>146.6</v>
      </c>
      <c r="U233" s="4">
        <v>150.9</v>
      </c>
      <c r="V233" s="4">
        <v>139.2560976</v>
      </c>
      <c r="W233" s="4">
        <v>146.80000000000001</v>
      </c>
      <c r="X233" s="4">
        <v>150</v>
      </c>
      <c r="Y233" s="4">
        <v>152.19999999999999</v>
      </c>
      <c r="Z233" s="4">
        <v>131.19999999999999</v>
      </c>
      <c r="AA233" s="4">
        <v>147.5</v>
      </c>
      <c r="AB233" s="4">
        <v>159.1</v>
      </c>
      <c r="AC233" s="4">
        <v>136.1</v>
      </c>
      <c r="AD233" s="4">
        <v>144.19999999999999</v>
      </c>
      <c r="AE233" s="22">
        <v>144.9</v>
      </c>
    </row>
    <row r="234" spans="1:31" x14ac:dyDescent="0.35">
      <c r="A234" s="21" t="s">
        <v>33</v>
      </c>
      <c r="B234" s="4">
        <v>2019</v>
      </c>
      <c r="C234" s="4" t="s">
        <v>40</v>
      </c>
      <c r="D234" s="4" t="str">
        <f t="shared" si="3"/>
        <v>Urban-2019-July</v>
      </c>
      <c r="E234" s="4">
        <v>141.4</v>
      </c>
      <c r="F234" s="4">
        <v>160.19999999999999</v>
      </c>
      <c r="G234" s="4">
        <v>142.5</v>
      </c>
      <c r="H234" s="4">
        <v>144.1</v>
      </c>
      <c r="I234" s="4">
        <v>119.3</v>
      </c>
      <c r="J234" s="4">
        <v>154.69999999999999</v>
      </c>
      <c r="K234" s="4">
        <v>180.1</v>
      </c>
      <c r="L234" s="4">
        <v>128.9</v>
      </c>
      <c r="M234" s="4">
        <v>111.8</v>
      </c>
      <c r="N234" s="4">
        <v>141.6</v>
      </c>
      <c r="O234" s="4">
        <v>129.5</v>
      </c>
      <c r="P234" s="4">
        <v>155.6</v>
      </c>
      <c r="Q234" s="4">
        <v>147.69999999999999</v>
      </c>
      <c r="R234" s="4">
        <v>167.2</v>
      </c>
      <c r="S234" s="4">
        <v>144.69999999999999</v>
      </c>
      <c r="T234" s="4">
        <v>131.9</v>
      </c>
      <c r="U234" s="4">
        <v>142.69999999999999</v>
      </c>
      <c r="V234" s="4">
        <v>150.6</v>
      </c>
      <c r="W234" s="4">
        <v>127</v>
      </c>
      <c r="X234" s="4">
        <v>137.69999999999999</v>
      </c>
      <c r="Y234" s="4">
        <v>140.80000000000001</v>
      </c>
      <c r="Z234" s="4">
        <v>120.6</v>
      </c>
      <c r="AA234" s="4">
        <v>135</v>
      </c>
      <c r="AB234" s="4">
        <v>150.4</v>
      </c>
      <c r="AC234" s="4">
        <v>135.1</v>
      </c>
      <c r="AD234" s="4">
        <v>134.5</v>
      </c>
      <c r="AE234" s="22">
        <v>143.30000000000001</v>
      </c>
    </row>
    <row r="235" spans="1:31" x14ac:dyDescent="0.35">
      <c r="A235" s="21" t="s">
        <v>34</v>
      </c>
      <c r="B235" s="4">
        <v>2019</v>
      </c>
      <c r="C235" s="4" t="s">
        <v>40</v>
      </c>
      <c r="D235" s="4" t="str">
        <f t="shared" si="3"/>
        <v>Rural+Urban-2019-July</v>
      </c>
      <c r="E235" s="4">
        <v>139.30000000000001</v>
      </c>
      <c r="F235" s="4">
        <v>162.69999999999999</v>
      </c>
      <c r="G235" s="4">
        <v>140</v>
      </c>
      <c r="H235" s="4">
        <v>144</v>
      </c>
      <c r="I235" s="4">
        <v>122.5</v>
      </c>
      <c r="J235" s="4">
        <v>150.30000000000001</v>
      </c>
      <c r="K235" s="4">
        <v>160.30000000000001</v>
      </c>
      <c r="L235" s="4">
        <v>130</v>
      </c>
      <c r="M235" s="4">
        <v>111.1</v>
      </c>
      <c r="N235" s="4">
        <v>141.69999999999999</v>
      </c>
      <c r="O235" s="4">
        <v>134.69999999999999</v>
      </c>
      <c r="P235" s="4">
        <v>156.19999999999999</v>
      </c>
      <c r="Q235" s="4">
        <v>144.69999999999999</v>
      </c>
      <c r="R235" s="4">
        <v>165.2</v>
      </c>
      <c r="S235" s="4">
        <v>148.9</v>
      </c>
      <c r="T235" s="4">
        <v>140.5</v>
      </c>
      <c r="U235" s="4">
        <v>147.6</v>
      </c>
      <c r="V235" s="4">
        <v>150.6</v>
      </c>
      <c r="W235" s="4">
        <v>139.30000000000001</v>
      </c>
      <c r="X235" s="4">
        <v>144.19999999999999</v>
      </c>
      <c r="Y235" s="4">
        <v>147.9</v>
      </c>
      <c r="Z235" s="4">
        <v>125.6</v>
      </c>
      <c r="AA235" s="4">
        <v>140.5</v>
      </c>
      <c r="AB235" s="4">
        <v>154</v>
      </c>
      <c r="AC235" s="4">
        <v>135.69999999999999</v>
      </c>
      <c r="AD235" s="4">
        <v>139.5</v>
      </c>
      <c r="AE235" s="22">
        <v>144.19999999999999</v>
      </c>
    </row>
    <row r="236" spans="1:31" x14ac:dyDescent="0.35">
      <c r="A236" s="21" t="s">
        <v>30</v>
      </c>
      <c r="B236" s="4">
        <v>2019</v>
      </c>
      <c r="C236" s="4" t="s">
        <v>41</v>
      </c>
      <c r="D236" s="4" t="str">
        <f t="shared" si="3"/>
        <v>Rural-2019-August</v>
      </c>
      <c r="E236" s="4">
        <v>139.19999999999999</v>
      </c>
      <c r="F236" s="4">
        <v>161.9</v>
      </c>
      <c r="G236" s="4">
        <v>137.1</v>
      </c>
      <c r="H236" s="4">
        <v>144.6</v>
      </c>
      <c r="I236" s="4">
        <v>124.7</v>
      </c>
      <c r="J236" s="4">
        <v>145.5</v>
      </c>
      <c r="K236" s="4">
        <v>156.19999999999999</v>
      </c>
      <c r="L236" s="4">
        <v>131.5</v>
      </c>
      <c r="M236" s="4">
        <v>111.7</v>
      </c>
      <c r="N236" s="4">
        <v>142.69999999999999</v>
      </c>
      <c r="O236" s="4">
        <v>138.5</v>
      </c>
      <c r="P236" s="4">
        <v>156.9</v>
      </c>
      <c r="Q236" s="4">
        <v>144</v>
      </c>
      <c r="R236" s="4">
        <v>165.1</v>
      </c>
      <c r="S236" s="4">
        <v>151.80000000000001</v>
      </c>
      <c r="T236" s="4">
        <v>146.6</v>
      </c>
      <c r="U236" s="4">
        <v>151.1</v>
      </c>
      <c r="V236" s="4">
        <v>139.2560976</v>
      </c>
      <c r="W236" s="4">
        <v>146.4</v>
      </c>
      <c r="X236" s="4">
        <v>150.19999999999999</v>
      </c>
      <c r="Y236" s="4">
        <v>152.69999999999999</v>
      </c>
      <c r="Z236" s="4">
        <v>131.4</v>
      </c>
      <c r="AA236" s="4">
        <v>148</v>
      </c>
      <c r="AB236" s="4">
        <v>159.69999999999999</v>
      </c>
      <c r="AC236" s="4">
        <v>138.80000000000001</v>
      </c>
      <c r="AD236" s="4">
        <v>144.9</v>
      </c>
      <c r="AE236" s="22">
        <v>145.69999999999999</v>
      </c>
    </row>
    <row r="237" spans="1:31" x14ac:dyDescent="0.35">
      <c r="A237" s="21" t="s">
        <v>33</v>
      </c>
      <c r="B237" s="4">
        <v>2019</v>
      </c>
      <c r="C237" s="4" t="s">
        <v>41</v>
      </c>
      <c r="D237" s="4" t="str">
        <f t="shared" si="3"/>
        <v>Urban-2019-August</v>
      </c>
      <c r="E237" s="4">
        <v>142.1</v>
      </c>
      <c r="F237" s="4">
        <v>158.30000000000001</v>
      </c>
      <c r="G237" s="4">
        <v>140.80000000000001</v>
      </c>
      <c r="H237" s="4">
        <v>144.9</v>
      </c>
      <c r="I237" s="4">
        <v>119.9</v>
      </c>
      <c r="J237" s="4">
        <v>153.9</v>
      </c>
      <c r="K237" s="4">
        <v>189.1</v>
      </c>
      <c r="L237" s="4">
        <v>129.80000000000001</v>
      </c>
      <c r="M237" s="4">
        <v>112.7</v>
      </c>
      <c r="N237" s="4">
        <v>142.5</v>
      </c>
      <c r="O237" s="4">
        <v>129.80000000000001</v>
      </c>
      <c r="P237" s="4">
        <v>156.19999999999999</v>
      </c>
      <c r="Q237" s="4">
        <v>149.1</v>
      </c>
      <c r="R237" s="4">
        <v>167.9</v>
      </c>
      <c r="S237" s="4">
        <v>145</v>
      </c>
      <c r="T237" s="4">
        <v>132.19999999999999</v>
      </c>
      <c r="U237" s="4">
        <v>143</v>
      </c>
      <c r="V237" s="4">
        <v>151.6</v>
      </c>
      <c r="W237" s="4">
        <v>125.5</v>
      </c>
      <c r="X237" s="4">
        <v>138.1</v>
      </c>
      <c r="Y237" s="4">
        <v>141.5</v>
      </c>
      <c r="Z237" s="4">
        <v>120.8</v>
      </c>
      <c r="AA237" s="4">
        <v>135.4</v>
      </c>
      <c r="AB237" s="4">
        <v>151.5</v>
      </c>
      <c r="AC237" s="4">
        <v>137.80000000000001</v>
      </c>
      <c r="AD237" s="4">
        <v>135.30000000000001</v>
      </c>
      <c r="AE237" s="22">
        <v>144.19999999999999</v>
      </c>
    </row>
    <row r="238" spans="1:31" x14ac:dyDescent="0.35">
      <c r="A238" s="21" t="s">
        <v>34</v>
      </c>
      <c r="B238" s="4">
        <v>2019</v>
      </c>
      <c r="C238" s="4" t="s">
        <v>41</v>
      </c>
      <c r="D238" s="4" t="str">
        <f t="shared" si="3"/>
        <v>Rural+Urban-2019-August</v>
      </c>
      <c r="E238" s="4">
        <v>140.1</v>
      </c>
      <c r="F238" s="4">
        <v>160.6</v>
      </c>
      <c r="G238" s="4">
        <v>138.5</v>
      </c>
      <c r="H238" s="4">
        <v>144.69999999999999</v>
      </c>
      <c r="I238" s="4">
        <v>122.9</v>
      </c>
      <c r="J238" s="4">
        <v>149.4</v>
      </c>
      <c r="K238" s="4">
        <v>167.4</v>
      </c>
      <c r="L238" s="4">
        <v>130.9</v>
      </c>
      <c r="M238" s="4">
        <v>112</v>
      </c>
      <c r="N238" s="4">
        <v>142.6</v>
      </c>
      <c r="O238" s="4">
        <v>134.9</v>
      </c>
      <c r="P238" s="4">
        <v>156.6</v>
      </c>
      <c r="Q238" s="4">
        <v>145.9</v>
      </c>
      <c r="R238" s="4">
        <v>165.8</v>
      </c>
      <c r="S238" s="4">
        <v>149.1</v>
      </c>
      <c r="T238" s="4">
        <v>140.6</v>
      </c>
      <c r="U238" s="4">
        <v>147.9</v>
      </c>
      <c r="V238" s="4">
        <v>151.6</v>
      </c>
      <c r="W238" s="4">
        <v>138.5</v>
      </c>
      <c r="X238" s="4">
        <v>144.5</v>
      </c>
      <c r="Y238" s="4">
        <v>148.5</v>
      </c>
      <c r="Z238" s="4">
        <v>125.8</v>
      </c>
      <c r="AA238" s="4">
        <v>140.9</v>
      </c>
      <c r="AB238" s="4">
        <v>154.9</v>
      </c>
      <c r="AC238" s="4">
        <v>138.4</v>
      </c>
      <c r="AD238" s="4">
        <v>140.19999999999999</v>
      </c>
      <c r="AE238" s="22">
        <v>145</v>
      </c>
    </row>
    <row r="239" spans="1:31" x14ac:dyDescent="0.35">
      <c r="A239" s="21" t="s">
        <v>30</v>
      </c>
      <c r="B239" s="4">
        <v>2019</v>
      </c>
      <c r="C239" s="4" t="s">
        <v>42</v>
      </c>
      <c r="D239" s="4" t="str">
        <f t="shared" si="3"/>
        <v>Rural-2019-September</v>
      </c>
      <c r="E239" s="4">
        <v>140.1</v>
      </c>
      <c r="F239" s="4">
        <v>161.9</v>
      </c>
      <c r="G239" s="4">
        <v>138.30000000000001</v>
      </c>
      <c r="H239" s="4">
        <v>145.69999999999999</v>
      </c>
      <c r="I239" s="4">
        <v>125.1</v>
      </c>
      <c r="J239" s="4">
        <v>143.80000000000001</v>
      </c>
      <c r="K239" s="4">
        <v>163.4</v>
      </c>
      <c r="L239" s="4">
        <v>132.19999999999999</v>
      </c>
      <c r="M239" s="4">
        <v>112.8</v>
      </c>
      <c r="N239" s="4">
        <v>144.19999999999999</v>
      </c>
      <c r="O239" s="4">
        <v>138.5</v>
      </c>
      <c r="P239" s="4">
        <v>157.19999999999999</v>
      </c>
      <c r="Q239" s="4">
        <v>145.5</v>
      </c>
      <c r="R239" s="4">
        <v>165.7</v>
      </c>
      <c r="S239" s="4">
        <v>151.69999999999999</v>
      </c>
      <c r="T239" s="4">
        <v>146.6</v>
      </c>
      <c r="U239" s="4">
        <v>151</v>
      </c>
      <c r="V239" s="4">
        <v>139.2560976</v>
      </c>
      <c r="W239" s="4">
        <v>146.9</v>
      </c>
      <c r="X239" s="4">
        <v>150.30000000000001</v>
      </c>
      <c r="Y239" s="4">
        <v>153.4</v>
      </c>
      <c r="Z239" s="4">
        <v>131.6</v>
      </c>
      <c r="AA239" s="4">
        <v>148.30000000000001</v>
      </c>
      <c r="AB239" s="4">
        <v>160.19999999999999</v>
      </c>
      <c r="AC239" s="4">
        <v>140.19999999999999</v>
      </c>
      <c r="AD239" s="4">
        <v>145.4</v>
      </c>
      <c r="AE239" s="22">
        <v>146.69999999999999</v>
      </c>
    </row>
    <row r="240" spans="1:31" x14ac:dyDescent="0.35">
      <c r="A240" s="21" t="s">
        <v>33</v>
      </c>
      <c r="B240" s="4">
        <v>2019</v>
      </c>
      <c r="C240" s="4" t="s">
        <v>42</v>
      </c>
      <c r="D240" s="4" t="str">
        <f t="shared" si="3"/>
        <v>Urban-2019-September</v>
      </c>
      <c r="E240" s="4">
        <v>142.69999999999999</v>
      </c>
      <c r="F240" s="4">
        <v>158.69999999999999</v>
      </c>
      <c r="G240" s="4">
        <v>141.6</v>
      </c>
      <c r="H240" s="4">
        <v>144.9</v>
      </c>
      <c r="I240" s="4">
        <v>120.8</v>
      </c>
      <c r="J240" s="4">
        <v>149.80000000000001</v>
      </c>
      <c r="K240" s="4">
        <v>192.4</v>
      </c>
      <c r="L240" s="4">
        <v>130.30000000000001</v>
      </c>
      <c r="M240" s="4">
        <v>114</v>
      </c>
      <c r="N240" s="4">
        <v>143.80000000000001</v>
      </c>
      <c r="O240" s="4">
        <v>130</v>
      </c>
      <c r="P240" s="4">
        <v>156.4</v>
      </c>
      <c r="Q240" s="4">
        <v>149.5</v>
      </c>
      <c r="R240" s="4">
        <v>168.6</v>
      </c>
      <c r="S240" s="4">
        <v>145.30000000000001</v>
      </c>
      <c r="T240" s="4">
        <v>132.19999999999999</v>
      </c>
      <c r="U240" s="4">
        <v>143.30000000000001</v>
      </c>
      <c r="V240" s="4">
        <v>152.19999999999999</v>
      </c>
      <c r="W240" s="4">
        <v>126.6</v>
      </c>
      <c r="X240" s="4">
        <v>138.30000000000001</v>
      </c>
      <c r="Y240" s="4">
        <v>141.9</v>
      </c>
      <c r="Z240" s="4">
        <v>121.2</v>
      </c>
      <c r="AA240" s="4">
        <v>135.9</v>
      </c>
      <c r="AB240" s="4">
        <v>151.6</v>
      </c>
      <c r="AC240" s="4">
        <v>139</v>
      </c>
      <c r="AD240" s="4">
        <v>135.69999999999999</v>
      </c>
      <c r="AE240" s="22">
        <v>144.69999999999999</v>
      </c>
    </row>
    <row r="241" spans="1:31" x14ac:dyDescent="0.35">
      <c r="A241" s="21" t="s">
        <v>34</v>
      </c>
      <c r="B241" s="4">
        <v>2019</v>
      </c>
      <c r="C241" s="4" t="s">
        <v>42</v>
      </c>
      <c r="D241" s="4" t="str">
        <f t="shared" si="3"/>
        <v>Rural+Urban-2019-September</v>
      </c>
      <c r="E241" s="4">
        <v>140.9</v>
      </c>
      <c r="F241" s="4">
        <v>160.80000000000001</v>
      </c>
      <c r="G241" s="4">
        <v>139.6</v>
      </c>
      <c r="H241" s="4">
        <v>145.4</v>
      </c>
      <c r="I241" s="4">
        <v>123.5</v>
      </c>
      <c r="J241" s="4">
        <v>146.6</v>
      </c>
      <c r="K241" s="4">
        <v>173.2</v>
      </c>
      <c r="L241" s="4">
        <v>131.6</v>
      </c>
      <c r="M241" s="4">
        <v>113.2</v>
      </c>
      <c r="N241" s="4">
        <v>144.1</v>
      </c>
      <c r="O241" s="4">
        <v>135</v>
      </c>
      <c r="P241" s="4">
        <v>156.80000000000001</v>
      </c>
      <c r="Q241" s="4">
        <v>147</v>
      </c>
      <c r="R241" s="4">
        <v>166.5</v>
      </c>
      <c r="S241" s="4">
        <v>149.19999999999999</v>
      </c>
      <c r="T241" s="4">
        <v>140.6</v>
      </c>
      <c r="U241" s="4">
        <v>147.9</v>
      </c>
      <c r="V241" s="4">
        <v>152.19999999999999</v>
      </c>
      <c r="W241" s="4">
        <v>139.19999999999999</v>
      </c>
      <c r="X241" s="4">
        <v>144.6</v>
      </c>
      <c r="Y241" s="4">
        <v>149</v>
      </c>
      <c r="Z241" s="4">
        <v>126.1</v>
      </c>
      <c r="AA241" s="4">
        <v>141.30000000000001</v>
      </c>
      <c r="AB241" s="4">
        <v>155.19999999999999</v>
      </c>
      <c r="AC241" s="4">
        <v>139.69999999999999</v>
      </c>
      <c r="AD241" s="4">
        <v>140.69999999999999</v>
      </c>
      <c r="AE241" s="22">
        <v>145.80000000000001</v>
      </c>
    </row>
    <row r="242" spans="1:31" x14ac:dyDescent="0.35">
      <c r="A242" s="21" t="s">
        <v>30</v>
      </c>
      <c r="B242" s="4">
        <v>2019</v>
      </c>
      <c r="C242" s="4" t="s">
        <v>43</v>
      </c>
      <c r="D242" s="4" t="str">
        <f t="shared" si="3"/>
        <v>Rural-2019-October</v>
      </c>
      <c r="E242" s="4">
        <v>141</v>
      </c>
      <c r="F242" s="4">
        <v>161.6</v>
      </c>
      <c r="G242" s="4">
        <v>141.19999999999999</v>
      </c>
      <c r="H242" s="4">
        <v>146.5</v>
      </c>
      <c r="I242" s="4">
        <v>125.6</v>
      </c>
      <c r="J242" s="4">
        <v>145.69999999999999</v>
      </c>
      <c r="K242" s="4">
        <v>178.8</v>
      </c>
      <c r="L242" s="4">
        <v>133.1</v>
      </c>
      <c r="M242" s="4">
        <v>113.6</v>
      </c>
      <c r="N242" s="4">
        <v>145.5</v>
      </c>
      <c r="O242" s="4">
        <v>138.6</v>
      </c>
      <c r="P242" s="4">
        <v>157.4</v>
      </c>
      <c r="Q242" s="4">
        <v>148.30000000000001</v>
      </c>
      <c r="R242" s="4">
        <v>166.3</v>
      </c>
      <c r="S242" s="4">
        <v>151.69999999999999</v>
      </c>
      <c r="T242" s="4">
        <v>146.69999999999999</v>
      </c>
      <c r="U242" s="4">
        <v>151</v>
      </c>
      <c r="V242" s="4">
        <v>139.2560976</v>
      </c>
      <c r="W242" s="4">
        <v>147.69999999999999</v>
      </c>
      <c r="X242" s="4">
        <v>150.6</v>
      </c>
      <c r="Y242" s="4">
        <v>153.69999999999999</v>
      </c>
      <c r="Z242" s="4">
        <v>131.69999999999999</v>
      </c>
      <c r="AA242" s="4">
        <v>148.69999999999999</v>
      </c>
      <c r="AB242" s="4">
        <v>160.69999999999999</v>
      </c>
      <c r="AC242" s="4">
        <v>140.30000000000001</v>
      </c>
      <c r="AD242" s="4">
        <v>145.69999999999999</v>
      </c>
      <c r="AE242" s="22">
        <v>148.30000000000001</v>
      </c>
    </row>
    <row r="243" spans="1:31" x14ac:dyDescent="0.35">
      <c r="A243" s="21" t="s">
        <v>33</v>
      </c>
      <c r="B243" s="4">
        <v>2019</v>
      </c>
      <c r="C243" s="4" t="s">
        <v>43</v>
      </c>
      <c r="D243" s="4" t="str">
        <f t="shared" si="3"/>
        <v>Urban-2019-October</v>
      </c>
      <c r="E243" s="4">
        <v>143.5</v>
      </c>
      <c r="F243" s="4">
        <v>159.80000000000001</v>
      </c>
      <c r="G243" s="4">
        <v>144.69999999999999</v>
      </c>
      <c r="H243" s="4">
        <v>145.6</v>
      </c>
      <c r="I243" s="4">
        <v>121.1</v>
      </c>
      <c r="J243" s="4">
        <v>150.6</v>
      </c>
      <c r="K243" s="4">
        <v>207.2</v>
      </c>
      <c r="L243" s="4">
        <v>131.19999999999999</v>
      </c>
      <c r="M243" s="4">
        <v>114.8</v>
      </c>
      <c r="N243" s="4">
        <v>145.19999999999999</v>
      </c>
      <c r="O243" s="4">
        <v>130.19999999999999</v>
      </c>
      <c r="P243" s="4">
        <v>156.80000000000001</v>
      </c>
      <c r="Q243" s="4">
        <v>151.9</v>
      </c>
      <c r="R243" s="4">
        <v>169.3</v>
      </c>
      <c r="S243" s="4">
        <v>145.9</v>
      </c>
      <c r="T243" s="4">
        <v>132.4</v>
      </c>
      <c r="U243" s="4">
        <v>143.9</v>
      </c>
      <c r="V243" s="4">
        <v>153</v>
      </c>
      <c r="W243" s="4">
        <v>128.9</v>
      </c>
      <c r="X243" s="4">
        <v>138.69999999999999</v>
      </c>
      <c r="Y243" s="4">
        <v>142.4</v>
      </c>
      <c r="Z243" s="4">
        <v>121.5</v>
      </c>
      <c r="AA243" s="4">
        <v>136.19999999999999</v>
      </c>
      <c r="AB243" s="4">
        <v>151.69999999999999</v>
      </c>
      <c r="AC243" s="4">
        <v>139.5</v>
      </c>
      <c r="AD243" s="4">
        <v>136</v>
      </c>
      <c r="AE243" s="22">
        <v>146</v>
      </c>
    </row>
    <row r="244" spans="1:31" x14ac:dyDescent="0.35">
      <c r="A244" s="21" t="s">
        <v>34</v>
      </c>
      <c r="B244" s="4">
        <v>2019</v>
      </c>
      <c r="C244" s="4" t="s">
        <v>43</v>
      </c>
      <c r="D244" s="4" t="str">
        <f t="shared" si="3"/>
        <v>Rural+Urban-2019-October</v>
      </c>
      <c r="E244" s="4">
        <v>141.80000000000001</v>
      </c>
      <c r="F244" s="4">
        <v>161</v>
      </c>
      <c r="G244" s="4">
        <v>142.6</v>
      </c>
      <c r="H244" s="4">
        <v>146.19999999999999</v>
      </c>
      <c r="I244" s="4">
        <v>123.9</v>
      </c>
      <c r="J244" s="4">
        <v>148</v>
      </c>
      <c r="K244" s="4">
        <v>188.4</v>
      </c>
      <c r="L244" s="4">
        <v>132.5</v>
      </c>
      <c r="M244" s="4">
        <v>114</v>
      </c>
      <c r="N244" s="4">
        <v>145.4</v>
      </c>
      <c r="O244" s="4">
        <v>135.1</v>
      </c>
      <c r="P244" s="4">
        <v>157.1</v>
      </c>
      <c r="Q244" s="4">
        <v>149.6</v>
      </c>
      <c r="R244" s="4">
        <v>167.1</v>
      </c>
      <c r="S244" s="4">
        <v>149.4</v>
      </c>
      <c r="T244" s="4">
        <v>140.80000000000001</v>
      </c>
      <c r="U244" s="4">
        <v>148.19999999999999</v>
      </c>
      <c r="V244" s="4">
        <v>153</v>
      </c>
      <c r="W244" s="4">
        <v>140.6</v>
      </c>
      <c r="X244" s="4">
        <v>145</v>
      </c>
      <c r="Y244" s="4">
        <v>149.4</v>
      </c>
      <c r="Z244" s="4">
        <v>126.3</v>
      </c>
      <c r="AA244" s="4">
        <v>141.69999999999999</v>
      </c>
      <c r="AB244" s="4">
        <v>155.4</v>
      </c>
      <c r="AC244" s="4">
        <v>140</v>
      </c>
      <c r="AD244" s="4">
        <v>141</v>
      </c>
      <c r="AE244" s="22">
        <v>147.19999999999999</v>
      </c>
    </row>
    <row r="245" spans="1:31" x14ac:dyDescent="0.35">
      <c r="A245" s="21" t="s">
        <v>30</v>
      </c>
      <c r="B245" s="4">
        <v>2019</v>
      </c>
      <c r="C245" s="4" t="s">
        <v>45</v>
      </c>
      <c r="D245" s="4" t="str">
        <f t="shared" si="3"/>
        <v>Rural-2019-November</v>
      </c>
      <c r="E245" s="4">
        <v>141.80000000000001</v>
      </c>
      <c r="F245" s="4">
        <v>163.69999999999999</v>
      </c>
      <c r="G245" s="4">
        <v>143.80000000000001</v>
      </c>
      <c r="H245" s="4">
        <v>147.1</v>
      </c>
      <c r="I245" s="4">
        <v>126</v>
      </c>
      <c r="J245" s="4">
        <v>146.19999999999999</v>
      </c>
      <c r="K245" s="4">
        <v>191.4</v>
      </c>
      <c r="L245" s="4">
        <v>136.19999999999999</v>
      </c>
      <c r="M245" s="4">
        <v>113.8</v>
      </c>
      <c r="N245" s="4">
        <v>147.30000000000001</v>
      </c>
      <c r="O245" s="4">
        <v>138.69999999999999</v>
      </c>
      <c r="P245" s="4">
        <v>157.69999999999999</v>
      </c>
      <c r="Q245" s="4">
        <v>150.9</v>
      </c>
      <c r="R245" s="4">
        <v>167.2</v>
      </c>
      <c r="S245" s="4">
        <v>152.30000000000001</v>
      </c>
      <c r="T245" s="4">
        <v>147</v>
      </c>
      <c r="U245" s="4">
        <v>151.5</v>
      </c>
      <c r="V245" s="4">
        <v>139.2560976</v>
      </c>
      <c r="W245" s="4">
        <v>148.4</v>
      </c>
      <c r="X245" s="4">
        <v>150.9</v>
      </c>
      <c r="Y245" s="4">
        <v>154.30000000000001</v>
      </c>
      <c r="Z245" s="4">
        <v>132.1</v>
      </c>
      <c r="AA245" s="4">
        <v>149.1</v>
      </c>
      <c r="AB245" s="4">
        <v>160.80000000000001</v>
      </c>
      <c r="AC245" s="4">
        <v>140.6</v>
      </c>
      <c r="AD245" s="4">
        <v>146.1</v>
      </c>
      <c r="AE245" s="22">
        <v>149.9</v>
      </c>
    </row>
    <row r="246" spans="1:31" x14ac:dyDescent="0.35">
      <c r="A246" s="21" t="s">
        <v>33</v>
      </c>
      <c r="B246" s="4">
        <v>2019</v>
      </c>
      <c r="C246" s="4" t="s">
        <v>45</v>
      </c>
      <c r="D246" s="4" t="str">
        <f t="shared" si="3"/>
        <v>Urban-2019-November</v>
      </c>
      <c r="E246" s="4">
        <v>144.1</v>
      </c>
      <c r="F246" s="4">
        <v>162.4</v>
      </c>
      <c r="G246" s="4">
        <v>148.4</v>
      </c>
      <c r="H246" s="4">
        <v>145.9</v>
      </c>
      <c r="I246" s="4">
        <v>121.5</v>
      </c>
      <c r="J246" s="4">
        <v>148.80000000000001</v>
      </c>
      <c r="K246" s="4">
        <v>215.7</v>
      </c>
      <c r="L246" s="4">
        <v>134.6</v>
      </c>
      <c r="M246" s="4">
        <v>115</v>
      </c>
      <c r="N246" s="4">
        <v>146.30000000000001</v>
      </c>
      <c r="O246" s="4">
        <v>130.5</v>
      </c>
      <c r="P246" s="4">
        <v>157.19999999999999</v>
      </c>
      <c r="Q246" s="4">
        <v>153.6</v>
      </c>
      <c r="R246" s="4">
        <v>169.9</v>
      </c>
      <c r="S246" s="4">
        <v>146.30000000000001</v>
      </c>
      <c r="T246" s="4">
        <v>132.6</v>
      </c>
      <c r="U246" s="4">
        <v>144.19999999999999</v>
      </c>
      <c r="V246" s="4">
        <v>153.5</v>
      </c>
      <c r="W246" s="4">
        <v>132.19999999999999</v>
      </c>
      <c r="X246" s="4">
        <v>139.1</v>
      </c>
      <c r="Y246" s="4">
        <v>142.80000000000001</v>
      </c>
      <c r="Z246" s="4">
        <v>121.7</v>
      </c>
      <c r="AA246" s="4">
        <v>136.69999999999999</v>
      </c>
      <c r="AB246" s="4">
        <v>151.80000000000001</v>
      </c>
      <c r="AC246" s="4">
        <v>139.80000000000001</v>
      </c>
      <c r="AD246" s="4">
        <v>136.30000000000001</v>
      </c>
      <c r="AE246" s="22">
        <v>147</v>
      </c>
    </row>
    <row r="247" spans="1:31" x14ac:dyDescent="0.35">
      <c r="A247" s="21" t="s">
        <v>34</v>
      </c>
      <c r="B247" s="4">
        <v>2019</v>
      </c>
      <c r="C247" s="4" t="s">
        <v>45</v>
      </c>
      <c r="D247" s="4" t="str">
        <f t="shared" si="3"/>
        <v>Rural+Urban-2019-November</v>
      </c>
      <c r="E247" s="4">
        <v>142.5</v>
      </c>
      <c r="F247" s="4">
        <v>163.19999999999999</v>
      </c>
      <c r="G247" s="4">
        <v>145.6</v>
      </c>
      <c r="H247" s="4">
        <v>146.69999999999999</v>
      </c>
      <c r="I247" s="4">
        <v>124.3</v>
      </c>
      <c r="J247" s="4">
        <v>147.4</v>
      </c>
      <c r="K247" s="4">
        <v>199.6</v>
      </c>
      <c r="L247" s="4">
        <v>135.69999999999999</v>
      </c>
      <c r="M247" s="4">
        <v>114.2</v>
      </c>
      <c r="N247" s="4">
        <v>147</v>
      </c>
      <c r="O247" s="4">
        <v>135.30000000000001</v>
      </c>
      <c r="P247" s="4">
        <v>157.5</v>
      </c>
      <c r="Q247" s="4">
        <v>151.9</v>
      </c>
      <c r="R247" s="4">
        <v>167.9</v>
      </c>
      <c r="S247" s="4">
        <v>149.9</v>
      </c>
      <c r="T247" s="4">
        <v>141</v>
      </c>
      <c r="U247" s="4">
        <v>148.6</v>
      </c>
      <c r="V247" s="4">
        <v>153.5</v>
      </c>
      <c r="W247" s="4">
        <v>142.30000000000001</v>
      </c>
      <c r="X247" s="4">
        <v>145.30000000000001</v>
      </c>
      <c r="Y247" s="4">
        <v>149.9</v>
      </c>
      <c r="Z247" s="4">
        <v>126.6</v>
      </c>
      <c r="AA247" s="4">
        <v>142.1</v>
      </c>
      <c r="AB247" s="4">
        <v>155.5</v>
      </c>
      <c r="AC247" s="4">
        <v>140.30000000000001</v>
      </c>
      <c r="AD247" s="4">
        <v>141.30000000000001</v>
      </c>
      <c r="AE247" s="22">
        <v>148.6</v>
      </c>
    </row>
    <row r="248" spans="1:31" x14ac:dyDescent="0.35">
      <c r="A248" s="21" t="s">
        <v>30</v>
      </c>
      <c r="B248" s="4">
        <v>2019</v>
      </c>
      <c r="C248" s="4" t="s">
        <v>46</v>
      </c>
      <c r="D248" s="4" t="str">
        <f t="shared" si="3"/>
        <v>Rural-2019-December</v>
      </c>
      <c r="E248" s="4">
        <v>142.80000000000001</v>
      </c>
      <c r="F248" s="4">
        <v>165.3</v>
      </c>
      <c r="G248" s="4">
        <v>149.5</v>
      </c>
      <c r="H248" s="4">
        <v>148.69999999999999</v>
      </c>
      <c r="I248" s="4">
        <v>127.5</v>
      </c>
      <c r="J248" s="4">
        <v>144.30000000000001</v>
      </c>
      <c r="K248" s="4">
        <v>209.5</v>
      </c>
      <c r="L248" s="4">
        <v>138.80000000000001</v>
      </c>
      <c r="M248" s="4">
        <v>113.6</v>
      </c>
      <c r="N248" s="4">
        <v>149.1</v>
      </c>
      <c r="O248" s="4">
        <v>139.30000000000001</v>
      </c>
      <c r="P248" s="4">
        <v>158.30000000000001</v>
      </c>
      <c r="Q248" s="4">
        <v>154.30000000000001</v>
      </c>
      <c r="R248" s="4">
        <v>167.8</v>
      </c>
      <c r="S248" s="4">
        <v>152.6</v>
      </c>
      <c r="T248" s="4">
        <v>147.30000000000001</v>
      </c>
      <c r="U248" s="4">
        <v>151.9</v>
      </c>
      <c r="V248" s="4">
        <v>139.2560976</v>
      </c>
      <c r="W248" s="4">
        <v>149.9</v>
      </c>
      <c r="X248" s="4">
        <v>151.19999999999999</v>
      </c>
      <c r="Y248" s="4">
        <v>154.80000000000001</v>
      </c>
      <c r="Z248" s="4">
        <v>135</v>
      </c>
      <c r="AA248" s="4">
        <v>149.5</v>
      </c>
      <c r="AB248" s="4">
        <v>161.1</v>
      </c>
      <c r="AC248" s="4">
        <v>140.6</v>
      </c>
      <c r="AD248" s="4">
        <v>147.1</v>
      </c>
      <c r="AE248" s="22">
        <v>152.30000000000001</v>
      </c>
    </row>
    <row r="249" spans="1:31" x14ac:dyDescent="0.35">
      <c r="A249" s="21" t="s">
        <v>33</v>
      </c>
      <c r="B249" s="4">
        <v>2019</v>
      </c>
      <c r="C249" s="4" t="s">
        <v>46</v>
      </c>
      <c r="D249" s="4" t="str">
        <f t="shared" si="3"/>
        <v>Urban-2019-December</v>
      </c>
      <c r="E249" s="4">
        <v>144.9</v>
      </c>
      <c r="F249" s="4">
        <v>164.5</v>
      </c>
      <c r="G249" s="4">
        <v>153.69999999999999</v>
      </c>
      <c r="H249" s="4">
        <v>147.5</v>
      </c>
      <c r="I249" s="4">
        <v>122.7</v>
      </c>
      <c r="J249" s="4">
        <v>147.19999999999999</v>
      </c>
      <c r="K249" s="4">
        <v>231.5</v>
      </c>
      <c r="L249" s="4">
        <v>137.19999999999999</v>
      </c>
      <c r="M249" s="4">
        <v>114.7</v>
      </c>
      <c r="N249" s="4">
        <v>148</v>
      </c>
      <c r="O249" s="4">
        <v>130.80000000000001</v>
      </c>
      <c r="P249" s="4">
        <v>157.69999999999999</v>
      </c>
      <c r="Q249" s="4">
        <v>156.30000000000001</v>
      </c>
      <c r="R249" s="4">
        <v>170.4</v>
      </c>
      <c r="S249" s="4">
        <v>146.80000000000001</v>
      </c>
      <c r="T249" s="4">
        <v>132.80000000000001</v>
      </c>
      <c r="U249" s="4">
        <v>144.6</v>
      </c>
      <c r="V249" s="4">
        <v>152.80000000000001</v>
      </c>
      <c r="W249" s="4">
        <v>133.6</v>
      </c>
      <c r="X249" s="4">
        <v>139.80000000000001</v>
      </c>
      <c r="Y249" s="4">
        <v>143.19999999999999</v>
      </c>
      <c r="Z249" s="4">
        <v>125.2</v>
      </c>
      <c r="AA249" s="4">
        <v>136.80000000000001</v>
      </c>
      <c r="AB249" s="4">
        <v>151.9</v>
      </c>
      <c r="AC249" s="4">
        <v>140.19999999999999</v>
      </c>
      <c r="AD249" s="4">
        <v>137.69999999999999</v>
      </c>
      <c r="AE249" s="22">
        <v>148.30000000000001</v>
      </c>
    </row>
    <row r="250" spans="1:31" x14ac:dyDescent="0.35">
      <c r="A250" s="21" t="s">
        <v>34</v>
      </c>
      <c r="B250" s="4">
        <v>2019</v>
      </c>
      <c r="C250" s="4" t="s">
        <v>46</v>
      </c>
      <c r="D250" s="4" t="str">
        <f t="shared" si="3"/>
        <v>Rural+Urban-2019-December</v>
      </c>
      <c r="E250" s="4">
        <v>143.5</v>
      </c>
      <c r="F250" s="4">
        <v>165</v>
      </c>
      <c r="G250" s="4">
        <v>151.1</v>
      </c>
      <c r="H250" s="4">
        <v>148.30000000000001</v>
      </c>
      <c r="I250" s="4">
        <v>125.7</v>
      </c>
      <c r="J250" s="4">
        <v>145.69999999999999</v>
      </c>
      <c r="K250" s="4">
        <v>217</v>
      </c>
      <c r="L250" s="4">
        <v>138.30000000000001</v>
      </c>
      <c r="M250" s="4">
        <v>114</v>
      </c>
      <c r="N250" s="4">
        <v>148.69999999999999</v>
      </c>
      <c r="O250" s="4">
        <v>135.80000000000001</v>
      </c>
      <c r="P250" s="4">
        <v>158</v>
      </c>
      <c r="Q250" s="4">
        <v>155</v>
      </c>
      <c r="R250" s="4">
        <v>168.5</v>
      </c>
      <c r="S250" s="4">
        <v>150.30000000000001</v>
      </c>
      <c r="T250" s="4">
        <v>141.30000000000001</v>
      </c>
      <c r="U250" s="4">
        <v>149</v>
      </c>
      <c r="V250" s="4">
        <v>152.80000000000001</v>
      </c>
      <c r="W250" s="4">
        <v>143.69999999999999</v>
      </c>
      <c r="X250" s="4">
        <v>145.80000000000001</v>
      </c>
      <c r="Y250" s="4">
        <v>150.4</v>
      </c>
      <c r="Z250" s="4">
        <v>129.80000000000001</v>
      </c>
      <c r="AA250" s="4">
        <v>142.30000000000001</v>
      </c>
      <c r="AB250" s="4">
        <v>155.69999999999999</v>
      </c>
      <c r="AC250" s="4">
        <v>140.4</v>
      </c>
      <c r="AD250" s="4">
        <v>142.5</v>
      </c>
      <c r="AE250" s="22">
        <v>150.4</v>
      </c>
    </row>
    <row r="251" spans="1:31" x14ac:dyDescent="0.35">
      <c r="A251" s="21" t="s">
        <v>30</v>
      </c>
      <c r="B251" s="4">
        <v>2020</v>
      </c>
      <c r="C251" s="4" t="s">
        <v>31</v>
      </c>
      <c r="D251" s="4" t="str">
        <f t="shared" si="3"/>
        <v>Rural-2020-January</v>
      </c>
      <c r="E251" s="4">
        <v>143.69999999999999</v>
      </c>
      <c r="F251" s="4">
        <v>167.3</v>
      </c>
      <c r="G251" s="4">
        <v>153.5</v>
      </c>
      <c r="H251" s="4">
        <v>150.5</v>
      </c>
      <c r="I251" s="4">
        <v>132</v>
      </c>
      <c r="J251" s="4">
        <v>142.19999999999999</v>
      </c>
      <c r="K251" s="4">
        <v>191.5</v>
      </c>
      <c r="L251" s="4">
        <v>141.1</v>
      </c>
      <c r="M251" s="4">
        <v>113.8</v>
      </c>
      <c r="N251" s="4">
        <v>151.6</v>
      </c>
      <c r="O251" s="4">
        <v>139.69999999999999</v>
      </c>
      <c r="P251" s="4">
        <v>158.69999999999999</v>
      </c>
      <c r="Q251" s="4">
        <v>153</v>
      </c>
      <c r="R251" s="4">
        <v>168.6</v>
      </c>
      <c r="S251" s="4">
        <v>152.80000000000001</v>
      </c>
      <c r="T251" s="4">
        <v>147.4</v>
      </c>
      <c r="U251" s="4">
        <v>152.1</v>
      </c>
      <c r="V251" s="4">
        <v>139.2560976</v>
      </c>
      <c r="W251" s="4">
        <v>150.4</v>
      </c>
      <c r="X251" s="4">
        <v>151.69999999999999</v>
      </c>
      <c r="Y251" s="4">
        <v>155.69999999999999</v>
      </c>
      <c r="Z251" s="4">
        <v>136.30000000000001</v>
      </c>
      <c r="AA251" s="4">
        <v>150.1</v>
      </c>
      <c r="AB251" s="4">
        <v>161.69999999999999</v>
      </c>
      <c r="AC251" s="4">
        <v>142.5</v>
      </c>
      <c r="AD251" s="4">
        <v>148.1</v>
      </c>
      <c r="AE251" s="22">
        <v>151.9</v>
      </c>
    </row>
    <row r="252" spans="1:31" x14ac:dyDescent="0.35">
      <c r="A252" s="21" t="s">
        <v>33</v>
      </c>
      <c r="B252" s="4">
        <v>2020</v>
      </c>
      <c r="C252" s="4" t="s">
        <v>31</v>
      </c>
      <c r="D252" s="4" t="str">
        <f t="shared" si="3"/>
        <v>Urban-2020-January</v>
      </c>
      <c r="E252" s="4">
        <v>145.6</v>
      </c>
      <c r="F252" s="4">
        <v>167.6</v>
      </c>
      <c r="G252" s="4">
        <v>157</v>
      </c>
      <c r="H252" s="4">
        <v>149.30000000000001</v>
      </c>
      <c r="I252" s="4">
        <v>126.3</v>
      </c>
      <c r="J252" s="4">
        <v>144.4</v>
      </c>
      <c r="K252" s="4">
        <v>207.8</v>
      </c>
      <c r="L252" s="4">
        <v>139.1</v>
      </c>
      <c r="M252" s="4">
        <v>114.8</v>
      </c>
      <c r="N252" s="4">
        <v>149.5</v>
      </c>
      <c r="O252" s="4">
        <v>131.1</v>
      </c>
      <c r="P252" s="4">
        <v>158.5</v>
      </c>
      <c r="Q252" s="4">
        <v>154.4</v>
      </c>
      <c r="R252" s="4">
        <v>170.8</v>
      </c>
      <c r="S252" s="4">
        <v>147</v>
      </c>
      <c r="T252" s="4">
        <v>133.19999999999999</v>
      </c>
      <c r="U252" s="4">
        <v>144.9</v>
      </c>
      <c r="V252" s="4">
        <v>153.9</v>
      </c>
      <c r="W252" s="4">
        <v>135.1</v>
      </c>
      <c r="X252" s="4">
        <v>140.1</v>
      </c>
      <c r="Y252" s="4">
        <v>143.80000000000001</v>
      </c>
      <c r="Z252" s="4">
        <v>126.1</v>
      </c>
      <c r="AA252" s="4">
        <v>137.19999999999999</v>
      </c>
      <c r="AB252" s="4">
        <v>152.1</v>
      </c>
      <c r="AC252" s="4">
        <v>142.1</v>
      </c>
      <c r="AD252" s="4">
        <v>138.4</v>
      </c>
      <c r="AE252" s="22">
        <v>148.19999999999999</v>
      </c>
    </row>
    <row r="253" spans="1:31" x14ac:dyDescent="0.35">
      <c r="A253" s="21" t="s">
        <v>34</v>
      </c>
      <c r="B253" s="4">
        <v>2020</v>
      </c>
      <c r="C253" s="4" t="s">
        <v>31</v>
      </c>
      <c r="D253" s="4" t="str">
        <f t="shared" si="3"/>
        <v>Rural+Urban-2020-January</v>
      </c>
      <c r="E253" s="4">
        <v>144.30000000000001</v>
      </c>
      <c r="F253" s="4">
        <v>167.4</v>
      </c>
      <c r="G253" s="4">
        <v>154.9</v>
      </c>
      <c r="H253" s="4">
        <v>150.1</v>
      </c>
      <c r="I253" s="4">
        <v>129.9</v>
      </c>
      <c r="J253" s="4">
        <v>143.19999999999999</v>
      </c>
      <c r="K253" s="4">
        <v>197</v>
      </c>
      <c r="L253" s="4">
        <v>140.4</v>
      </c>
      <c r="M253" s="4">
        <v>114.1</v>
      </c>
      <c r="N253" s="4">
        <v>150.9</v>
      </c>
      <c r="O253" s="4">
        <v>136.1</v>
      </c>
      <c r="P253" s="4">
        <v>158.6</v>
      </c>
      <c r="Q253" s="4">
        <v>153.5</v>
      </c>
      <c r="R253" s="4">
        <v>169.2</v>
      </c>
      <c r="S253" s="4">
        <v>150.5</v>
      </c>
      <c r="T253" s="4">
        <v>141.5</v>
      </c>
      <c r="U253" s="4">
        <v>149.19999999999999</v>
      </c>
      <c r="V253" s="4">
        <v>153.9</v>
      </c>
      <c r="W253" s="4">
        <v>144.6</v>
      </c>
      <c r="X253" s="4">
        <v>146.19999999999999</v>
      </c>
      <c r="Y253" s="4">
        <v>151.19999999999999</v>
      </c>
      <c r="Z253" s="4">
        <v>130.9</v>
      </c>
      <c r="AA253" s="4">
        <v>142.80000000000001</v>
      </c>
      <c r="AB253" s="4">
        <v>156.1</v>
      </c>
      <c r="AC253" s="4">
        <v>142.30000000000001</v>
      </c>
      <c r="AD253" s="4">
        <v>143.4</v>
      </c>
      <c r="AE253" s="22">
        <v>150.19999999999999</v>
      </c>
    </row>
    <row r="254" spans="1:31" x14ac:dyDescent="0.35">
      <c r="A254" s="21" t="s">
        <v>30</v>
      </c>
      <c r="B254" s="4">
        <v>2020</v>
      </c>
      <c r="C254" s="4" t="s">
        <v>35</v>
      </c>
      <c r="D254" s="4" t="str">
        <f t="shared" si="3"/>
        <v>Rural-2020-February</v>
      </c>
      <c r="E254" s="4">
        <v>144.19999999999999</v>
      </c>
      <c r="F254" s="4">
        <v>167.5</v>
      </c>
      <c r="G254" s="4">
        <v>150.9</v>
      </c>
      <c r="H254" s="4">
        <v>150.9</v>
      </c>
      <c r="I254" s="4">
        <v>133.69999999999999</v>
      </c>
      <c r="J254" s="4">
        <v>140.69999999999999</v>
      </c>
      <c r="K254" s="4">
        <v>165.1</v>
      </c>
      <c r="L254" s="4">
        <v>141.80000000000001</v>
      </c>
      <c r="M254" s="4">
        <v>113.1</v>
      </c>
      <c r="N254" s="4">
        <v>152.80000000000001</v>
      </c>
      <c r="O254" s="4">
        <v>140.1</v>
      </c>
      <c r="P254" s="4">
        <v>159.19999999999999</v>
      </c>
      <c r="Q254" s="4">
        <v>149.80000000000001</v>
      </c>
      <c r="R254" s="4">
        <v>169.4</v>
      </c>
      <c r="S254" s="4">
        <v>153</v>
      </c>
      <c r="T254" s="4">
        <v>147.5</v>
      </c>
      <c r="U254" s="4">
        <v>152.30000000000001</v>
      </c>
      <c r="V254" s="4">
        <v>139.2560976</v>
      </c>
      <c r="W254" s="4">
        <v>152.30000000000001</v>
      </c>
      <c r="X254" s="4">
        <v>151.80000000000001</v>
      </c>
      <c r="Y254" s="4">
        <v>156.19999999999999</v>
      </c>
      <c r="Z254" s="4">
        <v>136</v>
      </c>
      <c r="AA254" s="4">
        <v>150.4</v>
      </c>
      <c r="AB254" s="4">
        <v>161.9</v>
      </c>
      <c r="AC254" s="4">
        <v>143.4</v>
      </c>
      <c r="AD254" s="4">
        <v>148.4</v>
      </c>
      <c r="AE254" s="22">
        <v>150.4</v>
      </c>
    </row>
    <row r="255" spans="1:31" x14ac:dyDescent="0.35">
      <c r="A255" s="21" t="s">
        <v>33</v>
      </c>
      <c r="B255" s="4">
        <v>2020</v>
      </c>
      <c r="C255" s="4" t="s">
        <v>35</v>
      </c>
      <c r="D255" s="4" t="str">
        <f t="shared" si="3"/>
        <v>Urban-2020-February</v>
      </c>
      <c r="E255" s="4">
        <v>146.19999999999999</v>
      </c>
      <c r="F255" s="4">
        <v>167.6</v>
      </c>
      <c r="G255" s="4">
        <v>153.1</v>
      </c>
      <c r="H255" s="4">
        <v>150.69999999999999</v>
      </c>
      <c r="I255" s="4">
        <v>127.4</v>
      </c>
      <c r="J255" s="4">
        <v>143.1</v>
      </c>
      <c r="K255" s="4">
        <v>181.7</v>
      </c>
      <c r="L255" s="4">
        <v>139.6</v>
      </c>
      <c r="M255" s="4">
        <v>114.6</v>
      </c>
      <c r="N255" s="4">
        <v>150.4</v>
      </c>
      <c r="O255" s="4">
        <v>131.5</v>
      </c>
      <c r="P255" s="4">
        <v>159</v>
      </c>
      <c r="Q255" s="4">
        <v>151.69999999999999</v>
      </c>
      <c r="R255" s="4">
        <v>172</v>
      </c>
      <c r="S255" s="4">
        <v>147.30000000000001</v>
      </c>
      <c r="T255" s="4">
        <v>133.5</v>
      </c>
      <c r="U255" s="4">
        <v>145.19999999999999</v>
      </c>
      <c r="V255" s="4">
        <v>154.80000000000001</v>
      </c>
      <c r="W255" s="4">
        <v>138.9</v>
      </c>
      <c r="X255" s="4">
        <v>140.4</v>
      </c>
      <c r="Y255" s="4">
        <v>144.4</v>
      </c>
      <c r="Z255" s="4">
        <v>125.2</v>
      </c>
      <c r="AA255" s="4">
        <v>137.69999999999999</v>
      </c>
      <c r="AB255" s="4">
        <v>152.19999999999999</v>
      </c>
      <c r="AC255" s="4">
        <v>143.5</v>
      </c>
      <c r="AD255" s="4">
        <v>138.4</v>
      </c>
      <c r="AE255" s="22">
        <v>147.69999999999999</v>
      </c>
    </row>
    <row r="256" spans="1:31" x14ac:dyDescent="0.35">
      <c r="A256" s="21" t="s">
        <v>34</v>
      </c>
      <c r="B256" s="4">
        <v>2020</v>
      </c>
      <c r="C256" s="4" t="s">
        <v>35</v>
      </c>
      <c r="D256" s="4" t="str">
        <f t="shared" si="3"/>
        <v>Rural+Urban-2020-February</v>
      </c>
      <c r="E256" s="4">
        <v>144.80000000000001</v>
      </c>
      <c r="F256" s="4">
        <v>167.5</v>
      </c>
      <c r="G256" s="4">
        <v>151.80000000000001</v>
      </c>
      <c r="H256" s="4">
        <v>150.80000000000001</v>
      </c>
      <c r="I256" s="4">
        <v>131.4</v>
      </c>
      <c r="J256" s="4">
        <v>141.80000000000001</v>
      </c>
      <c r="K256" s="4">
        <v>170.7</v>
      </c>
      <c r="L256" s="4">
        <v>141.1</v>
      </c>
      <c r="M256" s="4">
        <v>113.6</v>
      </c>
      <c r="N256" s="4">
        <v>152</v>
      </c>
      <c r="O256" s="4">
        <v>136.5</v>
      </c>
      <c r="P256" s="4">
        <v>159.1</v>
      </c>
      <c r="Q256" s="4">
        <v>150.5</v>
      </c>
      <c r="R256" s="4">
        <v>170.1</v>
      </c>
      <c r="S256" s="4">
        <v>150.80000000000001</v>
      </c>
      <c r="T256" s="4">
        <v>141.69999999999999</v>
      </c>
      <c r="U256" s="4">
        <v>149.5</v>
      </c>
      <c r="V256" s="4">
        <v>154.80000000000001</v>
      </c>
      <c r="W256" s="4">
        <v>147.19999999999999</v>
      </c>
      <c r="X256" s="4">
        <v>146.4</v>
      </c>
      <c r="Y256" s="4">
        <v>151.69999999999999</v>
      </c>
      <c r="Z256" s="4">
        <v>130.30000000000001</v>
      </c>
      <c r="AA256" s="4">
        <v>143.19999999999999</v>
      </c>
      <c r="AB256" s="4">
        <v>156.19999999999999</v>
      </c>
      <c r="AC256" s="4">
        <v>143.4</v>
      </c>
      <c r="AD256" s="4">
        <v>143.6</v>
      </c>
      <c r="AE256" s="22">
        <v>149.1</v>
      </c>
    </row>
    <row r="257" spans="1:31" x14ac:dyDescent="0.35">
      <c r="A257" s="21" t="s">
        <v>30</v>
      </c>
      <c r="B257" s="4">
        <v>2020</v>
      </c>
      <c r="C257" s="4" t="s">
        <v>36</v>
      </c>
      <c r="D257" s="4" t="str">
        <f t="shared" si="3"/>
        <v>Rural-2020-March</v>
      </c>
      <c r="E257" s="4">
        <v>144.4</v>
      </c>
      <c r="F257" s="4">
        <v>166.8</v>
      </c>
      <c r="G257" s="4">
        <v>147.6</v>
      </c>
      <c r="H257" s="4">
        <v>151.69999999999999</v>
      </c>
      <c r="I257" s="4">
        <v>133.30000000000001</v>
      </c>
      <c r="J257" s="4">
        <v>141.80000000000001</v>
      </c>
      <c r="K257" s="4">
        <v>152.30000000000001</v>
      </c>
      <c r="L257" s="4">
        <v>141.80000000000001</v>
      </c>
      <c r="M257" s="4">
        <v>112.6</v>
      </c>
      <c r="N257" s="4">
        <v>154</v>
      </c>
      <c r="O257" s="4">
        <v>140.1</v>
      </c>
      <c r="P257" s="4">
        <v>160</v>
      </c>
      <c r="Q257" s="4">
        <v>148.19999999999999</v>
      </c>
      <c r="R257" s="4">
        <v>170.5</v>
      </c>
      <c r="S257" s="4">
        <v>153.4</v>
      </c>
      <c r="T257" s="4">
        <v>147.6</v>
      </c>
      <c r="U257" s="4">
        <v>152.5</v>
      </c>
      <c r="V257" s="4">
        <v>139.2560976</v>
      </c>
      <c r="W257" s="4">
        <v>153.4</v>
      </c>
      <c r="X257" s="4">
        <v>151.5</v>
      </c>
      <c r="Y257" s="4">
        <v>156.69999999999999</v>
      </c>
      <c r="Z257" s="4">
        <v>135.80000000000001</v>
      </c>
      <c r="AA257" s="4">
        <v>151.19999999999999</v>
      </c>
      <c r="AB257" s="4">
        <v>161.19999999999999</v>
      </c>
      <c r="AC257" s="4">
        <v>145.1</v>
      </c>
      <c r="AD257" s="4">
        <v>148.6</v>
      </c>
      <c r="AE257" s="22">
        <v>149.80000000000001</v>
      </c>
    </row>
    <row r="258" spans="1:31" x14ac:dyDescent="0.35">
      <c r="A258" s="21" t="s">
        <v>33</v>
      </c>
      <c r="B258" s="4">
        <v>2020</v>
      </c>
      <c r="C258" s="4" t="s">
        <v>36</v>
      </c>
      <c r="D258" s="4" t="str">
        <f t="shared" si="3"/>
        <v>Urban-2020-March</v>
      </c>
      <c r="E258" s="4">
        <v>146.5</v>
      </c>
      <c r="F258" s="4">
        <v>167.5</v>
      </c>
      <c r="G258" s="4">
        <v>148.9</v>
      </c>
      <c r="H258" s="4">
        <v>151.1</v>
      </c>
      <c r="I258" s="4">
        <v>127.5</v>
      </c>
      <c r="J258" s="4">
        <v>143.30000000000001</v>
      </c>
      <c r="K258" s="4">
        <v>167</v>
      </c>
      <c r="L258" s="4">
        <v>139.69999999999999</v>
      </c>
      <c r="M258" s="4">
        <v>114.4</v>
      </c>
      <c r="N258" s="4">
        <v>151.5</v>
      </c>
      <c r="O258" s="4">
        <v>131.9</v>
      </c>
      <c r="P258" s="4">
        <v>159.1</v>
      </c>
      <c r="Q258" s="4">
        <v>150.1</v>
      </c>
      <c r="R258" s="4">
        <v>173.3</v>
      </c>
      <c r="S258" s="4">
        <v>147.69999999999999</v>
      </c>
      <c r="T258" s="4">
        <v>133.80000000000001</v>
      </c>
      <c r="U258" s="4">
        <v>145.6</v>
      </c>
      <c r="V258" s="4">
        <v>154.5</v>
      </c>
      <c r="W258" s="4">
        <v>141.4</v>
      </c>
      <c r="X258" s="4">
        <v>140.80000000000001</v>
      </c>
      <c r="Y258" s="4">
        <v>145</v>
      </c>
      <c r="Z258" s="4">
        <v>124.6</v>
      </c>
      <c r="AA258" s="4">
        <v>137.9</v>
      </c>
      <c r="AB258" s="4">
        <v>152.5</v>
      </c>
      <c r="AC258" s="4">
        <v>145.30000000000001</v>
      </c>
      <c r="AD258" s="4">
        <v>138.69999999999999</v>
      </c>
      <c r="AE258" s="22">
        <v>147.30000000000001</v>
      </c>
    </row>
    <row r="259" spans="1:31" x14ac:dyDescent="0.35">
      <c r="A259" s="21" t="s">
        <v>34</v>
      </c>
      <c r="B259" s="4">
        <v>2020</v>
      </c>
      <c r="C259" s="4" t="s">
        <v>36</v>
      </c>
      <c r="D259" s="4" t="str">
        <f t="shared" ref="D259:D322" si="4">CONCATENATE(A259,"-",B259,"-",C259)</f>
        <v>Rural+Urban-2020-March</v>
      </c>
      <c r="E259" s="4">
        <v>145.1</v>
      </c>
      <c r="F259" s="4">
        <v>167</v>
      </c>
      <c r="G259" s="4">
        <v>148.1</v>
      </c>
      <c r="H259" s="4">
        <v>151.5</v>
      </c>
      <c r="I259" s="4">
        <v>131.19999999999999</v>
      </c>
      <c r="J259" s="4">
        <v>142.5</v>
      </c>
      <c r="K259" s="4">
        <v>157.30000000000001</v>
      </c>
      <c r="L259" s="4">
        <v>141.1</v>
      </c>
      <c r="M259" s="4">
        <v>113.2</v>
      </c>
      <c r="N259" s="4">
        <v>153.19999999999999</v>
      </c>
      <c r="O259" s="4">
        <v>136.69999999999999</v>
      </c>
      <c r="P259" s="4">
        <v>159.6</v>
      </c>
      <c r="Q259" s="4">
        <v>148.9</v>
      </c>
      <c r="R259" s="4">
        <v>171.2</v>
      </c>
      <c r="S259" s="4">
        <v>151.19999999999999</v>
      </c>
      <c r="T259" s="4">
        <v>141.9</v>
      </c>
      <c r="U259" s="4">
        <v>149.80000000000001</v>
      </c>
      <c r="V259" s="4">
        <v>154.5</v>
      </c>
      <c r="W259" s="4">
        <v>148.9</v>
      </c>
      <c r="X259" s="4">
        <v>146.4</v>
      </c>
      <c r="Y259" s="4">
        <v>152.30000000000001</v>
      </c>
      <c r="Z259" s="4">
        <v>129.9</v>
      </c>
      <c r="AA259" s="4">
        <v>143.69999999999999</v>
      </c>
      <c r="AB259" s="4">
        <v>156.1</v>
      </c>
      <c r="AC259" s="4">
        <v>145.19999999999999</v>
      </c>
      <c r="AD259" s="4">
        <v>143.80000000000001</v>
      </c>
      <c r="AE259" s="22">
        <v>148.6</v>
      </c>
    </row>
    <row r="260" spans="1:31" x14ac:dyDescent="0.35">
      <c r="A260" s="21" t="s">
        <v>30</v>
      </c>
      <c r="B260" s="4">
        <v>2020</v>
      </c>
      <c r="C260" s="4" t="s">
        <v>37</v>
      </c>
      <c r="D260" s="4" t="str">
        <f t="shared" si="4"/>
        <v>Rural-2020-April</v>
      </c>
      <c r="E260" s="4">
        <v>147.19999999999999</v>
      </c>
      <c r="F260" s="4">
        <v>156.2647541</v>
      </c>
      <c r="G260" s="4">
        <v>146.9</v>
      </c>
      <c r="H260" s="4">
        <v>155.6</v>
      </c>
      <c r="I260" s="4">
        <v>137.1</v>
      </c>
      <c r="J260" s="4">
        <v>147.30000000000001</v>
      </c>
      <c r="K260" s="4">
        <v>162.69999999999999</v>
      </c>
      <c r="L260" s="4">
        <v>150.19999999999999</v>
      </c>
      <c r="M260" s="4">
        <v>119.8</v>
      </c>
      <c r="N260" s="4">
        <v>158.69999999999999</v>
      </c>
      <c r="O260" s="4">
        <v>139.19999999999999</v>
      </c>
      <c r="P260" s="4">
        <v>149.08715849999999</v>
      </c>
      <c r="Q260" s="4">
        <v>150.1</v>
      </c>
      <c r="R260" s="4">
        <v>155.38579229999999</v>
      </c>
      <c r="S260" s="4">
        <v>142.66366120000001</v>
      </c>
      <c r="T260" s="4">
        <v>135.97732239999999</v>
      </c>
      <c r="U260" s="4">
        <v>141.67431690000001</v>
      </c>
      <c r="V260" s="4">
        <v>139.2560976</v>
      </c>
      <c r="W260" s="4">
        <v>148.4</v>
      </c>
      <c r="X260" s="4">
        <v>136.68688520000001</v>
      </c>
      <c r="Y260" s="4">
        <v>154.30000000000001</v>
      </c>
      <c r="Z260" s="4">
        <v>127.17049179999999</v>
      </c>
      <c r="AA260" s="4">
        <v>133.89180329999999</v>
      </c>
      <c r="AB260" s="4">
        <v>141.1311475</v>
      </c>
      <c r="AC260" s="4">
        <v>133.35</v>
      </c>
      <c r="AD260" s="4">
        <v>134.23579230000001</v>
      </c>
      <c r="AE260" s="22">
        <v>139.56448090000001</v>
      </c>
    </row>
    <row r="261" spans="1:31" x14ac:dyDescent="0.35">
      <c r="A261" s="21" t="s">
        <v>33</v>
      </c>
      <c r="B261" s="4">
        <v>2020</v>
      </c>
      <c r="C261" s="4" t="s">
        <v>37</v>
      </c>
      <c r="D261" s="4" t="str">
        <f t="shared" si="4"/>
        <v>Urban-2020-April</v>
      </c>
      <c r="E261" s="4">
        <v>151.80000000000001</v>
      </c>
      <c r="F261" s="4">
        <v>156.2647541</v>
      </c>
      <c r="G261" s="4">
        <v>151.9</v>
      </c>
      <c r="H261" s="4">
        <v>155.5</v>
      </c>
      <c r="I261" s="4">
        <v>131.6</v>
      </c>
      <c r="J261" s="4">
        <v>152.9</v>
      </c>
      <c r="K261" s="4">
        <v>180</v>
      </c>
      <c r="L261" s="4">
        <v>150.80000000000001</v>
      </c>
      <c r="M261" s="4">
        <v>121.2</v>
      </c>
      <c r="N261" s="4">
        <v>154</v>
      </c>
      <c r="O261" s="4">
        <v>133.5</v>
      </c>
      <c r="P261" s="4">
        <v>149.08715849999999</v>
      </c>
      <c r="Q261" s="4">
        <v>153.5</v>
      </c>
      <c r="R261" s="4">
        <v>155.38579229999999</v>
      </c>
      <c r="S261" s="4">
        <v>142.66366120000001</v>
      </c>
      <c r="T261" s="4">
        <v>135.97732239999999</v>
      </c>
      <c r="U261" s="4">
        <v>141.67431690000001</v>
      </c>
      <c r="V261" s="4">
        <v>155.6</v>
      </c>
      <c r="W261" s="4">
        <v>137.1</v>
      </c>
      <c r="X261" s="4">
        <v>136.68688520000001</v>
      </c>
      <c r="Y261" s="4">
        <v>144.80000000000001</v>
      </c>
      <c r="Z261" s="4">
        <v>127.17049179999999</v>
      </c>
      <c r="AA261" s="4">
        <v>133.89180329999999</v>
      </c>
      <c r="AB261" s="4">
        <v>141.1311475</v>
      </c>
      <c r="AC261" s="4">
        <v>133.35</v>
      </c>
      <c r="AD261" s="4">
        <v>134.23579230000001</v>
      </c>
      <c r="AE261" s="22">
        <v>139.56448090000001</v>
      </c>
    </row>
    <row r="262" spans="1:31" x14ac:dyDescent="0.35">
      <c r="A262" s="21" t="s">
        <v>34</v>
      </c>
      <c r="B262" s="4">
        <v>2020</v>
      </c>
      <c r="C262" s="4" t="s">
        <v>37</v>
      </c>
      <c r="D262" s="4" t="str">
        <f t="shared" si="4"/>
        <v>Rural+Urban-2020-April</v>
      </c>
      <c r="E262" s="4">
        <v>148.69999999999999</v>
      </c>
      <c r="F262" s="4">
        <v>156.2647541</v>
      </c>
      <c r="G262" s="4">
        <v>148.80000000000001</v>
      </c>
      <c r="H262" s="4">
        <v>155.6</v>
      </c>
      <c r="I262" s="4">
        <v>135.1</v>
      </c>
      <c r="J262" s="4">
        <v>149.9</v>
      </c>
      <c r="K262" s="4">
        <v>168.6</v>
      </c>
      <c r="L262" s="4">
        <v>150.4</v>
      </c>
      <c r="M262" s="4">
        <v>120.3</v>
      </c>
      <c r="N262" s="4">
        <v>157.1</v>
      </c>
      <c r="O262" s="4">
        <v>136.80000000000001</v>
      </c>
      <c r="P262" s="4">
        <v>149.08715849999999</v>
      </c>
      <c r="Q262" s="4">
        <v>151.4</v>
      </c>
      <c r="R262" s="4">
        <v>155.38579229999999</v>
      </c>
      <c r="S262" s="4">
        <v>142.66366120000001</v>
      </c>
      <c r="T262" s="4">
        <v>135.97732239999999</v>
      </c>
      <c r="U262" s="4">
        <v>141.67431690000001</v>
      </c>
      <c r="V262" s="4">
        <v>155.6</v>
      </c>
      <c r="W262" s="4">
        <v>144.1</v>
      </c>
      <c r="X262" s="4">
        <v>136.68688520000001</v>
      </c>
      <c r="Y262" s="4">
        <v>150.69999999999999</v>
      </c>
      <c r="Z262" s="4">
        <v>127.17049179999999</v>
      </c>
      <c r="AA262" s="4">
        <v>133.89180329999999</v>
      </c>
      <c r="AB262" s="4">
        <v>141.1311475</v>
      </c>
      <c r="AC262" s="4">
        <v>133.35</v>
      </c>
      <c r="AD262" s="4">
        <v>134.23579230000001</v>
      </c>
      <c r="AE262" s="22">
        <v>139.56448090000001</v>
      </c>
    </row>
    <row r="263" spans="1:31" x14ac:dyDescent="0.35">
      <c r="A263" s="21" t="s">
        <v>30</v>
      </c>
      <c r="B263" s="4">
        <v>2020</v>
      </c>
      <c r="C263" s="4" t="s">
        <v>38</v>
      </c>
      <c r="D263" s="4" t="str">
        <f t="shared" si="4"/>
        <v>Rural-2020-May</v>
      </c>
      <c r="E263" s="4">
        <v>136.68590789999999</v>
      </c>
      <c r="F263" s="4">
        <v>156.2647541</v>
      </c>
      <c r="G263" s="4">
        <v>140.797561</v>
      </c>
      <c r="H263" s="4">
        <v>140.3252033</v>
      </c>
      <c r="I263" s="4">
        <v>132.1262873</v>
      </c>
      <c r="J263" s="4">
        <v>140.84092140000001</v>
      </c>
      <c r="K263" s="4">
        <v>155.75203250000001</v>
      </c>
      <c r="L263" s="4">
        <v>141.43089430000001</v>
      </c>
      <c r="M263" s="4">
        <v>110.9249322</v>
      </c>
      <c r="N263" s="4">
        <v>144.52222219999999</v>
      </c>
      <c r="O263" s="4">
        <v>134.0929539</v>
      </c>
      <c r="P263" s="4">
        <v>149.08715849999999</v>
      </c>
      <c r="Q263" s="4">
        <v>142.5100271</v>
      </c>
      <c r="R263" s="4">
        <v>155.38579229999999</v>
      </c>
      <c r="S263" s="4">
        <v>142.66366120000001</v>
      </c>
      <c r="T263" s="4">
        <v>135.97732239999999</v>
      </c>
      <c r="U263" s="4">
        <v>141.67431690000001</v>
      </c>
      <c r="V263" s="4">
        <v>139.2560976</v>
      </c>
      <c r="W263" s="4">
        <v>136.5100271</v>
      </c>
      <c r="X263" s="4">
        <v>136.68688520000001</v>
      </c>
      <c r="Y263" s="4">
        <v>138.5168022</v>
      </c>
      <c r="Z263" s="4">
        <v>127.17049179999999</v>
      </c>
      <c r="AA263" s="4">
        <v>133.89180329999999</v>
      </c>
      <c r="AB263" s="4">
        <v>141.1311475</v>
      </c>
      <c r="AC263" s="4">
        <v>133.35</v>
      </c>
      <c r="AD263" s="4">
        <v>134.23579230000001</v>
      </c>
      <c r="AE263" s="22">
        <v>139.56448090000001</v>
      </c>
    </row>
    <row r="264" spans="1:31" x14ac:dyDescent="0.35">
      <c r="A264" s="21" t="s">
        <v>33</v>
      </c>
      <c r="B264" s="4">
        <v>2020</v>
      </c>
      <c r="C264" s="4" t="s">
        <v>38</v>
      </c>
      <c r="D264" s="4" t="str">
        <f t="shared" si="4"/>
        <v>Urban-2020-May</v>
      </c>
      <c r="E264" s="4">
        <v>136.68590789999999</v>
      </c>
      <c r="F264" s="4">
        <v>156.2647541</v>
      </c>
      <c r="G264" s="4">
        <v>140.797561</v>
      </c>
      <c r="H264" s="4">
        <v>140.3252033</v>
      </c>
      <c r="I264" s="4">
        <v>132.1262873</v>
      </c>
      <c r="J264" s="4">
        <v>140.84092140000001</v>
      </c>
      <c r="K264" s="4">
        <v>155.75203250000001</v>
      </c>
      <c r="L264" s="4">
        <v>141.43089430000001</v>
      </c>
      <c r="M264" s="4">
        <v>110.9249322</v>
      </c>
      <c r="N264" s="4">
        <v>144.52222219999999</v>
      </c>
      <c r="O264" s="4">
        <v>134.0929539</v>
      </c>
      <c r="P264" s="4">
        <v>149.08715849999999</v>
      </c>
      <c r="Q264" s="4">
        <v>142.5100271</v>
      </c>
      <c r="R264" s="4">
        <v>155.38579229999999</v>
      </c>
      <c r="S264" s="4">
        <v>142.66366120000001</v>
      </c>
      <c r="T264" s="4">
        <v>135.97732239999999</v>
      </c>
      <c r="U264" s="4">
        <v>141.67431690000001</v>
      </c>
      <c r="V264" s="4">
        <v>139.2560976</v>
      </c>
      <c r="W264" s="4">
        <v>136.5100271</v>
      </c>
      <c r="X264" s="4">
        <v>136.68688520000001</v>
      </c>
      <c r="Y264" s="4">
        <v>138.5168022</v>
      </c>
      <c r="Z264" s="4">
        <v>127.17049179999999</v>
      </c>
      <c r="AA264" s="4">
        <v>133.89180329999999</v>
      </c>
      <c r="AB264" s="4">
        <v>141.1311475</v>
      </c>
      <c r="AC264" s="4">
        <v>133.35</v>
      </c>
      <c r="AD264" s="4">
        <v>134.23579230000001</v>
      </c>
      <c r="AE264" s="22">
        <v>139.56448090000001</v>
      </c>
    </row>
    <row r="265" spans="1:31" x14ac:dyDescent="0.35">
      <c r="A265" s="21" t="s">
        <v>34</v>
      </c>
      <c r="B265" s="4">
        <v>2020</v>
      </c>
      <c r="C265" s="4" t="s">
        <v>38</v>
      </c>
      <c r="D265" s="4" t="str">
        <f t="shared" si="4"/>
        <v>Rural+Urban-2020-May</v>
      </c>
      <c r="E265" s="4">
        <v>136.68590789999999</v>
      </c>
      <c r="F265" s="4">
        <v>156.2647541</v>
      </c>
      <c r="G265" s="4">
        <v>140.797561</v>
      </c>
      <c r="H265" s="4">
        <v>140.3252033</v>
      </c>
      <c r="I265" s="4">
        <v>132.1262873</v>
      </c>
      <c r="J265" s="4">
        <v>140.84092140000001</v>
      </c>
      <c r="K265" s="4">
        <v>155.75203250000001</v>
      </c>
      <c r="L265" s="4">
        <v>141.43089430000001</v>
      </c>
      <c r="M265" s="4">
        <v>110.9249322</v>
      </c>
      <c r="N265" s="4">
        <v>144.52222219999999</v>
      </c>
      <c r="O265" s="4">
        <v>134.0929539</v>
      </c>
      <c r="P265" s="4">
        <v>149.08715849999999</v>
      </c>
      <c r="Q265" s="4">
        <v>142.5100271</v>
      </c>
      <c r="R265" s="4">
        <v>155.38579229999999</v>
      </c>
      <c r="S265" s="4">
        <v>142.66366120000001</v>
      </c>
      <c r="T265" s="4">
        <v>135.97732239999999</v>
      </c>
      <c r="U265" s="4">
        <v>141.67431690000001</v>
      </c>
      <c r="V265" s="4">
        <v>139.2560976</v>
      </c>
      <c r="W265" s="4">
        <v>136.5100271</v>
      </c>
      <c r="X265" s="4">
        <v>136.68688520000001</v>
      </c>
      <c r="Y265" s="4">
        <v>138.5168022</v>
      </c>
      <c r="Z265" s="4">
        <v>127.17049179999999</v>
      </c>
      <c r="AA265" s="4">
        <v>133.89180329999999</v>
      </c>
      <c r="AB265" s="4">
        <v>141.1311475</v>
      </c>
      <c r="AC265" s="4">
        <v>133.35</v>
      </c>
      <c r="AD265" s="4">
        <v>134.23579230000001</v>
      </c>
      <c r="AE265" s="22">
        <v>139.56448090000001</v>
      </c>
    </row>
    <row r="266" spans="1:31" x14ac:dyDescent="0.35">
      <c r="A266" s="21" t="s">
        <v>30</v>
      </c>
      <c r="B266" s="4">
        <v>2020</v>
      </c>
      <c r="C266" s="4" t="s">
        <v>39</v>
      </c>
      <c r="D266" s="4" t="str">
        <f t="shared" si="4"/>
        <v>Rural-2020-June</v>
      </c>
      <c r="E266" s="4">
        <v>148.19999999999999</v>
      </c>
      <c r="F266" s="4">
        <v>190.3</v>
      </c>
      <c r="G266" s="4">
        <v>149.4</v>
      </c>
      <c r="H266" s="4">
        <v>153.30000000000001</v>
      </c>
      <c r="I266" s="4">
        <v>138.19999999999999</v>
      </c>
      <c r="J266" s="4">
        <v>143.19999999999999</v>
      </c>
      <c r="K266" s="4">
        <v>148.9</v>
      </c>
      <c r="L266" s="4">
        <v>150.30000000000001</v>
      </c>
      <c r="M266" s="4">
        <v>113.2</v>
      </c>
      <c r="N266" s="4">
        <v>159.80000000000001</v>
      </c>
      <c r="O266" s="4">
        <v>142.1</v>
      </c>
      <c r="P266" s="4">
        <v>161.80000000000001</v>
      </c>
      <c r="Q266" s="4">
        <v>152.30000000000001</v>
      </c>
      <c r="R266" s="4">
        <v>182.4</v>
      </c>
      <c r="S266" s="4">
        <v>154.69999999999999</v>
      </c>
      <c r="T266" s="4">
        <v>150</v>
      </c>
      <c r="U266" s="4">
        <v>154.1</v>
      </c>
      <c r="V266" s="4">
        <v>139.2560976</v>
      </c>
      <c r="W266" s="4">
        <v>144.9</v>
      </c>
      <c r="X266" s="4">
        <v>151.69999999999999</v>
      </c>
      <c r="Y266" s="4">
        <v>158.19999999999999</v>
      </c>
      <c r="Z266" s="4">
        <v>141.4</v>
      </c>
      <c r="AA266" s="4">
        <v>153.19999999999999</v>
      </c>
      <c r="AB266" s="4">
        <v>161.80000000000001</v>
      </c>
      <c r="AC266" s="4">
        <v>151.19999999999999</v>
      </c>
      <c r="AD266" s="4">
        <v>151.69999999999999</v>
      </c>
      <c r="AE266" s="22">
        <v>152.69999999999999</v>
      </c>
    </row>
    <row r="267" spans="1:31" x14ac:dyDescent="0.35">
      <c r="A267" s="21" t="s">
        <v>33</v>
      </c>
      <c r="B267" s="4">
        <v>2020</v>
      </c>
      <c r="C267" s="4" t="s">
        <v>39</v>
      </c>
      <c r="D267" s="4" t="str">
        <f t="shared" si="4"/>
        <v>Urban-2020-June</v>
      </c>
      <c r="E267" s="4">
        <v>152.69999999999999</v>
      </c>
      <c r="F267" s="4">
        <v>197</v>
      </c>
      <c r="G267" s="4">
        <v>154.6</v>
      </c>
      <c r="H267" s="4">
        <v>153.4</v>
      </c>
      <c r="I267" s="4">
        <v>132.9</v>
      </c>
      <c r="J267" s="4">
        <v>151.80000000000001</v>
      </c>
      <c r="K267" s="4">
        <v>171.2</v>
      </c>
      <c r="L267" s="4">
        <v>152</v>
      </c>
      <c r="M267" s="4">
        <v>116.3</v>
      </c>
      <c r="N267" s="4">
        <v>158.80000000000001</v>
      </c>
      <c r="O267" s="4">
        <v>135.6</v>
      </c>
      <c r="P267" s="4">
        <v>161.69999999999999</v>
      </c>
      <c r="Q267" s="4">
        <v>157</v>
      </c>
      <c r="R267" s="4">
        <v>186.7</v>
      </c>
      <c r="S267" s="4">
        <v>149.1</v>
      </c>
      <c r="T267" s="4">
        <v>136.6</v>
      </c>
      <c r="U267" s="4">
        <v>147.19999999999999</v>
      </c>
      <c r="V267" s="4">
        <v>154.69999999999999</v>
      </c>
      <c r="W267" s="4">
        <v>137.1</v>
      </c>
      <c r="X267" s="4">
        <v>140.4</v>
      </c>
      <c r="Y267" s="4">
        <v>148.1</v>
      </c>
      <c r="Z267" s="4">
        <v>129.30000000000001</v>
      </c>
      <c r="AA267" s="4">
        <v>144.5</v>
      </c>
      <c r="AB267" s="4">
        <v>152.5</v>
      </c>
      <c r="AC267" s="4">
        <v>152.19999999999999</v>
      </c>
      <c r="AD267" s="4">
        <v>142</v>
      </c>
      <c r="AE267" s="22">
        <v>150.80000000000001</v>
      </c>
    </row>
    <row r="268" spans="1:31" x14ac:dyDescent="0.35">
      <c r="A268" s="21" t="s">
        <v>34</v>
      </c>
      <c r="B268" s="4">
        <v>2020</v>
      </c>
      <c r="C268" s="4" t="s">
        <v>39</v>
      </c>
      <c r="D268" s="4" t="str">
        <f t="shared" si="4"/>
        <v>Rural+Urban-2020-June</v>
      </c>
      <c r="E268" s="4">
        <v>149.6</v>
      </c>
      <c r="F268" s="4">
        <v>192.7</v>
      </c>
      <c r="G268" s="4">
        <v>151.4</v>
      </c>
      <c r="H268" s="4">
        <v>153.30000000000001</v>
      </c>
      <c r="I268" s="4">
        <v>136.30000000000001</v>
      </c>
      <c r="J268" s="4">
        <v>147.19999999999999</v>
      </c>
      <c r="K268" s="4">
        <v>156.5</v>
      </c>
      <c r="L268" s="4">
        <v>150.9</v>
      </c>
      <c r="M268" s="4">
        <v>114.2</v>
      </c>
      <c r="N268" s="4">
        <v>159.5</v>
      </c>
      <c r="O268" s="4">
        <v>139.4</v>
      </c>
      <c r="P268" s="4">
        <v>161.80000000000001</v>
      </c>
      <c r="Q268" s="4">
        <v>154</v>
      </c>
      <c r="R268" s="4">
        <v>183.5</v>
      </c>
      <c r="S268" s="4">
        <v>152.5</v>
      </c>
      <c r="T268" s="4">
        <v>144.4</v>
      </c>
      <c r="U268" s="4">
        <v>151.4</v>
      </c>
      <c r="V268" s="4">
        <v>154.69999999999999</v>
      </c>
      <c r="W268" s="4">
        <v>141.9</v>
      </c>
      <c r="X268" s="4">
        <v>146.4</v>
      </c>
      <c r="Y268" s="4">
        <v>154.4</v>
      </c>
      <c r="Z268" s="4">
        <v>135</v>
      </c>
      <c r="AA268" s="4">
        <v>148.30000000000001</v>
      </c>
      <c r="AB268" s="4">
        <v>156.4</v>
      </c>
      <c r="AC268" s="4">
        <v>151.6</v>
      </c>
      <c r="AD268" s="4">
        <v>147</v>
      </c>
      <c r="AE268" s="22">
        <v>151.80000000000001</v>
      </c>
    </row>
    <row r="269" spans="1:31" x14ac:dyDescent="0.35">
      <c r="A269" s="21" t="s">
        <v>30</v>
      </c>
      <c r="B269" s="4">
        <v>2020</v>
      </c>
      <c r="C269" s="4" t="s">
        <v>40</v>
      </c>
      <c r="D269" s="4" t="str">
        <f t="shared" si="4"/>
        <v>Rural-2020-July</v>
      </c>
      <c r="E269" s="4">
        <v>148.19999999999999</v>
      </c>
      <c r="F269" s="4">
        <v>190.3</v>
      </c>
      <c r="G269" s="4">
        <v>149.4</v>
      </c>
      <c r="H269" s="4">
        <v>153.30000000000001</v>
      </c>
      <c r="I269" s="4">
        <v>138.19999999999999</v>
      </c>
      <c r="J269" s="4">
        <v>143.19999999999999</v>
      </c>
      <c r="K269" s="4">
        <v>148.9</v>
      </c>
      <c r="L269" s="4">
        <v>150.30000000000001</v>
      </c>
      <c r="M269" s="4">
        <v>113.2</v>
      </c>
      <c r="N269" s="4">
        <v>159.80000000000001</v>
      </c>
      <c r="O269" s="4">
        <v>142.1</v>
      </c>
      <c r="P269" s="4">
        <v>161.80000000000001</v>
      </c>
      <c r="Q269" s="4">
        <v>152.30000000000001</v>
      </c>
      <c r="R269" s="4">
        <v>182.4</v>
      </c>
      <c r="S269" s="4">
        <v>154.69999999999999</v>
      </c>
      <c r="T269" s="4">
        <v>150</v>
      </c>
      <c r="U269" s="4">
        <v>154.1</v>
      </c>
      <c r="V269" s="4">
        <v>139.2560976</v>
      </c>
      <c r="W269" s="4">
        <v>144.9</v>
      </c>
      <c r="X269" s="4">
        <v>151.69999999999999</v>
      </c>
      <c r="Y269" s="4">
        <v>158.19999999999999</v>
      </c>
      <c r="Z269" s="4">
        <v>141.4</v>
      </c>
      <c r="AA269" s="4">
        <v>153.19999999999999</v>
      </c>
      <c r="AB269" s="4">
        <v>161.80000000000001</v>
      </c>
      <c r="AC269" s="4">
        <v>151.19999999999999</v>
      </c>
      <c r="AD269" s="4">
        <v>151.69999999999999</v>
      </c>
      <c r="AE269" s="22">
        <v>152.69999999999999</v>
      </c>
    </row>
    <row r="270" spans="1:31" x14ac:dyDescent="0.35">
      <c r="A270" s="21" t="s">
        <v>33</v>
      </c>
      <c r="B270" s="4">
        <v>2020</v>
      </c>
      <c r="C270" s="4" t="s">
        <v>40</v>
      </c>
      <c r="D270" s="4" t="str">
        <f t="shared" si="4"/>
        <v>Urban-2020-July</v>
      </c>
      <c r="E270" s="4">
        <v>152.69999999999999</v>
      </c>
      <c r="F270" s="4">
        <v>197</v>
      </c>
      <c r="G270" s="4">
        <v>154.6</v>
      </c>
      <c r="H270" s="4">
        <v>153.4</v>
      </c>
      <c r="I270" s="4">
        <v>132.9</v>
      </c>
      <c r="J270" s="4">
        <v>151.80000000000001</v>
      </c>
      <c r="K270" s="4">
        <v>171.2</v>
      </c>
      <c r="L270" s="4">
        <v>152</v>
      </c>
      <c r="M270" s="4">
        <v>116.3</v>
      </c>
      <c r="N270" s="4">
        <v>158.80000000000001</v>
      </c>
      <c r="O270" s="4">
        <v>135.6</v>
      </c>
      <c r="P270" s="4">
        <v>161.69999999999999</v>
      </c>
      <c r="Q270" s="4">
        <v>157</v>
      </c>
      <c r="R270" s="4">
        <v>186.7</v>
      </c>
      <c r="S270" s="4">
        <v>149.1</v>
      </c>
      <c r="T270" s="4">
        <v>136.6</v>
      </c>
      <c r="U270" s="4">
        <v>147.19999999999999</v>
      </c>
      <c r="V270" s="4">
        <v>154.69999999999999</v>
      </c>
      <c r="W270" s="4">
        <v>137.1</v>
      </c>
      <c r="X270" s="4">
        <v>140.4</v>
      </c>
      <c r="Y270" s="4">
        <v>148.1</v>
      </c>
      <c r="Z270" s="4">
        <v>129.30000000000001</v>
      </c>
      <c r="AA270" s="4">
        <v>144.5</v>
      </c>
      <c r="AB270" s="4">
        <v>152.5</v>
      </c>
      <c r="AC270" s="4">
        <v>152.19999999999999</v>
      </c>
      <c r="AD270" s="4">
        <v>142</v>
      </c>
      <c r="AE270" s="22">
        <v>150.80000000000001</v>
      </c>
    </row>
    <row r="271" spans="1:31" x14ac:dyDescent="0.35">
      <c r="A271" s="21" t="s">
        <v>34</v>
      </c>
      <c r="B271" s="4">
        <v>2020</v>
      </c>
      <c r="C271" s="4" t="s">
        <v>40</v>
      </c>
      <c r="D271" s="4" t="str">
        <f t="shared" si="4"/>
        <v>Rural+Urban-2020-July</v>
      </c>
      <c r="E271" s="4">
        <v>149.6</v>
      </c>
      <c r="F271" s="4">
        <v>192.7</v>
      </c>
      <c r="G271" s="4">
        <v>151.4</v>
      </c>
      <c r="H271" s="4">
        <v>153.30000000000001</v>
      </c>
      <c r="I271" s="4">
        <v>136.30000000000001</v>
      </c>
      <c r="J271" s="4">
        <v>147.19999999999999</v>
      </c>
      <c r="K271" s="4">
        <v>156.5</v>
      </c>
      <c r="L271" s="4">
        <v>150.9</v>
      </c>
      <c r="M271" s="4">
        <v>114.2</v>
      </c>
      <c r="N271" s="4">
        <v>159.5</v>
      </c>
      <c r="O271" s="4">
        <v>139.4</v>
      </c>
      <c r="P271" s="4">
        <v>161.80000000000001</v>
      </c>
      <c r="Q271" s="4">
        <v>154</v>
      </c>
      <c r="R271" s="4">
        <v>183.5</v>
      </c>
      <c r="S271" s="4">
        <v>152.5</v>
      </c>
      <c r="T271" s="4">
        <v>144.4</v>
      </c>
      <c r="U271" s="4">
        <v>151.4</v>
      </c>
      <c r="V271" s="4">
        <v>154.69999999999999</v>
      </c>
      <c r="W271" s="4">
        <v>141.9</v>
      </c>
      <c r="X271" s="4">
        <v>146.4</v>
      </c>
      <c r="Y271" s="4">
        <v>154.4</v>
      </c>
      <c r="Z271" s="4">
        <v>135</v>
      </c>
      <c r="AA271" s="4">
        <v>148.30000000000001</v>
      </c>
      <c r="AB271" s="4">
        <v>156.4</v>
      </c>
      <c r="AC271" s="4">
        <v>151.6</v>
      </c>
      <c r="AD271" s="4">
        <v>147</v>
      </c>
      <c r="AE271" s="22">
        <v>151.80000000000001</v>
      </c>
    </row>
    <row r="272" spans="1:31" x14ac:dyDescent="0.35">
      <c r="A272" s="21" t="s">
        <v>30</v>
      </c>
      <c r="B272" s="4">
        <v>2020</v>
      </c>
      <c r="C272" s="4" t="s">
        <v>41</v>
      </c>
      <c r="D272" s="4" t="str">
        <f t="shared" si="4"/>
        <v>Rural-2020-August</v>
      </c>
      <c r="E272" s="4">
        <v>147.6</v>
      </c>
      <c r="F272" s="4">
        <v>187.2</v>
      </c>
      <c r="G272" s="4">
        <v>148.4</v>
      </c>
      <c r="H272" s="4">
        <v>153.30000000000001</v>
      </c>
      <c r="I272" s="4">
        <v>139.80000000000001</v>
      </c>
      <c r="J272" s="4">
        <v>146.9</v>
      </c>
      <c r="K272" s="4">
        <v>171</v>
      </c>
      <c r="L272" s="4">
        <v>149.9</v>
      </c>
      <c r="M272" s="4">
        <v>114.2</v>
      </c>
      <c r="N272" s="4">
        <v>160</v>
      </c>
      <c r="O272" s="4">
        <v>143.5</v>
      </c>
      <c r="P272" s="4">
        <v>161.5</v>
      </c>
      <c r="Q272" s="4">
        <v>155.30000000000001</v>
      </c>
      <c r="R272" s="4">
        <v>180.9</v>
      </c>
      <c r="S272" s="4">
        <v>155.1</v>
      </c>
      <c r="T272" s="4">
        <v>149.30000000000001</v>
      </c>
      <c r="U272" s="4">
        <v>154.30000000000001</v>
      </c>
      <c r="V272" s="4">
        <v>139.2560976</v>
      </c>
      <c r="W272" s="4">
        <v>145.80000000000001</v>
      </c>
      <c r="X272" s="4">
        <v>151.9</v>
      </c>
      <c r="Y272" s="4">
        <v>158.80000000000001</v>
      </c>
      <c r="Z272" s="4">
        <v>143.6</v>
      </c>
      <c r="AA272" s="4">
        <v>152.19999999999999</v>
      </c>
      <c r="AB272" s="4">
        <v>162.69999999999999</v>
      </c>
      <c r="AC272" s="4">
        <v>153.6</v>
      </c>
      <c r="AD272" s="4">
        <v>153</v>
      </c>
      <c r="AE272" s="22">
        <v>154.69999999999999</v>
      </c>
    </row>
    <row r="273" spans="1:31" x14ac:dyDescent="0.35">
      <c r="A273" s="21" t="s">
        <v>33</v>
      </c>
      <c r="B273" s="4">
        <v>2020</v>
      </c>
      <c r="C273" s="4" t="s">
        <v>41</v>
      </c>
      <c r="D273" s="4" t="str">
        <f t="shared" si="4"/>
        <v>Urban-2020-August</v>
      </c>
      <c r="E273" s="4">
        <v>151.6</v>
      </c>
      <c r="F273" s="4">
        <v>197.8</v>
      </c>
      <c r="G273" s="4">
        <v>154.5</v>
      </c>
      <c r="H273" s="4">
        <v>153.4</v>
      </c>
      <c r="I273" s="4">
        <v>133.4</v>
      </c>
      <c r="J273" s="4">
        <v>154.5</v>
      </c>
      <c r="K273" s="4">
        <v>191.9</v>
      </c>
      <c r="L273" s="4">
        <v>151.30000000000001</v>
      </c>
      <c r="M273" s="4">
        <v>116.8</v>
      </c>
      <c r="N273" s="4">
        <v>160</v>
      </c>
      <c r="O273" s="4">
        <v>136.5</v>
      </c>
      <c r="P273" s="4">
        <v>163.30000000000001</v>
      </c>
      <c r="Q273" s="4">
        <v>159.9</v>
      </c>
      <c r="R273" s="4">
        <v>187.2</v>
      </c>
      <c r="S273" s="4">
        <v>150</v>
      </c>
      <c r="T273" s="4">
        <v>135.19999999999999</v>
      </c>
      <c r="U273" s="4">
        <v>147.80000000000001</v>
      </c>
      <c r="V273" s="4">
        <v>155.5</v>
      </c>
      <c r="W273" s="4">
        <v>138.30000000000001</v>
      </c>
      <c r="X273" s="4">
        <v>144.5</v>
      </c>
      <c r="Y273" s="4">
        <v>148.69999999999999</v>
      </c>
      <c r="Z273" s="4">
        <v>133.9</v>
      </c>
      <c r="AA273" s="4">
        <v>141.19999999999999</v>
      </c>
      <c r="AB273" s="4">
        <v>155.5</v>
      </c>
      <c r="AC273" s="4">
        <v>155.19999999999999</v>
      </c>
      <c r="AD273" s="4">
        <v>144.80000000000001</v>
      </c>
      <c r="AE273" s="22">
        <v>152.9</v>
      </c>
    </row>
    <row r="274" spans="1:31" x14ac:dyDescent="0.35">
      <c r="A274" s="21" t="s">
        <v>34</v>
      </c>
      <c r="B274" s="4">
        <v>2020</v>
      </c>
      <c r="C274" s="4" t="s">
        <v>41</v>
      </c>
      <c r="D274" s="4" t="str">
        <f t="shared" si="4"/>
        <v>Rural+Urban-2020-August</v>
      </c>
      <c r="E274" s="4">
        <v>148.9</v>
      </c>
      <c r="F274" s="4">
        <v>190.9</v>
      </c>
      <c r="G274" s="4">
        <v>150.80000000000001</v>
      </c>
      <c r="H274" s="4">
        <v>153.30000000000001</v>
      </c>
      <c r="I274" s="4">
        <v>137.4</v>
      </c>
      <c r="J274" s="4">
        <v>150.4</v>
      </c>
      <c r="K274" s="4">
        <v>178.1</v>
      </c>
      <c r="L274" s="4">
        <v>150.4</v>
      </c>
      <c r="M274" s="4">
        <v>115.1</v>
      </c>
      <c r="N274" s="4">
        <v>160</v>
      </c>
      <c r="O274" s="4">
        <v>140.6</v>
      </c>
      <c r="P274" s="4">
        <v>162.30000000000001</v>
      </c>
      <c r="Q274" s="4">
        <v>157</v>
      </c>
      <c r="R274" s="4">
        <v>182.6</v>
      </c>
      <c r="S274" s="4">
        <v>153.1</v>
      </c>
      <c r="T274" s="4">
        <v>143.4</v>
      </c>
      <c r="U274" s="4">
        <v>151.69999999999999</v>
      </c>
      <c r="V274" s="4">
        <v>155.5</v>
      </c>
      <c r="W274" s="4">
        <v>143</v>
      </c>
      <c r="X274" s="4">
        <v>148.4</v>
      </c>
      <c r="Y274" s="4">
        <v>155</v>
      </c>
      <c r="Z274" s="4">
        <v>138.5</v>
      </c>
      <c r="AA274" s="4">
        <v>146</v>
      </c>
      <c r="AB274" s="4">
        <v>158.5</v>
      </c>
      <c r="AC274" s="4">
        <v>154.30000000000001</v>
      </c>
      <c r="AD274" s="4">
        <v>149</v>
      </c>
      <c r="AE274" s="22">
        <v>153.9</v>
      </c>
    </row>
    <row r="275" spans="1:31" x14ac:dyDescent="0.35">
      <c r="A275" s="21" t="s">
        <v>30</v>
      </c>
      <c r="B275" s="4">
        <v>2020</v>
      </c>
      <c r="C275" s="4" t="s">
        <v>42</v>
      </c>
      <c r="D275" s="4" t="str">
        <f t="shared" si="4"/>
        <v>Rural-2020-September</v>
      </c>
      <c r="E275" s="4">
        <v>146.9</v>
      </c>
      <c r="F275" s="4">
        <v>183.9</v>
      </c>
      <c r="G275" s="4">
        <v>149.5</v>
      </c>
      <c r="H275" s="4">
        <v>153.4</v>
      </c>
      <c r="I275" s="4">
        <v>140.4</v>
      </c>
      <c r="J275" s="4">
        <v>147</v>
      </c>
      <c r="K275" s="4">
        <v>178.8</v>
      </c>
      <c r="L275" s="4">
        <v>149.30000000000001</v>
      </c>
      <c r="M275" s="4">
        <v>115.1</v>
      </c>
      <c r="N275" s="4">
        <v>160</v>
      </c>
      <c r="O275" s="4">
        <v>145.4</v>
      </c>
      <c r="P275" s="4">
        <v>161.6</v>
      </c>
      <c r="Q275" s="4">
        <v>156.1</v>
      </c>
      <c r="R275" s="4">
        <v>182.9</v>
      </c>
      <c r="S275" s="4">
        <v>155.4</v>
      </c>
      <c r="T275" s="4">
        <v>149.9</v>
      </c>
      <c r="U275" s="4">
        <v>154.6</v>
      </c>
      <c r="V275" s="4">
        <v>139.2560976</v>
      </c>
      <c r="W275" s="4">
        <v>146.4</v>
      </c>
      <c r="X275" s="4">
        <v>151.6</v>
      </c>
      <c r="Y275" s="4">
        <v>159.1</v>
      </c>
      <c r="Z275" s="4">
        <v>144.6</v>
      </c>
      <c r="AA275" s="4">
        <v>152.80000000000001</v>
      </c>
      <c r="AB275" s="4">
        <v>161.1</v>
      </c>
      <c r="AC275" s="4">
        <v>157.4</v>
      </c>
      <c r="AD275" s="4">
        <v>153.69999999999999</v>
      </c>
      <c r="AE275" s="22">
        <v>155.4</v>
      </c>
    </row>
    <row r="276" spans="1:31" x14ac:dyDescent="0.35">
      <c r="A276" s="21" t="s">
        <v>33</v>
      </c>
      <c r="B276" s="4">
        <v>2020</v>
      </c>
      <c r="C276" s="4" t="s">
        <v>42</v>
      </c>
      <c r="D276" s="4" t="str">
        <f t="shared" si="4"/>
        <v>Urban-2020-September</v>
      </c>
      <c r="E276" s="4">
        <v>151.5</v>
      </c>
      <c r="F276" s="4">
        <v>193.1</v>
      </c>
      <c r="G276" s="4">
        <v>157.30000000000001</v>
      </c>
      <c r="H276" s="4">
        <v>153.9</v>
      </c>
      <c r="I276" s="4">
        <v>134.4</v>
      </c>
      <c r="J276" s="4">
        <v>155.4</v>
      </c>
      <c r="K276" s="4">
        <v>202</v>
      </c>
      <c r="L276" s="4">
        <v>150.80000000000001</v>
      </c>
      <c r="M276" s="4">
        <v>118.9</v>
      </c>
      <c r="N276" s="4">
        <v>160.9</v>
      </c>
      <c r="O276" s="4">
        <v>137.69999999999999</v>
      </c>
      <c r="P276" s="4">
        <v>164.4</v>
      </c>
      <c r="Q276" s="4">
        <v>161.30000000000001</v>
      </c>
      <c r="R276" s="4">
        <v>188.7</v>
      </c>
      <c r="S276" s="4">
        <v>150.19999999999999</v>
      </c>
      <c r="T276" s="4">
        <v>136.30000000000001</v>
      </c>
      <c r="U276" s="4">
        <v>148.1</v>
      </c>
      <c r="V276" s="4">
        <v>156.30000000000001</v>
      </c>
      <c r="W276" s="4">
        <v>137.19999999999999</v>
      </c>
      <c r="X276" s="4">
        <v>145.4</v>
      </c>
      <c r="Y276" s="4">
        <v>150</v>
      </c>
      <c r="Z276" s="4">
        <v>135.1</v>
      </c>
      <c r="AA276" s="4">
        <v>141.80000000000001</v>
      </c>
      <c r="AB276" s="4">
        <v>154.9</v>
      </c>
      <c r="AC276" s="4">
        <v>159.80000000000001</v>
      </c>
      <c r="AD276" s="4">
        <v>146</v>
      </c>
      <c r="AE276" s="22">
        <v>154</v>
      </c>
    </row>
    <row r="277" spans="1:31" x14ac:dyDescent="0.35">
      <c r="A277" s="21" t="s">
        <v>34</v>
      </c>
      <c r="B277" s="4">
        <v>2020</v>
      </c>
      <c r="C277" s="4" t="s">
        <v>42</v>
      </c>
      <c r="D277" s="4" t="str">
        <f t="shared" si="4"/>
        <v>Rural+Urban-2020-September</v>
      </c>
      <c r="E277" s="4">
        <v>148.4</v>
      </c>
      <c r="F277" s="4">
        <v>187.1</v>
      </c>
      <c r="G277" s="4">
        <v>152.5</v>
      </c>
      <c r="H277" s="4">
        <v>153.6</v>
      </c>
      <c r="I277" s="4">
        <v>138.19999999999999</v>
      </c>
      <c r="J277" s="4">
        <v>150.9</v>
      </c>
      <c r="K277" s="4">
        <v>186.7</v>
      </c>
      <c r="L277" s="4">
        <v>149.80000000000001</v>
      </c>
      <c r="M277" s="4">
        <v>116.4</v>
      </c>
      <c r="N277" s="4">
        <v>160.30000000000001</v>
      </c>
      <c r="O277" s="4">
        <v>142.19999999999999</v>
      </c>
      <c r="P277" s="4">
        <v>162.9</v>
      </c>
      <c r="Q277" s="4">
        <v>158</v>
      </c>
      <c r="R277" s="4">
        <v>184.4</v>
      </c>
      <c r="S277" s="4">
        <v>153.4</v>
      </c>
      <c r="T277" s="4">
        <v>144.30000000000001</v>
      </c>
      <c r="U277" s="4">
        <v>152</v>
      </c>
      <c r="V277" s="4">
        <v>156.30000000000001</v>
      </c>
      <c r="W277" s="4">
        <v>142.9</v>
      </c>
      <c r="X277" s="4">
        <v>148.69999999999999</v>
      </c>
      <c r="Y277" s="4">
        <v>155.6</v>
      </c>
      <c r="Z277" s="4">
        <v>139.6</v>
      </c>
      <c r="AA277" s="4">
        <v>146.6</v>
      </c>
      <c r="AB277" s="4">
        <v>157.5</v>
      </c>
      <c r="AC277" s="4">
        <v>158.4</v>
      </c>
      <c r="AD277" s="4">
        <v>150</v>
      </c>
      <c r="AE277" s="22">
        <v>154.69999999999999</v>
      </c>
    </row>
    <row r="278" spans="1:31" x14ac:dyDescent="0.35">
      <c r="A278" s="21" t="s">
        <v>30</v>
      </c>
      <c r="B278" s="4">
        <v>2020</v>
      </c>
      <c r="C278" s="4" t="s">
        <v>43</v>
      </c>
      <c r="D278" s="4" t="str">
        <f t="shared" si="4"/>
        <v>Rural-2020-October</v>
      </c>
      <c r="E278" s="4">
        <v>146</v>
      </c>
      <c r="F278" s="4">
        <v>186.3</v>
      </c>
      <c r="G278" s="4">
        <v>159.19999999999999</v>
      </c>
      <c r="H278" s="4">
        <v>153.6</v>
      </c>
      <c r="I278" s="4">
        <v>142.6</v>
      </c>
      <c r="J278" s="4">
        <v>147.19999999999999</v>
      </c>
      <c r="K278" s="4">
        <v>200.6</v>
      </c>
      <c r="L278" s="4">
        <v>150.30000000000001</v>
      </c>
      <c r="M278" s="4">
        <v>115.3</v>
      </c>
      <c r="N278" s="4">
        <v>160.9</v>
      </c>
      <c r="O278" s="4">
        <v>147.4</v>
      </c>
      <c r="P278" s="4">
        <v>161.9</v>
      </c>
      <c r="Q278" s="4">
        <v>159.6</v>
      </c>
      <c r="R278" s="4">
        <v>182.7</v>
      </c>
      <c r="S278" s="4">
        <v>155.69999999999999</v>
      </c>
      <c r="T278" s="4">
        <v>150.6</v>
      </c>
      <c r="U278" s="4">
        <v>155</v>
      </c>
      <c r="V278" s="4">
        <v>139.2560976</v>
      </c>
      <c r="W278" s="4">
        <v>146.80000000000001</v>
      </c>
      <c r="X278" s="4">
        <v>152</v>
      </c>
      <c r="Y278" s="4">
        <v>159.5</v>
      </c>
      <c r="Z278" s="4">
        <v>146.4</v>
      </c>
      <c r="AA278" s="4">
        <v>152.4</v>
      </c>
      <c r="AB278" s="4">
        <v>162.5</v>
      </c>
      <c r="AC278" s="4">
        <v>156.19999999999999</v>
      </c>
      <c r="AD278" s="4">
        <v>154.30000000000001</v>
      </c>
      <c r="AE278" s="22">
        <v>157.5</v>
      </c>
    </row>
    <row r="279" spans="1:31" x14ac:dyDescent="0.35">
      <c r="A279" s="21" t="s">
        <v>33</v>
      </c>
      <c r="B279" s="4">
        <v>2020</v>
      </c>
      <c r="C279" s="4" t="s">
        <v>43</v>
      </c>
      <c r="D279" s="4" t="str">
        <f t="shared" si="4"/>
        <v>Urban-2020-October</v>
      </c>
      <c r="E279" s="4">
        <v>150.6</v>
      </c>
      <c r="F279" s="4">
        <v>193.7</v>
      </c>
      <c r="G279" s="4">
        <v>164.8</v>
      </c>
      <c r="H279" s="4">
        <v>153.69999999999999</v>
      </c>
      <c r="I279" s="4">
        <v>135.69999999999999</v>
      </c>
      <c r="J279" s="4">
        <v>155.69999999999999</v>
      </c>
      <c r="K279" s="4">
        <v>226</v>
      </c>
      <c r="L279" s="4">
        <v>152.19999999999999</v>
      </c>
      <c r="M279" s="4">
        <v>118.1</v>
      </c>
      <c r="N279" s="4">
        <v>161.30000000000001</v>
      </c>
      <c r="O279" s="4">
        <v>139.19999999999999</v>
      </c>
      <c r="P279" s="4">
        <v>164.8</v>
      </c>
      <c r="Q279" s="4">
        <v>164.4</v>
      </c>
      <c r="R279" s="4">
        <v>188.7</v>
      </c>
      <c r="S279" s="4">
        <v>150.5</v>
      </c>
      <c r="T279" s="4">
        <v>136.1</v>
      </c>
      <c r="U279" s="4">
        <v>148.30000000000001</v>
      </c>
      <c r="V279" s="4">
        <v>156.5</v>
      </c>
      <c r="W279" s="4">
        <v>137.1</v>
      </c>
      <c r="X279" s="4">
        <v>145.1</v>
      </c>
      <c r="Y279" s="4">
        <v>151</v>
      </c>
      <c r="Z279" s="4">
        <v>135.4</v>
      </c>
      <c r="AA279" s="4">
        <v>142</v>
      </c>
      <c r="AB279" s="4">
        <v>155.69999999999999</v>
      </c>
      <c r="AC279" s="4">
        <v>158.1</v>
      </c>
      <c r="AD279" s="4">
        <v>146.19999999999999</v>
      </c>
      <c r="AE279" s="22">
        <v>155.19999999999999</v>
      </c>
    </row>
    <row r="280" spans="1:31" x14ac:dyDescent="0.35">
      <c r="A280" s="21" t="s">
        <v>34</v>
      </c>
      <c r="B280" s="4">
        <v>2020</v>
      </c>
      <c r="C280" s="4" t="s">
        <v>43</v>
      </c>
      <c r="D280" s="4" t="str">
        <f t="shared" si="4"/>
        <v>Rural+Urban-2020-October</v>
      </c>
      <c r="E280" s="4">
        <v>147.5</v>
      </c>
      <c r="F280" s="4">
        <v>188.9</v>
      </c>
      <c r="G280" s="4">
        <v>161.4</v>
      </c>
      <c r="H280" s="4">
        <v>153.6</v>
      </c>
      <c r="I280" s="4">
        <v>140.1</v>
      </c>
      <c r="J280" s="4">
        <v>151.19999999999999</v>
      </c>
      <c r="K280" s="4">
        <v>209.2</v>
      </c>
      <c r="L280" s="4">
        <v>150.9</v>
      </c>
      <c r="M280" s="4">
        <v>116.2</v>
      </c>
      <c r="N280" s="4">
        <v>161</v>
      </c>
      <c r="O280" s="4">
        <v>144</v>
      </c>
      <c r="P280" s="4">
        <v>163.19999999999999</v>
      </c>
      <c r="Q280" s="4">
        <v>161.4</v>
      </c>
      <c r="R280" s="4">
        <v>184.3</v>
      </c>
      <c r="S280" s="4">
        <v>153.69999999999999</v>
      </c>
      <c r="T280" s="4">
        <v>144.6</v>
      </c>
      <c r="U280" s="4">
        <v>152.30000000000001</v>
      </c>
      <c r="V280" s="4">
        <v>156.5</v>
      </c>
      <c r="W280" s="4">
        <v>143.1</v>
      </c>
      <c r="X280" s="4">
        <v>148.69999999999999</v>
      </c>
      <c r="Y280" s="4">
        <v>156.30000000000001</v>
      </c>
      <c r="Z280" s="4">
        <v>140.6</v>
      </c>
      <c r="AA280" s="4">
        <v>146.5</v>
      </c>
      <c r="AB280" s="4">
        <v>158.5</v>
      </c>
      <c r="AC280" s="4">
        <v>157</v>
      </c>
      <c r="AD280" s="4">
        <v>150.4</v>
      </c>
      <c r="AE280" s="22">
        <v>156.4</v>
      </c>
    </row>
    <row r="281" spans="1:31" x14ac:dyDescent="0.35">
      <c r="A281" s="21" t="s">
        <v>30</v>
      </c>
      <c r="B281" s="4">
        <v>2020</v>
      </c>
      <c r="C281" s="4" t="s">
        <v>45</v>
      </c>
      <c r="D281" s="4" t="str">
        <f t="shared" si="4"/>
        <v>Rural-2020-November</v>
      </c>
      <c r="E281" s="4">
        <v>145.4</v>
      </c>
      <c r="F281" s="4">
        <v>188.6</v>
      </c>
      <c r="G281" s="4">
        <v>171.6</v>
      </c>
      <c r="H281" s="4">
        <v>153.80000000000001</v>
      </c>
      <c r="I281" s="4">
        <v>145.4</v>
      </c>
      <c r="J281" s="4">
        <v>146.5</v>
      </c>
      <c r="K281" s="4">
        <v>222.2</v>
      </c>
      <c r="L281" s="4">
        <v>155.9</v>
      </c>
      <c r="M281" s="4">
        <v>114.9</v>
      </c>
      <c r="N281" s="4">
        <v>162</v>
      </c>
      <c r="O281" s="4">
        <v>150</v>
      </c>
      <c r="P281" s="4">
        <v>162.69999999999999</v>
      </c>
      <c r="Q281" s="4">
        <v>163.4</v>
      </c>
      <c r="R281" s="4">
        <v>183.4</v>
      </c>
      <c r="S281" s="4">
        <v>156.30000000000001</v>
      </c>
      <c r="T281" s="4">
        <v>151</v>
      </c>
      <c r="U281" s="4">
        <v>155.5</v>
      </c>
      <c r="V281" s="4">
        <v>139.2560976</v>
      </c>
      <c r="W281" s="4">
        <v>147.5</v>
      </c>
      <c r="X281" s="4">
        <v>152.80000000000001</v>
      </c>
      <c r="Y281" s="4">
        <v>160.4</v>
      </c>
      <c r="Z281" s="4">
        <v>146.1</v>
      </c>
      <c r="AA281" s="4">
        <v>153.6</v>
      </c>
      <c r="AB281" s="4">
        <v>161.6</v>
      </c>
      <c r="AC281" s="4">
        <v>156.19999999999999</v>
      </c>
      <c r="AD281" s="4">
        <v>154.5</v>
      </c>
      <c r="AE281" s="22">
        <v>159.80000000000001</v>
      </c>
    </row>
    <row r="282" spans="1:31" x14ac:dyDescent="0.35">
      <c r="A282" s="21" t="s">
        <v>33</v>
      </c>
      <c r="B282" s="4">
        <v>2020</v>
      </c>
      <c r="C282" s="4" t="s">
        <v>45</v>
      </c>
      <c r="D282" s="4" t="str">
        <f t="shared" si="4"/>
        <v>Urban-2020-November</v>
      </c>
      <c r="E282" s="4">
        <v>149.69999999999999</v>
      </c>
      <c r="F282" s="4">
        <v>195.5</v>
      </c>
      <c r="G282" s="4">
        <v>176.9</v>
      </c>
      <c r="H282" s="4">
        <v>153.9</v>
      </c>
      <c r="I282" s="4">
        <v>138</v>
      </c>
      <c r="J282" s="4">
        <v>150.5</v>
      </c>
      <c r="K282" s="4">
        <v>245.3</v>
      </c>
      <c r="L282" s="4">
        <v>158.69999999999999</v>
      </c>
      <c r="M282" s="4">
        <v>117.2</v>
      </c>
      <c r="N282" s="4">
        <v>161.4</v>
      </c>
      <c r="O282" s="4">
        <v>141.5</v>
      </c>
      <c r="P282" s="4">
        <v>165.1</v>
      </c>
      <c r="Q282" s="4">
        <v>167</v>
      </c>
      <c r="R282" s="4">
        <v>188.8</v>
      </c>
      <c r="S282" s="4">
        <v>151.1</v>
      </c>
      <c r="T282" s="4">
        <v>136.4</v>
      </c>
      <c r="U282" s="4">
        <v>148.80000000000001</v>
      </c>
      <c r="V282" s="4">
        <v>158</v>
      </c>
      <c r="W282" s="4">
        <v>137.30000000000001</v>
      </c>
      <c r="X282" s="4">
        <v>145.1</v>
      </c>
      <c r="Y282" s="4">
        <v>152</v>
      </c>
      <c r="Z282" s="4">
        <v>135.19999999999999</v>
      </c>
      <c r="AA282" s="4">
        <v>144.4</v>
      </c>
      <c r="AB282" s="4">
        <v>156.4</v>
      </c>
      <c r="AC282" s="4">
        <v>157.9</v>
      </c>
      <c r="AD282" s="4">
        <v>146.6</v>
      </c>
      <c r="AE282" s="22">
        <v>156.69999999999999</v>
      </c>
    </row>
    <row r="283" spans="1:31" x14ac:dyDescent="0.35">
      <c r="A283" s="21" t="s">
        <v>34</v>
      </c>
      <c r="B283" s="4">
        <v>2020</v>
      </c>
      <c r="C283" s="4" t="s">
        <v>45</v>
      </c>
      <c r="D283" s="4" t="str">
        <f t="shared" si="4"/>
        <v>Rural+Urban-2020-November</v>
      </c>
      <c r="E283" s="4">
        <v>146.80000000000001</v>
      </c>
      <c r="F283" s="4">
        <v>191</v>
      </c>
      <c r="G283" s="4">
        <v>173.6</v>
      </c>
      <c r="H283" s="4">
        <v>153.80000000000001</v>
      </c>
      <c r="I283" s="4">
        <v>142.69999999999999</v>
      </c>
      <c r="J283" s="4">
        <v>148.4</v>
      </c>
      <c r="K283" s="4">
        <v>230</v>
      </c>
      <c r="L283" s="4">
        <v>156.80000000000001</v>
      </c>
      <c r="M283" s="4">
        <v>115.7</v>
      </c>
      <c r="N283" s="4">
        <v>161.80000000000001</v>
      </c>
      <c r="O283" s="4">
        <v>146.5</v>
      </c>
      <c r="P283" s="4">
        <v>163.80000000000001</v>
      </c>
      <c r="Q283" s="4">
        <v>164.7</v>
      </c>
      <c r="R283" s="4">
        <v>184.8</v>
      </c>
      <c r="S283" s="4">
        <v>154.30000000000001</v>
      </c>
      <c r="T283" s="4">
        <v>144.9</v>
      </c>
      <c r="U283" s="4">
        <v>152.80000000000001</v>
      </c>
      <c r="V283" s="4">
        <v>158</v>
      </c>
      <c r="W283" s="4">
        <v>143.6</v>
      </c>
      <c r="X283" s="4">
        <v>149.19999999999999</v>
      </c>
      <c r="Y283" s="4">
        <v>157.19999999999999</v>
      </c>
      <c r="Z283" s="4">
        <v>140.4</v>
      </c>
      <c r="AA283" s="4">
        <v>148.4</v>
      </c>
      <c r="AB283" s="4">
        <v>158.6</v>
      </c>
      <c r="AC283" s="4">
        <v>156.9</v>
      </c>
      <c r="AD283" s="4">
        <v>150.69999999999999</v>
      </c>
      <c r="AE283" s="22">
        <v>158.4</v>
      </c>
    </row>
    <row r="284" spans="1:31" x14ac:dyDescent="0.35">
      <c r="A284" s="21" t="s">
        <v>30</v>
      </c>
      <c r="B284" s="4">
        <v>2020</v>
      </c>
      <c r="C284" s="4" t="s">
        <v>46</v>
      </c>
      <c r="D284" s="4" t="str">
        <f t="shared" si="4"/>
        <v>Rural-2020-December</v>
      </c>
      <c r="E284" s="4">
        <v>144.6</v>
      </c>
      <c r="F284" s="4">
        <v>188.5</v>
      </c>
      <c r="G284" s="4">
        <v>173.4</v>
      </c>
      <c r="H284" s="4">
        <v>154</v>
      </c>
      <c r="I284" s="4">
        <v>150</v>
      </c>
      <c r="J284" s="4">
        <v>145.9</v>
      </c>
      <c r="K284" s="4">
        <v>225.2</v>
      </c>
      <c r="L284" s="4">
        <v>159.5</v>
      </c>
      <c r="M284" s="4">
        <v>114.4</v>
      </c>
      <c r="N284" s="4">
        <v>163.5</v>
      </c>
      <c r="O284" s="4">
        <v>153.4</v>
      </c>
      <c r="P284" s="4">
        <v>163.6</v>
      </c>
      <c r="Q284" s="4">
        <v>164.5</v>
      </c>
      <c r="R284" s="4">
        <v>183.6</v>
      </c>
      <c r="S284" s="4">
        <v>157</v>
      </c>
      <c r="T284" s="4">
        <v>151.6</v>
      </c>
      <c r="U284" s="4">
        <v>156.30000000000001</v>
      </c>
      <c r="V284" s="4">
        <v>139.2560976</v>
      </c>
      <c r="W284" s="4">
        <v>148.69999999999999</v>
      </c>
      <c r="X284" s="4">
        <v>153.4</v>
      </c>
      <c r="Y284" s="4">
        <v>161.6</v>
      </c>
      <c r="Z284" s="4">
        <v>146.4</v>
      </c>
      <c r="AA284" s="4">
        <v>153.9</v>
      </c>
      <c r="AB284" s="4">
        <v>162.9</v>
      </c>
      <c r="AC284" s="4">
        <v>156.6</v>
      </c>
      <c r="AD284" s="4">
        <v>155.19999999999999</v>
      </c>
      <c r="AE284" s="22">
        <v>160.69999999999999</v>
      </c>
    </row>
    <row r="285" spans="1:31" x14ac:dyDescent="0.35">
      <c r="A285" s="21" t="s">
        <v>33</v>
      </c>
      <c r="B285" s="4">
        <v>2020</v>
      </c>
      <c r="C285" s="4" t="s">
        <v>46</v>
      </c>
      <c r="D285" s="4" t="str">
        <f t="shared" si="4"/>
        <v>Urban-2020-December</v>
      </c>
      <c r="E285" s="4">
        <v>149</v>
      </c>
      <c r="F285" s="4">
        <v>195.7</v>
      </c>
      <c r="G285" s="4">
        <v>178.3</v>
      </c>
      <c r="H285" s="4">
        <v>154.19999999999999</v>
      </c>
      <c r="I285" s="4">
        <v>140.69999999999999</v>
      </c>
      <c r="J285" s="4">
        <v>149.69999999999999</v>
      </c>
      <c r="K285" s="4">
        <v>240.9</v>
      </c>
      <c r="L285" s="4">
        <v>161.5</v>
      </c>
      <c r="M285" s="4">
        <v>117.1</v>
      </c>
      <c r="N285" s="4">
        <v>161.9</v>
      </c>
      <c r="O285" s="4">
        <v>143.30000000000001</v>
      </c>
      <c r="P285" s="4">
        <v>166.1</v>
      </c>
      <c r="Q285" s="4">
        <v>167</v>
      </c>
      <c r="R285" s="4">
        <v>190.2</v>
      </c>
      <c r="S285" s="4">
        <v>151.9</v>
      </c>
      <c r="T285" s="4">
        <v>136.69999999999999</v>
      </c>
      <c r="U285" s="4">
        <v>149.6</v>
      </c>
      <c r="V285" s="4">
        <v>158.4</v>
      </c>
      <c r="W285" s="4">
        <v>137.9</v>
      </c>
      <c r="X285" s="4">
        <v>145.5</v>
      </c>
      <c r="Y285" s="4">
        <v>152.9</v>
      </c>
      <c r="Z285" s="4">
        <v>135.5</v>
      </c>
      <c r="AA285" s="4">
        <v>144.30000000000001</v>
      </c>
      <c r="AB285" s="4">
        <v>156.9</v>
      </c>
      <c r="AC285" s="4">
        <v>157.9</v>
      </c>
      <c r="AD285" s="4">
        <v>146.9</v>
      </c>
      <c r="AE285" s="22">
        <v>156.9</v>
      </c>
    </row>
    <row r="286" spans="1:31" x14ac:dyDescent="0.35">
      <c r="A286" s="21" t="s">
        <v>34</v>
      </c>
      <c r="B286" s="4">
        <v>2020</v>
      </c>
      <c r="C286" s="4" t="s">
        <v>46</v>
      </c>
      <c r="D286" s="4" t="str">
        <f t="shared" si="4"/>
        <v>Rural+Urban-2020-December</v>
      </c>
      <c r="E286" s="4">
        <v>146</v>
      </c>
      <c r="F286" s="4">
        <v>191</v>
      </c>
      <c r="G286" s="4">
        <v>175.3</v>
      </c>
      <c r="H286" s="4">
        <v>154.1</v>
      </c>
      <c r="I286" s="4">
        <v>146.6</v>
      </c>
      <c r="J286" s="4">
        <v>147.69999999999999</v>
      </c>
      <c r="K286" s="4">
        <v>230.5</v>
      </c>
      <c r="L286" s="4">
        <v>160.19999999999999</v>
      </c>
      <c r="M286" s="4">
        <v>115.3</v>
      </c>
      <c r="N286" s="4">
        <v>163</v>
      </c>
      <c r="O286" s="4">
        <v>149.19999999999999</v>
      </c>
      <c r="P286" s="4">
        <v>164.8</v>
      </c>
      <c r="Q286" s="4">
        <v>165.4</v>
      </c>
      <c r="R286" s="4">
        <v>185.4</v>
      </c>
      <c r="S286" s="4">
        <v>155</v>
      </c>
      <c r="T286" s="4">
        <v>145.4</v>
      </c>
      <c r="U286" s="4">
        <v>153.6</v>
      </c>
      <c r="V286" s="4">
        <v>158.4</v>
      </c>
      <c r="W286" s="4">
        <v>144.6</v>
      </c>
      <c r="X286" s="4">
        <v>149.69999999999999</v>
      </c>
      <c r="Y286" s="4">
        <v>158.30000000000001</v>
      </c>
      <c r="Z286" s="4">
        <v>140.69999999999999</v>
      </c>
      <c r="AA286" s="4">
        <v>148.5</v>
      </c>
      <c r="AB286" s="4">
        <v>159.4</v>
      </c>
      <c r="AC286" s="4">
        <v>157.1</v>
      </c>
      <c r="AD286" s="4">
        <v>151.19999999999999</v>
      </c>
      <c r="AE286" s="22">
        <v>158.9</v>
      </c>
    </row>
    <row r="287" spans="1:31" x14ac:dyDescent="0.35">
      <c r="A287" s="21" t="s">
        <v>30</v>
      </c>
      <c r="B287" s="4">
        <v>2021</v>
      </c>
      <c r="C287" s="4" t="s">
        <v>31</v>
      </c>
      <c r="D287" s="4" t="str">
        <f t="shared" si="4"/>
        <v>Rural-2021-January</v>
      </c>
      <c r="E287" s="4">
        <v>143.4</v>
      </c>
      <c r="F287" s="4">
        <v>187.5</v>
      </c>
      <c r="G287" s="4">
        <v>173.4</v>
      </c>
      <c r="H287" s="4">
        <v>154</v>
      </c>
      <c r="I287" s="4">
        <v>154.80000000000001</v>
      </c>
      <c r="J287" s="4">
        <v>147</v>
      </c>
      <c r="K287" s="4">
        <v>187.8</v>
      </c>
      <c r="L287" s="4">
        <v>159.5</v>
      </c>
      <c r="M287" s="4">
        <v>113.8</v>
      </c>
      <c r="N287" s="4">
        <v>164.5</v>
      </c>
      <c r="O287" s="4">
        <v>156.1</v>
      </c>
      <c r="P287" s="4">
        <v>164.3</v>
      </c>
      <c r="Q287" s="4">
        <v>159.6</v>
      </c>
      <c r="R287" s="4">
        <v>184.6</v>
      </c>
      <c r="S287" s="4">
        <v>157.5</v>
      </c>
      <c r="T287" s="4">
        <v>152.4</v>
      </c>
      <c r="U287" s="4">
        <v>156.80000000000001</v>
      </c>
      <c r="V287" s="4">
        <v>139.2560976</v>
      </c>
      <c r="W287" s="4">
        <v>150.9</v>
      </c>
      <c r="X287" s="4">
        <v>153.9</v>
      </c>
      <c r="Y287" s="4">
        <v>162.5</v>
      </c>
      <c r="Z287" s="4">
        <v>147.5</v>
      </c>
      <c r="AA287" s="4">
        <v>155.1</v>
      </c>
      <c r="AB287" s="4">
        <v>163.5</v>
      </c>
      <c r="AC287" s="4">
        <v>156.19999999999999</v>
      </c>
      <c r="AD287" s="4">
        <v>155.9</v>
      </c>
      <c r="AE287" s="22">
        <v>158.5</v>
      </c>
    </row>
    <row r="288" spans="1:31" x14ac:dyDescent="0.35">
      <c r="A288" s="21" t="s">
        <v>33</v>
      </c>
      <c r="B288" s="4">
        <v>2021</v>
      </c>
      <c r="C288" s="4" t="s">
        <v>31</v>
      </c>
      <c r="D288" s="4" t="str">
        <f t="shared" si="4"/>
        <v>Urban-2021-January</v>
      </c>
      <c r="E288" s="4">
        <v>148</v>
      </c>
      <c r="F288" s="4">
        <v>194.8</v>
      </c>
      <c r="G288" s="4">
        <v>178.4</v>
      </c>
      <c r="H288" s="4">
        <v>154.4</v>
      </c>
      <c r="I288" s="4">
        <v>144.1</v>
      </c>
      <c r="J288" s="4">
        <v>152.6</v>
      </c>
      <c r="K288" s="4">
        <v>206.8</v>
      </c>
      <c r="L288" s="4">
        <v>162.1</v>
      </c>
      <c r="M288" s="4">
        <v>116.3</v>
      </c>
      <c r="N288" s="4">
        <v>163</v>
      </c>
      <c r="O288" s="4">
        <v>145.9</v>
      </c>
      <c r="P288" s="4">
        <v>167.2</v>
      </c>
      <c r="Q288" s="4">
        <v>163.4</v>
      </c>
      <c r="R288" s="4">
        <v>191.8</v>
      </c>
      <c r="S288" s="4">
        <v>152.5</v>
      </c>
      <c r="T288" s="4">
        <v>137.30000000000001</v>
      </c>
      <c r="U288" s="4">
        <v>150.19999999999999</v>
      </c>
      <c r="V288" s="4">
        <v>157.69999999999999</v>
      </c>
      <c r="W288" s="4">
        <v>142.9</v>
      </c>
      <c r="X288" s="4">
        <v>145.69999999999999</v>
      </c>
      <c r="Y288" s="4">
        <v>154.1</v>
      </c>
      <c r="Z288" s="4">
        <v>136.9</v>
      </c>
      <c r="AA288" s="4">
        <v>145.4</v>
      </c>
      <c r="AB288" s="4">
        <v>156.1</v>
      </c>
      <c r="AC288" s="4">
        <v>157.69999999999999</v>
      </c>
      <c r="AD288" s="4">
        <v>147.6</v>
      </c>
      <c r="AE288" s="22">
        <v>156</v>
      </c>
    </row>
    <row r="289" spans="1:31" x14ac:dyDescent="0.35">
      <c r="A289" s="21" t="s">
        <v>34</v>
      </c>
      <c r="B289" s="4">
        <v>2021</v>
      </c>
      <c r="C289" s="4" t="s">
        <v>31</v>
      </c>
      <c r="D289" s="4" t="str">
        <f t="shared" si="4"/>
        <v>Rural+Urban-2021-January</v>
      </c>
      <c r="E289" s="4">
        <v>144.9</v>
      </c>
      <c r="F289" s="4">
        <v>190.1</v>
      </c>
      <c r="G289" s="4">
        <v>175.3</v>
      </c>
      <c r="H289" s="4">
        <v>154.1</v>
      </c>
      <c r="I289" s="4">
        <v>150.9</v>
      </c>
      <c r="J289" s="4">
        <v>149.6</v>
      </c>
      <c r="K289" s="4">
        <v>194.2</v>
      </c>
      <c r="L289" s="4">
        <v>160.4</v>
      </c>
      <c r="M289" s="4">
        <v>114.6</v>
      </c>
      <c r="N289" s="4">
        <v>164</v>
      </c>
      <c r="O289" s="4">
        <v>151.80000000000001</v>
      </c>
      <c r="P289" s="4">
        <v>165.6</v>
      </c>
      <c r="Q289" s="4">
        <v>161</v>
      </c>
      <c r="R289" s="4">
        <v>186.5</v>
      </c>
      <c r="S289" s="4">
        <v>155.5</v>
      </c>
      <c r="T289" s="4">
        <v>146.1</v>
      </c>
      <c r="U289" s="4">
        <v>154.19999999999999</v>
      </c>
      <c r="V289" s="4">
        <v>157.69999999999999</v>
      </c>
      <c r="W289" s="4">
        <v>147.9</v>
      </c>
      <c r="X289" s="4">
        <v>150</v>
      </c>
      <c r="Y289" s="4">
        <v>159.30000000000001</v>
      </c>
      <c r="Z289" s="4">
        <v>141.9</v>
      </c>
      <c r="AA289" s="4">
        <v>149.6</v>
      </c>
      <c r="AB289" s="4">
        <v>159.19999999999999</v>
      </c>
      <c r="AC289" s="4">
        <v>156.80000000000001</v>
      </c>
      <c r="AD289" s="4">
        <v>151.9</v>
      </c>
      <c r="AE289" s="22">
        <v>157.30000000000001</v>
      </c>
    </row>
    <row r="290" spans="1:31" x14ac:dyDescent="0.35">
      <c r="A290" s="21" t="s">
        <v>30</v>
      </c>
      <c r="B290" s="4">
        <v>2021</v>
      </c>
      <c r="C290" s="4" t="s">
        <v>35</v>
      </c>
      <c r="D290" s="4" t="str">
        <f t="shared" si="4"/>
        <v>Rural-2021-February</v>
      </c>
      <c r="E290" s="4">
        <v>142.80000000000001</v>
      </c>
      <c r="F290" s="4">
        <v>184</v>
      </c>
      <c r="G290" s="4">
        <v>168</v>
      </c>
      <c r="H290" s="4">
        <v>154.4</v>
      </c>
      <c r="I290" s="4">
        <v>163</v>
      </c>
      <c r="J290" s="4">
        <v>147.80000000000001</v>
      </c>
      <c r="K290" s="4">
        <v>149.69999999999999</v>
      </c>
      <c r="L290" s="4">
        <v>158.30000000000001</v>
      </c>
      <c r="M290" s="4">
        <v>111.8</v>
      </c>
      <c r="N290" s="4">
        <v>165</v>
      </c>
      <c r="O290" s="4">
        <v>160</v>
      </c>
      <c r="P290" s="4">
        <v>165.8</v>
      </c>
      <c r="Q290" s="4">
        <v>154.69999999999999</v>
      </c>
      <c r="R290" s="4">
        <v>186.5</v>
      </c>
      <c r="S290" s="4">
        <v>159.1</v>
      </c>
      <c r="T290" s="4">
        <v>153.9</v>
      </c>
      <c r="U290" s="4">
        <v>158.4</v>
      </c>
      <c r="V290" s="4">
        <v>139.2560976</v>
      </c>
      <c r="W290" s="4">
        <v>154.4</v>
      </c>
      <c r="X290" s="4">
        <v>154.80000000000001</v>
      </c>
      <c r="Y290" s="4">
        <v>164.3</v>
      </c>
      <c r="Z290" s="4">
        <v>150.19999999999999</v>
      </c>
      <c r="AA290" s="4">
        <v>157</v>
      </c>
      <c r="AB290" s="4">
        <v>163.6</v>
      </c>
      <c r="AC290" s="4">
        <v>155.19999999999999</v>
      </c>
      <c r="AD290" s="4">
        <v>157.19999999999999</v>
      </c>
      <c r="AE290" s="22">
        <v>156.69999999999999</v>
      </c>
    </row>
    <row r="291" spans="1:31" x14ac:dyDescent="0.35">
      <c r="A291" s="21" t="s">
        <v>33</v>
      </c>
      <c r="B291" s="4">
        <v>2021</v>
      </c>
      <c r="C291" s="4" t="s">
        <v>35</v>
      </c>
      <c r="D291" s="4" t="str">
        <f t="shared" si="4"/>
        <v>Urban-2021-February</v>
      </c>
      <c r="E291" s="4">
        <v>147.6</v>
      </c>
      <c r="F291" s="4">
        <v>191.2</v>
      </c>
      <c r="G291" s="4">
        <v>169.9</v>
      </c>
      <c r="H291" s="4">
        <v>155.1</v>
      </c>
      <c r="I291" s="4">
        <v>151.4</v>
      </c>
      <c r="J291" s="4">
        <v>154</v>
      </c>
      <c r="K291" s="4">
        <v>180.2</v>
      </c>
      <c r="L291" s="4">
        <v>159.80000000000001</v>
      </c>
      <c r="M291" s="4">
        <v>114.9</v>
      </c>
      <c r="N291" s="4">
        <v>162.5</v>
      </c>
      <c r="O291" s="4">
        <v>149.19999999999999</v>
      </c>
      <c r="P291" s="4">
        <v>169.4</v>
      </c>
      <c r="Q291" s="4">
        <v>160.80000000000001</v>
      </c>
      <c r="R291" s="4">
        <v>193.3</v>
      </c>
      <c r="S291" s="4">
        <v>154.19999999999999</v>
      </c>
      <c r="T291" s="4">
        <v>138.19999999999999</v>
      </c>
      <c r="U291" s="4">
        <v>151.80000000000001</v>
      </c>
      <c r="V291" s="4">
        <v>159.80000000000001</v>
      </c>
      <c r="W291" s="4">
        <v>149.1</v>
      </c>
      <c r="X291" s="4">
        <v>146.5</v>
      </c>
      <c r="Y291" s="4">
        <v>156.30000000000001</v>
      </c>
      <c r="Z291" s="4">
        <v>140.5</v>
      </c>
      <c r="AA291" s="4">
        <v>147.30000000000001</v>
      </c>
      <c r="AB291" s="4">
        <v>156.6</v>
      </c>
      <c r="AC291" s="4">
        <v>156.69999999999999</v>
      </c>
      <c r="AD291" s="4">
        <v>149.30000000000001</v>
      </c>
      <c r="AE291" s="22">
        <v>156.5</v>
      </c>
    </row>
    <row r="292" spans="1:31" x14ac:dyDescent="0.35">
      <c r="A292" s="21" t="s">
        <v>34</v>
      </c>
      <c r="B292" s="4">
        <v>2021</v>
      </c>
      <c r="C292" s="4" t="s">
        <v>35</v>
      </c>
      <c r="D292" s="4" t="str">
        <f t="shared" si="4"/>
        <v>Rural+Urban-2021-February</v>
      </c>
      <c r="E292" s="4">
        <v>144.30000000000001</v>
      </c>
      <c r="F292" s="4">
        <v>186.5</v>
      </c>
      <c r="G292" s="4">
        <v>168.7</v>
      </c>
      <c r="H292" s="4">
        <v>154.69999999999999</v>
      </c>
      <c r="I292" s="4">
        <v>158.69999999999999</v>
      </c>
      <c r="J292" s="4">
        <v>150.69999999999999</v>
      </c>
      <c r="K292" s="4">
        <v>160</v>
      </c>
      <c r="L292" s="4">
        <v>158.80000000000001</v>
      </c>
      <c r="M292" s="4">
        <v>112.8</v>
      </c>
      <c r="N292" s="4">
        <v>164.2</v>
      </c>
      <c r="O292" s="4">
        <v>155.5</v>
      </c>
      <c r="P292" s="4">
        <v>167.5</v>
      </c>
      <c r="Q292" s="4">
        <v>156.9</v>
      </c>
      <c r="R292" s="4">
        <v>188.3</v>
      </c>
      <c r="S292" s="4">
        <v>157.19999999999999</v>
      </c>
      <c r="T292" s="4">
        <v>147.4</v>
      </c>
      <c r="U292" s="4">
        <v>155.80000000000001</v>
      </c>
      <c r="V292" s="4">
        <v>159.80000000000001</v>
      </c>
      <c r="W292" s="4">
        <v>152.4</v>
      </c>
      <c r="X292" s="4">
        <v>150.9</v>
      </c>
      <c r="Y292" s="4">
        <v>161.30000000000001</v>
      </c>
      <c r="Z292" s="4">
        <v>145.1</v>
      </c>
      <c r="AA292" s="4">
        <v>151.5</v>
      </c>
      <c r="AB292" s="4">
        <v>159.5</v>
      </c>
      <c r="AC292" s="4">
        <v>155.80000000000001</v>
      </c>
      <c r="AD292" s="4">
        <v>153.4</v>
      </c>
      <c r="AE292" s="22">
        <v>156.6</v>
      </c>
    </row>
    <row r="293" spans="1:31" x14ac:dyDescent="0.35">
      <c r="A293" s="21" t="s">
        <v>30</v>
      </c>
      <c r="B293" s="4">
        <v>2021</v>
      </c>
      <c r="C293" s="4" t="s">
        <v>36</v>
      </c>
      <c r="D293" s="4" t="str">
        <f t="shared" si="4"/>
        <v>Rural-2021-March</v>
      </c>
      <c r="E293" s="4">
        <v>142.5</v>
      </c>
      <c r="F293" s="4">
        <v>189.4</v>
      </c>
      <c r="G293" s="4">
        <v>163.19999999999999</v>
      </c>
      <c r="H293" s="4">
        <v>154.5</v>
      </c>
      <c r="I293" s="4">
        <v>168.2</v>
      </c>
      <c r="J293" s="4">
        <v>150.5</v>
      </c>
      <c r="K293" s="4">
        <v>141</v>
      </c>
      <c r="L293" s="4">
        <v>159.19999999999999</v>
      </c>
      <c r="M293" s="4">
        <v>111.7</v>
      </c>
      <c r="N293" s="4">
        <v>164</v>
      </c>
      <c r="O293" s="4">
        <v>160.6</v>
      </c>
      <c r="P293" s="4">
        <v>166.4</v>
      </c>
      <c r="Q293" s="4">
        <v>154.5</v>
      </c>
      <c r="R293" s="4">
        <v>186.1</v>
      </c>
      <c r="S293" s="4">
        <v>159.6</v>
      </c>
      <c r="T293" s="4">
        <v>154.4</v>
      </c>
      <c r="U293" s="4">
        <v>158.9</v>
      </c>
      <c r="V293" s="4">
        <v>139.2560976</v>
      </c>
      <c r="W293" s="4">
        <v>156</v>
      </c>
      <c r="X293" s="4">
        <v>154.80000000000001</v>
      </c>
      <c r="Y293" s="4">
        <v>164.6</v>
      </c>
      <c r="Z293" s="4">
        <v>151.30000000000001</v>
      </c>
      <c r="AA293" s="4">
        <v>157.80000000000001</v>
      </c>
      <c r="AB293" s="4">
        <v>163.80000000000001</v>
      </c>
      <c r="AC293" s="4">
        <v>153.1</v>
      </c>
      <c r="AD293" s="4">
        <v>157.30000000000001</v>
      </c>
      <c r="AE293" s="22">
        <v>156.69999999999999</v>
      </c>
    </row>
    <row r="294" spans="1:31" x14ac:dyDescent="0.35">
      <c r="A294" s="21" t="s">
        <v>33</v>
      </c>
      <c r="B294" s="4">
        <v>2021</v>
      </c>
      <c r="C294" s="4" t="s">
        <v>36</v>
      </c>
      <c r="D294" s="4" t="str">
        <f t="shared" si="4"/>
        <v>Urban-2021-March</v>
      </c>
      <c r="E294" s="4">
        <v>147.5</v>
      </c>
      <c r="F294" s="4">
        <v>197.5</v>
      </c>
      <c r="G294" s="4">
        <v>164.7</v>
      </c>
      <c r="H294" s="4">
        <v>155.6</v>
      </c>
      <c r="I294" s="4">
        <v>156.4</v>
      </c>
      <c r="J294" s="4">
        <v>157.30000000000001</v>
      </c>
      <c r="K294" s="4">
        <v>166.1</v>
      </c>
      <c r="L294" s="4">
        <v>161.1</v>
      </c>
      <c r="M294" s="4">
        <v>114.3</v>
      </c>
      <c r="N294" s="4">
        <v>162.6</v>
      </c>
      <c r="O294" s="4">
        <v>150.69999999999999</v>
      </c>
      <c r="P294" s="4">
        <v>170.3</v>
      </c>
      <c r="Q294" s="4">
        <v>160.4</v>
      </c>
      <c r="R294" s="4">
        <v>193.5</v>
      </c>
      <c r="S294" s="4">
        <v>155.1</v>
      </c>
      <c r="T294" s="4">
        <v>138.69999999999999</v>
      </c>
      <c r="U294" s="4">
        <v>152.6</v>
      </c>
      <c r="V294" s="4">
        <v>159.9</v>
      </c>
      <c r="W294" s="4">
        <v>154.80000000000001</v>
      </c>
      <c r="X294" s="4">
        <v>147.19999999999999</v>
      </c>
      <c r="Y294" s="4">
        <v>156.9</v>
      </c>
      <c r="Z294" s="4">
        <v>141.69999999999999</v>
      </c>
      <c r="AA294" s="4">
        <v>148.6</v>
      </c>
      <c r="AB294" s="4">
        <v>157.6</v>
      </c>
      <c r="AC294" s="4">
        <v>154.9</v>
      </c>
      <c r="AD294" s="4">
        <v>150</v>
      </c>
      <c r="AE294" s="22">
        <v>156.9</v>
      </c>
    </row>
    <row r="295" spans="1:31" x14ac:dyDescent="0.35">
      <c r="A295" s="21" t="s">
        <v>34</v>
      </c>
      <c r="B295" s="4">
        <v>2021</v>
      </c>
      <c r="C295" s="4" t="s">
        <v>36</v>
      </c>
      <c r="D295" s="4" t="str">
        <f t="shared" si="4"/>
        <v>Rural+Urban-2021-March</v>
      </c>
      <c r="E295" s="4">
        <v>144.1</v>
      </c>
      <c r="F295" s="4">
        <v>192.2</v>
      </c>
      <c r="G295" s="4">
        <v>163.80000000000001</v>
      </c>
      <c r="H295" s="4">
        <v>154.9</v>
      </c>
      <c r="I295" s="4">
        <v>163.9</v>
      </c>
      <c r="J295" s="4">
        <v>153.69999999999999</v>
      </c>
      <c r="K295" s="4">
        <v>149.5</v>
      </c>
      <c r="L295" s="4">
        <v>159.80000000000001</v>
      </c>
      <c r="M295" s="4">
        <v>112.6</v>
      </c>
      <c r="N295" s="4">
        <v>163.5</v>
      </c>
      <c r="O295" s="4">
        <v>156.5</v>
      </c>
      <c r="P295" s="4">
        <v>168.2</v>
      </c>
      <c r="Q295" s="4">
        <v>156.69999999999999</v>
      </c>
      <c r="R295" s="4">
        <v>188.1</v>
      </c>
      <c r="S295" s="4">
        <v>157.80000000000001</v>
      </c>
      <c r="T295" s="4">
        <v>147.9</v>
      </c>
      <c r="U295" s="4">
        <v>156.4</v>
      </c>
      <c r="V295" s="4">
        <v>159.9</v>
      </c>
      <c r="W295" s="4">
        <v>155.5</v>
      </c>
      <c r="X295" s="4">
        <v>151.19999999999999</v>
      </c>
      <c r="Y295" s="4">
        <v>161.69999999999999</v>
      </c>
      <c r="Z295" s="4">
        <v>146.19999999999999</v>
      </c>
      <c r="AA295" s="4">
        <v>152.6</v>
      </c>
      <c r="AB295" s="4">
        <v>160.19999999999999</v>
      </c>
      <c r="AC295" s="4">
        <v>153.80000000000001</v>
      </c>
      <c r="AD295" s="4">
        <v>153.80000000000001</v>
      </c>
      <c r="AE295" s="22">
        <v>156.80000000000001</v>
      </c>
    </row>
    <row r="296" spans="1:31" x14ac:dyDescent="0.35">
      <c r="A296" s="21" t="s">
        <v>30</v>
      </c>
      <c r="B296" s="4">
        <v>2021</v>
      </c>
      <c r="C296" s="4" t="s">
        <v>37</v>
      </c>
      <c r="D296" s="4" t="str">
        <f t="shared" si="4"/>
        <v>Rural-2021-April</v>
      </c>
      <c r="E296" s="4">
        <v>142.69999999999999</v>
      </c>
      <c r="F296" s="4">
        <v>195.5</v>
      </c>
      <c r="G296" s="4">
        <v>163.4</v>
      </c>
      <c r="H296" s="4">
        <v>155</v>
      </c>
      <c r="I296" s="4">
        <v>175.2</v>
      </c>
      <c r="J296" s="4">
        <v>160.6</v>
      </c>
      <c r="K296" s="4">
        <v>135.1</v>
      </c>
      <c r="L296" s="4">
        <v>161.1</v>
      </c>
      <c r="M296" s="4">
        <v>112.2</v>
      </c>
      <c r="N296" s="4">
        <v>164.4</v>
      </c>
      <c r="O296" s="4">
        <v>161.9</v>
      </c>
      <c r="P296" s="4">
        <v>166.8</v>
      </c>
      <c r="Q296" s="4">
        <v>155.6</v>
      </c>
      <c r="R296" s="4">
        <v>186.8</v>
      </c>
      <c r="S296" s="4">
        <v>160.69999999999999</v>
      </c>
      <c r="T296" s="4">
        <v>155.1</v>
      </c>
      <c r="U296" s="4">
        <v>159.9</v>
      </c>
      <c r="V296" s="4">
        <v>139.2560976</v>
      </c>
      <c r="W296" s="4">
        <v>156</v>
      </c>
      <c r="X296" s="4">
        <v>155.5</v>
      </c>
      <c r="Y296" s="4">
        <v>165.3</v>
      </c>
      <c r="Z296" s="4">
        <v>151.69999999999999</v>
      </c>
      <c r="AA296" s="4">
        <v>158.6</v>
      </c>
      <c r="AB296" s="4">
        <v>164.1</v>
      </c>
      <c r="AC296" s="4">
        <v>154.6</v>
      </c>
      <c r="AD296" s="4">
        <v>158</v>
      </c>
      <c r="AE296" s="22">
        <v>157.6</v>
      </c>
    </row>
    <row r="297" spans="1:31" x14ac:dyDescent="0.35">
      <c r="A297" s="21" t="s">
        <v>33</v>
      </c>
      <c r="B297" s="4">
        <v>2021</v>
      </c>
      <c r="C297" s="4" t="s">
        <v>37</v>
      </c>
      <c r="D297" s="4" t="str">
        <f t="shared" si="4"/>
        <v>Urban-2021-April</v>
      </c>
      <c r="E297" s="4">
        <v>147.6</v>
      </c>
      <c r="F297" s="4">
        <v>202.5</v>
      </c>
      <c r="G297" s="4">
        <v>166.4</v>
      </c>
      <c r="H297" s="4">
        <v>156</v>
      </c>
      <c r="I297" s="4">
        <v>161.4</v>
      </c>
      <c r="J297" s="4">
        <v>168.8</v>
      </c>
      <c r="K297" s="4">
        <v>161.6</v>
      </c>
      <c r="L297" s="4">
        <v>162.80000000000001</v>
      </c>
      <c r="M297" s="4">
        <v>114.8</v>
      </c>
      <c r="N297" s="4">
        <v>162.80000000000001</v>
      </c>
      <c r="O297" s="4">
        <v>151.5</v>
      </c>
      <c r="P297" s="4">
        <v>171.4</v>
      </c>
      <c r="Q297" s="4">
        <v>162</v>
      </c>
      <c r="R297" s="4">
        <v>194.4</v>
      </c>
      <c r="S297" s="4">
        <v>155.9</v>
      </c>
      <c r="T297" s="4">
        <v>139.30000000000001</v>
      </c>
      <c r="U297" s="4">
        <v>153.4</v>
      </c>
      <c r="V297" s="4">
        <v>161.4</v>
      </c>
      <c r="W297" s="4">
        <v>154.9</v>
      </c>
      <c r="X297" s="4">
        <v>147.6</v>
      </c>
      <c r="Y297" s="4">
        <v>157.5</v>
      </c>
      <c r="Z297" s="4">
        <v>142.1</v>
      </c>
      <c r="AA297" s="4">
        <v>149.1</v>
      </c>
      <c r="AB297" s="4">
        <v>157.6</v>
      </c>
      <c r="AC297" s="4">
        <v>156.6</v>
      </c>
      <c r="AD297" s="4">
        <v>150.5</v>
      </c>
      <c r="AE297" s="22">
        <v>158</v>
      </c>
    </row>
    <row r="298" spans="1:31" x14ac:dyDescent="0.35">
      <c r="A298" s="21" t="s">
        <v>34</v>
      </c>
      <c r="B298" s="4">
        <v>2021</v>
      </c>
      <c r="C298" s="4" t="s">
        <v>37</v>
      </c>
      <c r="D298" s="4" t="str">
        <f t="shared" si="4"/>
        <v>Rural+Urban-2021-April</v>
      </c>
      <c r="E298" s="4">
        <v>144.30000000000001</v>
      </c>
      <c r="F298" s="4">
        <v>198</v>
      </c>
      <c r="G298" s="4">
        <v>164.6</v>
      </c>
      <c r="H298" s="4">
        <v>155.4</v>
      </c>
      <c r="I298" s="4">
        <v>170.1</v>
      </c>
      <c r="J298" s="4">
        <v>164.4</v>
      </c>
      <c r="K298" s="4">
        <v>144.1</v>
      </c>
      <c r="L298" s="4">
        <v>161.69999999999999</v>
      </c>
      <c r="M298" s="4">
        <v>113.1</v>
      </c>
      <c r="N298" s="4">
        <v>163.9</v>
      </c>
      <c r="O298" s="4">
        <v>157.6</v>
      </c>
      <c r="P298" s="4">
        <v>168.9</v>
      </c>
      <c r="Q298" s="4">
        <v>158</v>
      </c>
      <c r="R298" s="4">
        <v>188.8</v>
      </c>
      <c r="S298" s="4">
        <v>158.80000000000001</v>
      </c>
      <c r="T298" s="4">
        <v>148.5</v>
      </c>
      <c r="U298" s="4">
        <v>157.30000000000001</v>
      </c>
      <c r="V298" s="4">
        <v>161.4</v>
      </c>
      <c r="W298" s="4">
        <v>155.6</v>
      </c>
      <c r="X298" s="4">
        <v>151.80000000000001</v>
      </c>
      <c r="Y298" s="4">
        <v>162.30000000000001</v>
      </c>
      <c r="Z298" s="4">
        <v>146.6</v>
      </c>
      <c r="AA298" s="4">
        <v>153.19999999999999</v>
      </c>
      <c r="AB298" s="4">
        <v>160.30000000000001</v>
      </c>
      <c r="AC298" s="4">
        <v>155.4</v>
      </c>
      <c r="AD298" s="4">
        <v>154.4</v>
      </c>
      <c r="AE298" s="22">
        <v>157.80000000000001</v>
      </c>
    </row>
    <row r="299" spans="1:31" x14ac:dyDescent="0.35">
      <c r="A299" s="21" t="s">
        <v>30</v>
      </c>
      <c r="B299" s="4">
        <v>2021</v>
      </c>
      <c r="C299" s="4" t="s">
        <v>38</v>
      </c>
      <c r="D299" s="4" t="str">
        <f t="shared" si="4"/>
        <v>Rural-2021-May</v>
      </c>
      <c r="E299" s="4">
        <v>145.1</v>
      </c>
      <c r="F299" s="4">
        <v>198.5</v>
      </c>
      <c r="G299" s="4">
        <v>168.6</v>
      </c>
      <c r="H299" s="4">
        <v>155.80000000000001</v>
      </c>
      <c r="I299" s="4">
        <v>184.4</v>
      </c>
      <c r="J299" s="4">
        <v>162.30000000000001</v>
      </c>
      <c r="K299" s="4">
        <v>138.4</v>
      </c>
      <c r="L299" s="4">
        <v>165.1</v>
      </c>
      <c r="M299" s="4">
        <v>114.3</v>
      </c>
      <c r="N299" s="4">
        <v>169.7</v>
      </c>
      <c r="O299" s="4">
        <v>164.6</v>
      </c>
      <c r="P299" s="4">
        <v>169.8</v>
      </c>
      <c r="Q299" s="4">
        <v>158.69999999999999</v>
      </c>
      <c r="R299" s="4">
        <v>189.6</v>
      </c>
      <c r="S299" s="4">
        <v>165.3</v>
      </c>
      <c r="T299" s="4">
        <v>160.6</v>
      </c>
      <c r="U299" s="4">
        <v>164.5</v>
      </c>
      <c r="V299" s="4">
        <v>139.2560976</v>
      </c>
      <c r="W299" s="4">
        <v>161.69999999999999</v>
      </c>
      <c r="X299" s="4">
        <v>158.80000000000001</v>
      </c>
      <c r="Y299" s="4">
        <v>169.1</v>
      </c>
      <c r="Z299" s="4">
        <v>153.19999999999999</v>
      </c>
      <c r="AA299" s="4">
        <v>160</v>
      </c>
      <c r="AB299" s="4">
        <v>167.6</v>
      </c>
      <c r="AC299" s="4">
        <v>159.30000000000001</v>
      </c>
      <c r="AD299" s="4">
        <v>161.1</v>
      </c>
      <c r="AE299" s="22">
        <v>161.1</v>
      </c>
    </row>
    <row r="300" spans="1:31" x14ac:dyDescent="0.35">
      <c r="A300" s="21" t="s">
        <v>33</v>
      </c>
      <c r="B300" s="4">
        <v>2021</v>
      </c>
      <c r="C300" s="4" t="s">
        <v>38</v>
      </c>
      <c r="D300" s="4" t="str">
        <f t="shared" si="4"/>
        <v>Urban-2021-May</v>
      </c>
      <c r="E300" s="4">
        <v>148.80000000000001</v>
      </c>
      <c r="F300" s="4">
        <v>204.3</v>
      </c>
      <c r="G300" s="4">
        <v>173</v>
      </c>
      <c r="H300" s="4">
        <v>156.5</v>
      </c>
      <c r="I300" s="4">
        <v>168.8</v>
      </c>
      <c r="J300" s="4">
        <v>172.5</v>
      </c>
      <c r="K300" s="4">
        <v>166.5</v>
      </c>
      <c r="L300" s="4">
        <v>165.9</v>
      </c>
      <c r="M300" s="4">
        <v>115.9</v>
      </c>
      <c r="N300" s="4">
        <v>165.2</v>
      </c>
      <c r="O300" s="4">
        <v>152</v>
      </c>
      <c r="P300" s="4">
        <v>171.1</v>
      </c>
      <c r="Q300" s="4">
        <v>164.2</v>
      </c>
      <c r="R300" s="4">
        <v>198.2</v>
      </c>
      <c r="S300" s="4">
        <v>156.5</v>
      </c>
      <c r="T300" s="4">
        <v>140.19999999999999</v>
      </c>
      <c r="U300" s="4">
        <v>154.1</v>
      </c>
      <c r="V300" s="4">
        <v>161.6</v>
      </c>
      <c r="W300" s="4">
        <v>155.5</v>
      </c>
      <c r="X300" s="4">
        <v>150.1</v>
      </c>
      <c r="Y300" s="4">
        <v>160.4</v>
      </c>
      <c r="Z300" s="4">
        <v>145</v>
      </c>
      <c r="AA300" s="4">
        <v>152.6</v>
      </c>
      <c r="AB300" s="4">
        <v>156.6</v>
      </c>
      <c r="AC300" s="4">
        <v>157.5</v>
      </c>
      <c r="AD300" s="4">
        <v>152.30000000000001</v>
      </c>
      <c r="AE300" s="22">
        <v>159.5</v>
      </c>
    </row>
    <row r="301" spans="1:31" x14ac:dyDescent="0.35">
      <c r="A301" s="21" t="s">
        <v>34</v>
      </c>
      <c r="B301" s="4">
        <v>2021</v>
      </c>
      <c r="C301" s="4" t="s">
        <v>38</v>
      </c>
      <c r="D301" s="4" t="str">
        <f t="shared" si="4"/>
        <v>Rural+Urban-2021-May</v>
      </c>
      <c r="E301" s="4">
        <v>146.30000000000001</v>
      </c>
      <c r="F301" s="4">
        <v>200.5</v>
      </c>
      <c r="G301" s="4">
        <v>170.3</v>
      </c>
      <c r="H301" s="4">
        <v>156.1</v>
      </c>
      <c r="I301" s="4">
        <v>178.7</v>
      </c>
      <c r="J301" s="4">
        <v>167.1</v>
      </c>
      <c r="K301" s="4">
        <v>147.9</v>
      </c>
      <c r="L301" s="4">
        <v>165.4</v>
      </c>
      <c r="M301" s="4">
        <v>114.8</v>
      </c>
      <c r="N301" s="4">
        <v>168.2</v>
      </c>
      <c r="O301" s="4">
        <v>159.30000000000001</v>
      </c>
      <c r="P301" s="4">
        <v>170.4</v>
      </c>
      <c r="Q301" s="4">
        <v>160.69999999999999</v>
      </c>
      <c r="R301" s="4">
        <v>191.9</v>
      </c>
      <c r="S301" s="4">
        <v>161.80000000000001</v>
      </c>
      <c r="T301" s="4">
        <v>152.1</v>
      </c>
      <c r="U301" s="4">
        <v>160.4</v>
      </c>
      <c r="V301" s="4">
        <v>161.6</v>
      </c>
      <c r="W301" s="4">
        <v>159.4</v>
      </c>
      <c r="X301" s="4">
        <v>154.69999999999999</v>
      </c>
      <c r="Y301" s="4">
        <v>165.8</v>
      </c>
      <c r="Z301" s="4">
        <v>148.9</v>
      </c>
      <c r="AA301" s="4">
        <v>155.80000000000001</v>
      </c>
      <c r="AB301" s="4">
        <v>161.19999999999999</v>
      </c>
      <c r="AC301" s="4">
        <v>158.6</v>
      </c>
      <c r="AD301" s="4">
        <v>156.80000000000001</v>
      </c>
      <c r="AE301" s="22">
        <v>160.4</v>
      </c>
    </row>
    <row r="302" spans="1:31" x14ac:dyDescent="0.35">
      <c r="A302" s="21" t="s">
        <v>30</v>
      </c>
      <c r="B302" s="4">
        <v>2021</v>
      </c>
      <c r="C302" s="4" t="s">
        <v>39</v>
      </c>
      <c r="D302" s="4" t="str">
        <f t="shared" si="4"/>
        <v>Rural-2021-June</v>
      </c>
      <c r="E302" s="4">
        <v>145.6</v>
      </c>
      <c r="F302" s="4">
        <v>200.1</v>
      </c>
      <c r="G302" s="4">
        <v>179.3</v>
      </c>
      <c r="H302" s="4">
        <v>156.1</v>
      </c>
      <c r="I302" s="4">
        <v>190.4</v>
      </c>
      <c r="J302" s="4">
        <v>158.6</v>
      </c>
      <c r="K302" s="4">
        <v>144.69999999999999</v>
      </c>
      <c r="L302" s="4">
        <v>165.5</v>
      </c>
      <c r="M302" s="4">
        <v>114.6</v>
      </c>
      <c r="N302" s="4">
        <v>170</v>
      </c>
      <c r="O302" s="4">
        <v>165.5</v>
      </c>
      <c r="P302" s="4">
        <v>171.7</v>
      </c>
      <c r="Q302" s="4">
        <v>160.5</v>
      </c>
      <c r="R302" s="4">
        <v>189.1</v>
      </c>
      <c r="S302" s="4">
        <v>165.3</v>
      </c>
      <c r="T302" s="4">
        <v>159.9</v>
      </c>
      <c r="U302" s="4">
        <v>164.6</v>
      </c>
      <c r="V302" s="4">
        <v>139.2560976</v>
      </c>
      <c r="W302" s="4">
        <v>162.1</v>
      </c>
      <c r="X302" s="4">
        <v>159.19999999999999</v>
      </c>
      <c r="Y302" s="4">
        <v>169.7</v>
      </c>
      <c r="Z302" s="4">
        <v>154.19999999999999</v>
      </c>
      <c r="AA302" s="4">
        <v>160.4</v>
      </c>
      <c r="AB302" s="4">
        <v>166.8</v>
      </c>
      <c r="AC302" s="4">
        <v>159.4</v>
      </c>
      <c r="AD302" s="4">
        <v>161.5</v>
      </c>
      <c r="AE302" s="22">
        <v>162.1</v>
      </c>
    </row>
    <row r="303" spans="1:31" x14ac:dyDescent="0.35">
      <c r="A303" s="21" t="s">
        <v>33</v>
      </c>
      <c r="B303" s="4">
        <v>2021</v>
      </c>
      <c r="C303" s="4" t="s">
        <v>39</v>
      </c>
      <c r="D303" s="4" t="str">
        <f t="shared" si="4"/>
        <v>Urban-2021-June</v>
      </c>
      <c r="E303" s="4">
        <v>149.19999999999999</v>
      </c>
      <c r="F303" s="4">
        <v>205.5</v>
      </c>
      <c r="G303" s="4">
        <v>182.8</v>
      </c>
      <c r="H303" s="4">
        <v>156.5</v>
      </c>
      <c r="I303" s="4">
        <v>172.2</v>
      </c>
      <c r="J303" s="4">
        <v>171.5</v>
      </c>
      <c r="K303" s="4">
        <v>176.2</v>
      </c>
      <c r="L303" s="4">
        <v>166.9</v>
      </c>
      <c r="M303" s="4">
        <v>116.1</v>
      </c>
      <c r="N303" s="4">
        <v>165.5</v>
      </c>
      <c r="O303" s="4">
        <v>152.30000000000001</v>
      </c>
      <c r="P303" s="4">
        <v>173.3</v>
      </c>
      <c r="Q303" s="4">
        <v>166.2</v>
      </c>
      <c r="R303" s="4">
        <v>195.6</v>
      </c>
      <c r="S303" s="4">
        <v>157.30000000000001</v>
      </c>
      <c r="T303" s="4">
        <v>140.5</v>
      </c>
      <c r="U303" s="4">
        <v>154.80000000000001</v>
      </c>
      <c r="V303" s="4">
        <v>160.5</v>
      </c>
      <c r="W303" s="4">
        <v>156.1</v>
      </c>
      <c r="X303" s="4">
        <v>149.80000000000001</v>
      </c>
      <c r="Y303" s="4">
        <v>160.80000000000001</v>
      </c>
      <c r="Z303" s="4">
        <v>147.5</v>
      </c>
      <c r="AA303" s="4">
        <v>150.69999999999999</v>
      </c>
      <c r="AB303" s="4">
        <v>158.1</v>
      </c>
      <c r="AC303" s="4">
        <v>158</v>
      </c>
      <c r="AD303" s="4">
        <v>153.4</v>
      </c>
      <c r="AE303" s="22">
        <v>160.4</v>
      </c>
    </row>
    <row r="304" spans="1:31" x14ac:dyDescent="0.35">
      <c r="A304" s="21" t="s">
        <v>34</v>
      </c>
      <c r="B304" s="4">
        <v>2021</v>
      </c>
      <c r="C304" s="4" t="s">
        <v>39</v>
      </c>
      <c r="D304" s="4" t="str">
        <f t="shared" si="4"/>
        <v>Rural+Urban-2021-June</v>
      </c>
      <c r="E304" s="4">
        <v>146.69999999999999</v>
      </c>
      <c r="F304" s="4">
        <v>202</v>
      </c>
      <c r="G304" s="4">
        <v>180.7</v>
      </c>
      <c r="H304" s="4">
        <v>156.19999999999999</v>
      </c>
      <c r="I304" s="4">
        <v>183.7</v>
      </c>
      <c r="J304" s="4">
        <v>164.6</v>
      </c>
      <c r="K304" s="4">
        <v>155.4</v>
      </c>
      <c r="L304" s="4">
        <v>166</v>
      </c>
      <c r="M304" s="4">
        <v>115.1</v>
      </c>
      <c r="N304" s="4">
        <v>168.5</v>
      </c>
      <c r="O304" s="4">
        <v>160</v>
      </c>
      <c r="P304" s="4">
        <v>172.4</v>
      </c>
      <c r="Q304" s="4">
        <v>162.6</v>
      </c>
      <c r="R304" s="4">
        <v>190.8</v>
      </c>
      <c r="S304" s="4">
        <v>162.19999999999999</v>
      </c>
      <c r="T304" s="4">
        <v>151.80000000000001</v>
      </c>
      <c r="U304" s="4">
        <v>160.69999999999999</v>
      </c>
      <c r="V304" s="4">
        <v>160.5</v>
      </c>
      <c r="W304" s="4">
        <v>159.80000000000001</v>
      </c>
      <c r="X304" s="4">
        <v>154.80000000000001</v>
      </c>
      <c r="Y304" s="4">
        <v>166.3</v>
      </c>
      <c r="Z304" s="4">
        <v>150.69999999999999</v>
      </c>
      <c r="AA304" s="4">
        <v>154.9</v>
      </c>
      <c r="AB304" s="4">
        <v>161.69999999999999</v>
      </c>
      <c r="AC304" s="4">
        <v>158.80000000000001</v>
      </c>
      <c r="AD304" s="4">
        <v>157.6</v>
      </c>
      <c r="AE304" s="22">
        <v>161.30000000000001</v>
      </c>
    </row>
    <row r="305" spans="1:31" x14ac:dyDescent="0.35">
      <c r="A305" s="21" t="s">
        <v>30</v>
      </c>
      <c r="B305" s="4">
        <v>2021</v>
      </c>
      <c r="C305" s="4" t="s">
        <v>40</v>
      </c>
      <c r="D305" s="4" t="str">
        <f t="shared" si="4"/>
        <v>Rural-2021-July</v>
      </c>
      <c r="E305" s="4">
        <v>145.1</v>
      </c>
      <c r="F305" s="4">
        <v>204.5</v>
      </c>
      <c r="G305" s="4">
        <v>180.4</v>
      </c>
      <c r="H305" s="4">
        <v>157.1</v>
      </c>
      <c r="I305" s="4">
        <v>188.7</v>
      </c>
      <c r="J305" s="4">
        <v>157.69999999999999</v>
      </c>
      <c r="K305" s="4">
        <v>152.80000000000001</v>
      </c>
      <c r="L305" s="4">
        <v>163.6</v>
      </c>
      <c r="M305" s="4">
        <v>113.9</v>
      </c>
      <c r="N305" s="4">
        <v>169.7</v>
      </c>
      <c r="O305" s="4">
        <v>166.2</v>
      </c>
      <c r="P305" s="4">
        <v>171</v>
      </c>
      <c r="Q305" s="4">
        <v>161.69999999999999</v>
      </c>
      <c r="R305" s="4">
        <v>189.7</v>
      </c>
      <c r="S305" s="4">
        <v>166</v>
      </c>
      <c r="T305" s="4">
        <v>161.1</v>
      </c>
      <c r="U305" s="4">
        <v>165.3</v>
      </c>
      <c r="V305" s="4">
        <v>139.2560976</v>
      </c>
      <c r="W305" s="4">
        <v>162.5</v>
      </c>
      <c r="X305" s="4">
        <v>160.30000000000001</v>
      </c>
      <c r="Y305" s="4">
        <v>170.4</v>
      </c>
      <c r="Z305" s="4">
        <v>157.1</v>
      </c>
      <c r="AA305" s="4">
        <v>160.69999999999999</v>
      </c>
      <c r="AB305" s="4">
        <v>167.2</v>
      </c>
      <c r="AC305" s="4">
        <v>160.4</v>
      </c>
      <c r="AD305" s="4">
        <v>162.80000000000001</v>
      </c>
      <c r="AE305" s="22">
        <v>163.19999999999999</v>
      </c>
    </row>
    <row r="306" spans="1:31" x14ac:dyDescent="0.35">
      <c r="A306" s="21" t="s">
        <v>33</v>
      </c>
      <c r="B306" s="4">
        <v>2021</v>
      </c>
      <c r="C306" s="4" t="s">
        <v>40</v>
      </c>
      <c r="D306" s="4" t="str">
        <f t="shared" si="4"/>
        <v>Urban-2021-July</v>
      </c>
      <c r="E306" s="4">
        <v>149.1</v>
      </c>
      <c r="F306" s="4">
        <v>210.9</v>
      </c>
      <c r="G306" s="4">
        <v>185</v>
      </c>
      <c r="H306" s="4">
        <v>158.19999999999999</v>
      </c>
      <c r="I306" s="4">
        <v>170.6</v>
      </c>
      <c r="J306" s="4">
        <v>170.9</v>
      </c>
      <c r="K306" s="4">
        <v>186.4</v>
      </c>
      <c r="L306" s="4">
        <v>164.7</v>
      </c>
      <c r="M306" s="4">
        <v>115.7</v>
      </c>
      <c r="N306" s="4">
        <v>165.5</v>
      </c>
      <c r="O306" s="4">
        <v>153.4</v>
      </c>
      <c r="P306" s="4">
        <v>173.5</v>
      </c>
      <c r="Q306" s="4">
        <v>167.9</v>
      </c>
      <c r="R306" s="4">
        <v>195.5</v>
      </c>
      <c r="S306" s="4">
        <v>157.9</v>
      </c>
      <c r="T306" s="4">
        <v>141.9</v>
      </c>
      <c r="U306" s="4">
        <v>155.5</v>
      </c>
      <c r="V306" s="4">
        <v>161.5</v>
      </c>
      <c r="W306" s="4">
        <v>157.69999999999999</v>
      </c>
      <c r="X306" s="4">
        <v>150.69999999999999</v>
      </c>
      <c r="Y306" s="4">
        <v>161.5</v>
      </c>
      <c r="Z306" s="4">
        <v>149.5</v>
      </c>
      <c r="AA306" s="4">
        <v>151.19999999999999</v>
      </c>
      <c r="AB306" s="4">
        <v>160.30000000000001</v>
      </c>
      <c r="AC306" s="4">
        <v>159.6</v>
      </c>
      <c r="AD306" s="4">
        <v>155</v>
      </c>
      <c r="AE306" s="22">
        <v>161.80000000000001</v>
      </c>
    </row>
    <row r="307" spans="1:31" x14ac:dyDescent="0.35">
      <c r="A307" s="21" t="s">
        <v>34</v>
      </c>
      <c r="B307" s="4">
        <v>2021</v>
      </c>
      <c r="C307" s="4" t="s">
        <v>40</v>
      </c>
      <c r="D307" s="4" t="str">
        <f t="shared" si="4"/>
        <v>Rural+Urban-2021-July</v>
      </c>
      <c r="E307" s="4">
        <v>146.4</v>
      </c>
      <c r="F307" s="4">
        <v>206.8</v>
      </c>
      <c r="G307" s="4">
        <v>182.2</v>
      </c>
      <c r="H307" s="4">
        <v>157.5</v>
      </c>
      <c r="I307" s="4">
        <v>182.1</v>
      </c>
      <c r="J307" s="4">
        <v>163.9</v>
      </c>
      <c r="K307" s="4">
        <v>164.2</v>
      </c>
      <c r="L307" s="4">
        <v>164</v>
      </c>
      <c r="M307" s="4">
        <v>114.5</v>
      </c>
      <c r="N307" s="4">
        <v>168.3</v>
      </c>
      <c r="O307" s="4">
        <v>160.9</v>
      </c>
      <c r="P307" s="4">
        <v>172.2</v>
      </c>
      <c r="Q307" s="4">
        <v>164</v>
      </c>
      <c r="R307" s="4">
        <v>191.2</v>
      </c>
      <c r="S307" s="4">
        <v>162.80000000000001</v>
      </c>
      <c r="T307" s="4">
        <v>153.1</v>
      </c>
      <c r="U307" s="4">
        <v>161.4</v>
      </c>
      <c r="V307" s="4">
        <v>161.5</v>
      </c>
      <c r="W307" s="4">
        <v>160.69999999999999</v>
      </c>
      <c r="X307" s="4">
        <v>155.80000000000001</v>
      </c>
      <c r="Y307" s="4">
        <v>167</v>
      </c>
      <c r="Z307" s="4">
        <v>153.1</v>
      </c>
      <c r="AA307" s="4">
        <v>155.30000000000001</v>
      </c>
      <c r="AB307" s="4">
        <v>163.19999999999999</v>
      </c>
      <c r="AC307" s="4">
        <v>160.1</v>
      </c>
      <c r="AD307" s="4">
        <v>159</v>
      </c>
      <c r="AE307" s="22">
        <v>162.5</v>
      </c>
    </row>
    <row r="308" spans="1:31" x14ac:dyDescent="0.35">
      <c r="A308" s="21" t="s">
        <v>30</v>
      </c>
      <c r="B308" s="4">
        <v>2021</v>
      </c>
      <c r="C308" s="4" t="s">
        <v>41</v>
      </c>
      <c r="D308" s="4" t="str">
        <f t="shared" si="4"/>
        <v>Rural-2021-August</v>
      </c>
      <c r="E308" s="4">
        <v>144.9</v>
      </c>
      <c r="F308" s="4">
        <v>202.3</v>
      </c>
      <c r="G308" s="4">
        <v>176.5</v>
      </c>
      <c r="H308" s="4">
        <v>157.5</v>
      </c>
      <c r="I308" s="4">
        <v>190.9</v>
      </c>
      <c r="J308" s="4">
        <v>155.69999999999999</v>
      </c>
      <c r="K308" s="4">
        <v>153.9</v>
      </c>
      <c r="L308" s="4">
        <v>162.80000000000001</v>
      </c>
      <c r="M308" s="4">
        <v>115.2</v>
      </c>
      <c r="N308" s="4">
        <v>169.8</v>
      </c>
      <c r="O308" s="4">
        <v>167.6</v>
      </c>
      <c r="P308" s="4">
        <v>171.9</v>
      </c>
      <c r="Q308" s="4">
        <v>161.80000000000001</v>
      </c>
      <c r="R308" s="4">
        <v>190.2</v>
      </c>
      <c r="S308" s="4">
        <v>167</v>
      </c>
      <c r="T308" s="4">
        <v>162.6</v>
      </c>
      <c r="U308" s="4">
        <v>166.3</v>
      </c>
      <c r="V308" s="4">
        <v>139.2560976</v>
      </c>
      <c r="W308" s="4">
        <v>163.1</v>
      </c>
      <c r="X308" s="4">
        <v>160.9</v>
      </c>
      <c r="Y308" s="4">
        <v>171.1</v>
      </c>
      <c r="Z308" s="4">
        <v>157.69999999999999</v>
      </c>
      <c r="AA308" s="4">
        <v>161.1</v>
      </c>
      <c r="AB308" s="4">
        <v>167.5</v>
      </c>
      <c r="AC308" s="4">
        <v>160.30000000000001</v>
      </c>
      <c r="AD308" s="4">
        <v>163.30000000000001</v>
      </c>
      <c r="AE308" s="22">
        <v>163.6</v>
      </c>
    </row>
    <row r="309" spans="1:31" x14ac:dyDescent="0.35">
      <c r="A309" s="21" t="s">
        <v>33</v>
      </c>
      <c r="B309" s="4">
        <v>2021</v>
      </c>
      <c r="C309" s="4" t="s">
        <v>41</v>
      </c>
      <c r="D309" s="4" t="str">
        <f t="shared" si="4"/>
        <v>Urban-2021-August</v>
      </c>
      <c r="E309" s="4">
        <v>149.30000000000001</v>
      </c>
      <c r="F309" s="4">
        <v>207.4</v>
      </c>
      <c r="G309" s="4">
        <v>174.1</v>
      </c>
      <c r="H309" s="4">
        <v>159.19999999999999</v>
      </c>
      <c r="I309" s="4">
        <v>175</v>
      </c>
      <c r="J309" s="4">
        <v>161.30000000000001</v>
      </c>
      <c r="K309" s="4">
        <v>183.3</v>
      </c>
      <c r="L309" s="4">
        <v>164.5</v>
      </c>
      <c r="M309" s="4">
        <v>120.4</v>
      </c>
      <c r="N309" s="4">
        <v>166.2</v>
      </c>
      <c r="O309" s="4">
        <v>154.80000000000001</v>
      </c>
      <c r="P309" s="4">
        <v>175.1</v>
      </c>
      <c r="Q309" s="4">
        <v>167.3</v>
      </c>
      <c r="R309" s="4">
        <v>196.5</v>
      </c>
      <c r="S309" s="4">
        <v>159.80000000000001</v>
      </c>
      <c r="T309" s="4">
        <v>143.6</v>
      </c>
      <c r="U309" s="4">
        <v>157.30000000000001</v>
      </c>
      <c r="V309" s="4">
        <v>162.1</v>
      </c>
      <c r="W309" s="4">
        <v>160.69999999999999</v>
      </c>
      <c r="X309" s="4">
        <v>153.19999999999999</v>
      </c>
      <c r="Y309" s="4">
        <v>162.80000000000001</v>
      </c>
      <c r="Z309" s="4">
        <v>150.4</v>
      </c>
      <c r="AA309" s="4">
        <v>153.69999999999999</v>
      </c>
      <c r="AB309" s="4">
        <v>160.4</v>
      </c>
      <c r="AC309" s="4">
        <v>159.6</v>
      </c>
      <c r="AD309" s="4">
        <v>156</v>
      </c>
      <c r="AE309" s="22">
        <v>162.30000000000001</v>
      </c>
    </row>
    <row r="310" spans="1:31" x14ac:dyDescent="0.35">
      <c r="A310" s="21" t="s">
        <v>34</v>
      </c>
      <c r="B310" s="4">
        <v>2021</v>
      </c>
      <c r="C310" s="4" t="s">
        <v>41</v>
      </c>
      <c r="D310" s="4" t="str">
        <f t="shared" si="4"/>
        <v>Rural+Urban-2021-August</v>
      </c>
      <c r="E310" s="4">
        <v>146.6</v>
      </c>
      <c r="F310" s="4">
        <v>204</v>
      </c>
      <c r="G310" s="4">
        <v>172.8</v>
      </c>
      <c r="H310" s="4">
        <v>158.4</v>
      </c>
      <c r="I310" s="4">
        <v>188</v>
      </c>
      <c r="J310" s="4">
        <v>156.80000000000001</v>
      </c>
      <c r="K310" s="4">
        <v>162.19999999999999</v>
      </c>
      <c r="L310" s="4">
        <v>164.1</v>
      </c>
      <c r="M310" s="4">
        <v>119.7</v>
      </c>
      <c r="N310" s="4">
        <v>168.8</v>
      </c>
      <c r="O310" s="4">
        <v>162.69999999999999</v>
      </c>
      <c r="P310" s="4">
        <v>173.9</v>
      </c>
      <c r="Q310" s="4">
        <v>164</v>
      </c>
      <c r="R310" s="4">
        <v>192.1</v>
      </c>
      <c r="S310" s="4">
        <v>164.5</v>
      </c>
      <c r="T310" s="4">
        <v>155.30000000000001</v>
      </c>
      <c r="U310" s="4">
        <v>163.19999999999999</v>
      </c>
      <c r="V310" s="4">
        <v>162.1</v>
      </c>
      <c r="W310" s="4">
        <v>162.6</v>
      </c>
      <c r="X310" s="4">
        <v>157.5</v>
      </c>
      <c r="Y310" s="4">
        <v>168.4</v>
      </c>
      <c r="Z310" s="4">
        <v>154</v>
      </c>
      <c r="AA310" s="4">
        <v>157.6</v>
      </c>
      <c r="AB310" s="4">
        <v>163.80000000000001</v>
      </c>
      <c r="AC310" s="4">
        <v>160</v>
      </c>
      <c r="AD310" s="4">
        <v>160</v>
      </c>
      <c r="AE310" s="22">
        <v>163.19999999999999</v>
      </c>
    </row>
    <row r="311" spans="1:31" x14ac:dyDescent="0.35">
      <c r="A311" s="21" t="s">
        <v>30</v>
      </c>
      <c r="B311" s="4">
        <v>2021</v>
      </c>
      <c r="C311" s="4" t="s">
        <v>42</v>
      </c>
      <c r="D311" s="4" t="str">
        <f t="shared" si="4"/>
        <v>Rural-2021-September</v>
      </c>
      <c r="E311" s="4">
        <v>145.4</v>
      </c>
      <c r="F311" s="4">
        <v>202.1</v>
      </c>
      <c r="G311" s="4">
        <v>172</v>
      </c>
      <c r="H311" s="4">
        <v>158</v>
      </c>
      <c r="I311" s="4">
        <v>195.5</v>
      </c>
      <c r="J311" s="4">
        <v>152.69999999999999</v>
      </c>
      <c r="K311" s="4">
        <v>151.4</v>
      </c>
      <c r="L311" s="4">
        <v>163.9</v>
      </c>
      <c r="M311" s="4">
        <v>119.3</v>
      </c>
      <c r="N311" s="4">
        <v>170.1</v>
      </c>
      <c r="O311" s="4">
        <v>168.3</v>
      </c>
      <c r="P311" s="4">
        <v>172.8</v>
      </c>
      <c r="Q311" s="4">
        <v>162.1</v>
      </c>
      <c r="R311" s="4">
        <v>190.5</v>
      </c>
      <c r="S311" s="4">
        <v>167.7</v>
      </c>
      <c r="T311" s="4">
        <v>163.6</v>
      </c>
      <c r="U311" s="4">
        <v>167.1</v>
      </c>
      <c r="V311" s="4">
        <v>139.2560976</v>
      </c>
      <c r="W311" s="4">
        <v>163.69999999999999</v>
      </c>
      <c r="X311" s="4">
        <v>161.30000000000001</v>
      </c>
      <c r="Y311" s="4">
        <v>171.9</v>
      </c>
      <c r="Z311" s="4">
        <v>157.80000000000001</v>
      </c>
      <c r="AA311" s="4">
        <v>162.69999999999999</v>
      </c>
      <c r="AB311" s="4">
        <v>168.5</v>
      </c>
      <c r="AC311" s="4">
        <v>160.19999999999999</v>
      </c>
      <c r="AD311" s="4">
        <v>163.80000000000001</v>
      </c>
      <c r="AE311" s="22">
        <v>164</v>
      </c>
    </row>
    <row r="312" spans="1:31" x14ac:dyDescent="0.35">
      <c r="A312" s="21" t="s">
        <v>33</v>
      </c>
      <c r="B312" s="4">
        <v>2021</v>
      </c>
      <c r="C312" s="4" t="s">
        <v>42</v>
      </c>
      <c r="D312" s="4" t="str">
        <f t="shared" si="4"/>
        <v>Urban-2021-September</v>
      </c>
      <c r="E312" s="4">
        <v>149.30000000000001</v>
      </c>
      <c r="F312" s="4">
        <v>207.4</v>
      </c>
      <c r="G312" s="4">
        <v>174.1</v>
      </c>
      <c r="H312" s="4">
        <v>159.1</v>
      </c>
      <c r="I312" s="4">
        <v>175</v>
      </c>
      <c r="J312" s="4">
        <v>161.19999999999999</v>
      </c>
      <c r="K312" s="4">
        <v>183.5</v>
      </c>
      <c r="L312" s="4">
        <v>164.5</v>
      </c>
      <c r="M312" s="4">
        <v>120.4</v>
      </c>
      <c r="N312" s="4">
        <v>166.2</v>
      </c>
      <c r="O312" s="4">
        <v>154.80000000000001</v>
      </c>
      <c r="P312" s="4">
        <v>175.1</v>
      </c>
      <c r="Q312" s="4">
        <v>167.3</v>
      </c>
      <c r="R312" s="4">
        <v>196.5</v>
      </c>
      <c r="S312" s="4">
        <v>159.80000000000001</v>
      </c>
      <c r="T312" s="4">
        <v>143.6</v>
      </c>
      <c r="U312" s="4">
        <v>157.4</v>
      </c>
      <c r="V312" s="4">
        <v>162.1</v>
      </c>
      <c r="W312" s="4">
        <v>160.80000000000001</v>
      </c>
      <c r="X312" s="4">
        <v>153.30000000000001</v>
      </c>
      <c r="Y312" s="4">
        <v>162.80000000000001</v>
      </c>
      <c r="Z312" s="4">
        <v>150.5</v>
      </c>
      <c r="AA312" s="4">
        <v>153.9</v>
      </c>
      <c r="AB312" s="4">
        <v>160.30000000000001</v>
      </c>
      <c r="AC312" s="4">
        <v>159.6</v>
      </c>
      <c r="AD312" s="4">
        <v>156</v>
      </c>
      <c r="AE312" s="22">
        <v>162.30000000000001</v>
      </c>
    </row>
    <row r="313" spans="1:31" x14ac:dyDescent="0.35">
      <c r="A313" s="21" t="s">
        <v>34</v>
      </c>
      <c r="B313" s="4">
        <v>2021</v>
      </c>
      <c r="C313" s="4" t="s">
        <v>42</v>
      </c>
      <c r="D313" s="4" t="str">
        <f t="shared" si="4"/>
        <v>Rural+Urban-2021-September</v>
      </c>
      <c r="E313" s="4">
        <v>146.6</v>
      </c>
      <c r="F313" s="4">
        <v>204</v>
      </c>
      <c r="G313" s="4">
        <v>172.8</v>
      </c>
      <c r="H313" s="4">
        <v>158.4</v>
      </c>
      <c r="I313" s="4">
        <v>188</v>
      </c>
      <c r="J313" s="4">
        <v>156.69999999999999</v>
      </c>
      <c r="K313" s="4">
        <v>162.30000000000001</v>
      </c>
      <c r="L313" s="4">
        <v>164.1</v>
      </c>
      <c r="M313" s="4">
        <v>119.7</v>
      </c>
      <c r="N313" s="4">
        <v>168.8</v>
      </c>
      <c r="O313" s="4">
        <v>162.69999999999999</v>
      </c>
      <c r="P313" s="4">
        <v>173.9</v>
      </c>
      <c r="Q313" s="4">
        <v>164</v>
      </c>
      <c r="R313" s="4">
        <v>192.1</v>
      </c>
      <c r="S313" s="4">
        <v>164.6</v>
      </c>
      <c r="T313" s="4">
        <v>155.30000000000001</v>
      </c>
      <c r="U313" s="4">
        <v>163.30000000000001</v>
      </c>
      <c r="V313" s="4">
        <v>162.1</v>
      </c>
      <c r="W313" s="4">
        <v>162.6</v>
      </c>
      <c r="X313" s="4">
        <v>157.5</v>
      </c>
      <c r="Y313" s="4">
        <v>168.4</v>
      </c>
      <c r="Z313" s="4">
        <v>154</v>
      </c>
      <c r="AA313" s="4">
        <v>157.69999999999999</v>
      </c>
      <c r="AB313" s="4">
        <v>163.69999999999999</v>
      </c>
      <c r="AC313" s="4">
        <v>160</v>
      </c>
      <c r="AD313" s="4">
        <v>160</v>
      </c>
      <c r="AE313" s="22">
        <v>163.19999999999999</v>
      </c>
    </row>
    <row r="314" spans="1:31" x14ac:dyDescent="0.35">
      <c r="A314" s="21" t="s">
        <v>30</v>
      </c>
      <c r="B314" s="4">
        <v>2021</v>
      </c>
      <c r="C314" s="4" t="s">
        <v>43</v>
      </c>
      <c r="D314" s="4" t="str">
        <f t="shared" si="4"/>
        <v>Rural-2021-October</v>
      </c>
      <c r="E314" s="4">
        <v>146.1</v>
      </c>
      <c r="F314" s="4">
        <v>202.5</v>
      </c>
      <c r="G314" s="4">
        <v>170.1</v>
      </c>
      <c r="H314" s="4">
        <v>158.4</v>
      </c>
      <c r="I314" s="4">
        <v>198.8</v>
      </c>
      <c r="J314" s="4">
        <v>152.6</v>
      </c>
      <c r="K314" s="4">
        <v>170.4</v>
      </c>
      <c r="L314" s="4">
        <v>165.2</v>
      </c>
      <c r="M314" s="4">
        <v>121.6</v>
      </c>
      <c r="N314" s="4">
        <v>170.6</v>
      </c>
      <c r="O314" s="4">
        <v>168.8</v>
      </c>
      <c r="P314" s="4">
        <v>173.6</v>
      </c>
      <c r="Q314" s="4">
        <v>165.5</v>
      </c>
      <c r="R314" s="4">
        <v>191.2</v>
      </c>
      <c r="S314" s="4">
        <v>168.9</v>
      </c>
      <c r="T314" s="4">
        <v>164.8</v>
      </c>
      <c r="U314" s="4">
        <v>168.3</v>
      </c>
      <c r="V314" s="4">
        <v>139.2560976</v>
      </c>
      <c r="W314" s="4">
        <v>165.5</v>
      </c>
      <c r="X314" s="4">
        <v>162</v>
      </c>
      <c r="Y314" s="4">
        <v>172.5</v>
      </c>
      <c r="Z314" s="4">
        <v>159.5</v>
      </c>
      <c r="AA314" s="4">
        <v>163.19999999999999</v>
      </c>
      <c r="AB314" s="4">
        <v>169</v>
      </c>
      <c r="AC314" s="4">
        <v>161.1</v>
      </c>
      <c r="AD314" s="4">
        <v>164.7</v>
      </c>
      <c r="AE314" s="22">
        <v>166.3</v>
      </c>
    </row>
    <row r="315" spans="1:31" x14ac:dyDescent="0.35">
      <c r="A315" s="21" t="s">
        <v>33</v>
      </c>
      <c r="B315" s="4">
        <v>2021</v>
      </c>
      <c r="C315" s="4" t="s">
        <v>43</v>
      </c>
      <c r="D315" s="4" t="str">
        <f t="shared" si="4"/>
        <v>Urban-2021-October</v>
      </c>
      <c r="E315" s="4">
        <v>150.1</v>
      </c>
      <c r="F315" s="4">
        <v>208.4</v>
      </c>
      <c r="G315" s="4">
        <v>173</v>
      </c>
      <c r="H315" s="4">
        <v>159.19999999999999</v>
      </c>
      <c r="I315" s="4">
        <v>176.6</v>
      </c>
      <c r="J315" s="4">
        <v>159.30000000000001</v>
      </c>
      <c r="K315" s="4">
        <v>214.4</v>
      </c>
      <c r="L315" s="4">
        <v>165.3</v>
      </c>
      <c r="M315" s="4">
        <v>122.5</v>
      </c>
      <c r="N315" s="4">
        <v>166.8</v>
      </c>
      <c r="O315" s="4">
        <v>155.4</v>
      </c>
      <c r="P315" s="4">
        <v>175.9</v>
      </c>
      <c r="Q315" s="4">
        <v>171.5</v>
      </c>
      <c r="R315" s="4">
        <v>197</v>
      </c>
      <c r="S315" s="4">
        <v>160.80000000000001</v>
      </c>
      <c r="T315" s="4">
        <v>144.4</v>
      </c>
      <c r="U315" s="4">
        <v>158.30000000000001</v>
      </c>
      <c r="V315" s="4">
        <v>163.6</v>
      </c>
      <c r="W315" s="4">
        <v>162.19999999999999</v>
      </c>
      <c r="X315" s="4">
        <v>154.30000000000001</v>
      </c>
      <c r="Y315" s="4">
        <v>163.5</v>
      </c>
      <c r="Z315" s="4">
        <v>152.19999999999999</v>
      </c>
      <c r="AA315" s="4">
        <v>155.1</v>
      </c>
      <c r="AB315" s="4">
        <v>160.30000000000001</v>
      </c>
      <c r="AC315" s="4">
        <v>160.30000000000001</v>
      </c>
      <c r="AD315" s="4">
        <v>157</v>
      </c>
      <c r="AE315" s="22">
        <v>164.6</v>
      </c>
    </row>
    <row r="316" spans="1:31" x14ac:dyDescent="0.35">
      <c r="A316" s="21" t="s">
        <v>34</v>
      </c>
      <c r="B316" s="4">
        <v>2021</v>
      </c>
      <c r="C316" s="4" t="s">
        <v>43</v>
      </c>
      <c r="D316" s="4" t="str">
        <f t="shared" si="4"/>
        <v>Rural+Urban-2021-October</v>
      </c>
      <c r="E316" s="4">
        <v>147.4</v>
      </c>
      <c r="F316" s="4">
        <v>204.6</v>
      </c>
      <c r="G316" s="4">
        <v>171.2</v>
      </c>
      <c r="H316" s="4">
        <v>158.69999999999999</v>
      </c>
      <c r="I316" s="4">
        <v>190.6</v>
      </c>
      <c r="J316" s="4">
        <v>155.69999999999999</v>
      </c>
      <c r="K316" s="4">
        <v>185.3</v>
      </c>
      <c r="L316" s="4">
        <v>165.2</v>
      </c>
      <c r="M316" s="4">
        <v>121.9</v>
      </c>
      <c r="N316" s="4">
        <v>169.3</v>
      </c>
      <c r="O316" s="4">
        <v>163.19999999999999</v>
      </c>
      <c r="P316" s="4">
        <v>174.7</v>
      </c>
      <c r="Q316" s="4">
        <v>167.7</v>
      </c>
      <c r="R316" s="4">
        <v>192.7</v>
      </c>
      <c r="S316" s="4">
        <v>165.7</v>
      </c>
      <c r="T316" s="4">
        <v>156.30000000000001</v>
      </c>
      <c r="U316" s="4">
        <v>164.3</v>
      </c>
      <c r="V316" s="4">
        <v>163.6</v>
      </c>
      <c r="W316" s="4">
        <v>164.2</v>
      </c>
      <c r="X316" s="4">
        <v>158.4</v>
      </c>
      <c r="Y316" s="4">
        <v>169.1</v>
      </c>
      <c r="Z316" s="4">
        <v>155.69999999999999</v>
      </c>
      <c r="AA316" s="4">
        <v>158.6</v>
      </c>
      <c r="AB316" s="4">
        <v>163.9</v>
      </c>
      <c r="AC316" s="4">
        <v>160.80000000000001</v>
      </c>
      <c r="AD316" s="4">
        <v>161</v>
      </c>
      <c r="AE316" s="22">
        <v>165.5</v>
      </c>
    </row>
    <row r="317" spans="1:31" x14ac:dyDescent="0.35">
      <c r="A317" s="21" t="s">
        <v>30</v>
      </c>
      <c r="B317" s="4">
        <v>2021</v>
      </c>
      <c r="C317" s="4" t="s">
        <v>45</v>
      </c>
      <c r="D317" s="4" t="str">
        <f t="shared" si="4"/>
        <v>Rural-2021-November</v>
      </c>
      <c r="E317" s="4">
        <v>146.9</v>
      </c>
      <c r="F317" s="4">
        <v>199.8</v>
      </c>
      <c r="G317" s="4">
        <v>171.5</v>
      </c>
      <c r="H317" s="4">
        <v>159.1</v>
      </c>
      <c r="I317" s="4">
        <v>198.4</v>
      </c>
      <c r="J317" s="4">
        <v>153.19999999999999</v>
      </c>
      <c r="K317" s="4">
        <v>183.9</v>
      </c>
      <c r="L317" s="4">
        <v>165.4</v>
      </c>
      <c r="M317" s="4">
        <v>122.1</v>
      </c>
      <c r="N317" s="4">
        <v>170.8</v>
      </c>
      <c r="O317" s="4">
        <v>169.1</v>
      </c>
      <c r="P317" s="4">
        <v>174.3</v>
      </c>
      <c r="Q317" s="4">
        <v>167.5</v>
      </c>
      <c r="R317" s="4">
        <v>191.4</v>
      </c>
      <c r="S317" s="4">
        <v>170.4</v>
      </c>
      <c r="T317" s="4">
        <v>166</v>
      </c>
      <c r="U317" s="4">
        <v>169.8</v>
      </c>
      <c r="V317" s="4">
        <v>139.2560976</v>
      </c>
      <c r="W317" s="4">
        <v>165.3</v>
      </c>
      <c r="X317" s="4">
        <v>162.9</v>
      </c>
      <c r="Y317" s="4">
        <v>173.4</v>
      </c>
      <c r="Z317" s="4">
        <v>158.9</v>
      </c>
      <c r="AA317" s="4">
        <v>163.80000000000001</v>
      </c>
      <c r="AB317" s="4">
        <v>169.3</v>
      </c>
      <c r="AC317" s="4">
        <v>162.4</v>
      </c>
      <c r="AD317" s="4">
        <v>165.2</v>
      </c>
      <c r="AE317" s="22">
        <v>167.6</v>
      </c>
    </row>
    <row r="318" spans="1:31" x14ac:dyDescent="0.35">
      <c r="A318" s="21" t="s">
        <v>33</v>
      </c>
      <c r="B318" s="4">
        <v>2021</v>
      </c>
      <c r="C318" s="4" t="s">
        <v>45</v>
      </c>
      <c r="D318" s="4" t="str">
        <f t="shared" si="4"/>
        <v>Urban-2021-November</v>
      </c>
      <c r="E318" s="4">
        <v>151</v>
      </c>
      <c r="F318" s="4">
        <v>204.9</v>
      </c>
      <c r="G318" s="4">
        <v>175.4</v>
      </c>
      <c r="H318" s="4">
        <v>159.6</v>
      </c>
      <c r="I318" s="4">
        <v>175.8</v>
      </c>
      <c r="J318" s="4">
        <v>160.30000000000001</v>
      </c>
      <c r="K318" s="4">
        <v>229.1</v>
      </c>
      <c r="L318" s="4">
        <v>165.1</v>
      </c>
      <c r="M318" s="4">
        <v>123.1</v>
      </c>
      <c r="N318" s="4">
        <v>167.2</v>
      </c>
      <c r="O318" s="4">
        <v>156.1</v>
      </c>
      <c r="P318" s="4">
        <v>176.8</v>
      </c>
      <c r="Q318" s="4">
        <v>173.5</v>
      </c>
      <c r="R318" s="4">
        <v>197</v>
      </c>
      <c r="S318" s="4">
        <v>162.30000000000001</v>
      </c>
      <c r="T318" s="4">
        <v>145.30000000000001</v>
      </c>
      <c r="U318" s="4">
        <v>159.69999999999999</v>
      </c>
      <c r="V318" s="4">
        <v>164.2</v>
      </c>
      <c r="W318" s="4">
        <v>161.6</v>
      </c>
      <c r="X318" s="4">
        <v>155.19999999999999</v>
      </c>
      <c r="Y318" s="4">
        <v>164.2</v>
      </c>
      <c r="Z318" s="4">
        <v>151.19999999999999</v>
      </c>
      <c r="AA318" s="4">
        <v>156.69999999999999</v>
      </c>
      <c r="AB318" s="4">
        <v>160.80000000000001</v>
      </c>
      <c r="AC318" s="4">
        <v>161.80000000000001</v>
      </c>
      <c r="AD318" s="4">
        <v>157.30000000000001</v>
      </c>
      <c r="AE318" s="22">
        <v>165.6</v>
      </c>
    </row>
    <row r="319" spans="1:31" x14ac:dyDescent="0.35">
      <c r="A319" s="21" t="s">
        <v>34</v>
      </c>
      <c r="B319" s="4">
        <v>2021</v>
      </c>
      <c r="C319" s="4" t="s">
        <v>45</v>
      </c>
      <c r="D319" s="4" t="str">
        <f t="shared" si="4"/>
        <v>Rural+Urban-2021-November</v>
      </c>
      <c r="E319" s="4">
        <v>148.19999999999999</v>
      </c>
      <c r="F319" s="4">
        <v>201.6</v>
      </c>
      <c r="G319" s="4">
        <v>173</v>
      </c>
      <c r="H319" s="4">
        <v>159.30000000000001</v>
      </c>
      <c r="I319" s="4">
        <v>190.1</v>
      </c>
      <c r="J319" s="4">
        <v>156.5</v>
      </c>
      <c r="K319" s="4">
        <v>199.2</v>
      </c>
      <c r="L319" s="4">
        <v>165.3</v>
      </c>
      <c r="M319" s="4">
        <v>122.4</v>
      </c>
      <c r="N319" s="4">
        <v>169.6</v>
      </c>
      <c r="O319" s="4">
        <v>163.69999999999999</v>
      </c>
      <c r="P319" s="4">
        <v>175.5</v>
      </c>
      <c r="Q319" s="4">
        <v>169.7</v>
      </c>
      <c r="R319" s="4">
        <v>192.9</v>
      </c>
      <c r="S319" s="4">
        <v>167.2</v>
      </c>
      <c r="T319" s="4">
        <v>157.4</v>
      </c>
      <c r="U319" s="4">
        <v>165.8</v>
      </c>
      <c r="V319" s="4">
        <v>164.2</v>
      </c>
      <c r="W319" s="4">
        <v>163.9</v>
      </c>
      <c r="X319" s="4">
        <v>159.30000000000001</v>
      </c>
      <c r="Y319" s="4">
        <v>169.9</v>
      </c>
      <c r="Z319" s="4">
        <v>154.80000000000001</v>
      </c>
      <c r="AA319" s="4">
        <v>159.80000000000001</v>
      </c>
      <c r="AB319" s="4">
        <v>164.3</v>
      </c>
      <c r="AC319" s="4">
        <v>162.19999999999999</v>
      </c>
      <c r="AD319" s="4">
        <v>161.4</v>
      </c>
      <c r="AE319" s="22">
        <v>166.7</v>
      </c>
    </row>
    <row r="320" spans="1:31" x14ac:dyDescent="0.35">
      <c r="A320" s="21" t="s">
        <v>30</v>
      </c>
      <c r="B320" s="4">
        <v>2021</v>
      </c>
      <c r="C320" s="4" t="s">
        <v>46</v>
      </c>
      <c r="D320" s="4" t="str">
        <f t="shared" si="4"/>
        <v>Rural-2021-December</v>
      </c>
      <c r="E320" s="4">
        <v>147.4</v>
      </c>
      <c r="F320" s="4">
        <v>197</v>
      </c>
      <c r="G320" s="4">
        <v>176.5</v>
      </c>
      <c r="H320" s="4">
        <v>159.80000000000001</v>
      </c>
      <c r="I320" s="4">
        <v>195.8</v>
      </c>
      <c r="J320" s="4">
        <v>152</v>
      </c>
      <c r="K320" s="4">
        <v>172.3</v>
      </c>
      <c r="L320" s="4">
        <v>164.5</v>
      </c>
      <c r="M320" s="4">
        <v>120.6</v>
      </c>
      <c r="N320" s="4">
        <v>171.7</v>
      </c>
      <c r="O320" s="4">
        <v>169.7</v>
      </c>
      <c r="P320" s="4">
        <v>175.1</v>
      </c>
      <c r="Q320" s="4">
        <v>165.8</v>
      </c>
      <c r="R320" s="4">
        <v>190.8</v>
      </c>
      <c r="S320" s="4">
        <v>171.8</v>
      </c>
      <c r="T320" s="4">
        <v>167.3</v>
      </c>
      <c r="U320" s="4">
        <v>171.2</v>
      </c>
      <c r="V320" s="4">
        <v>139.2560976</v>
      </c>
      <c r="W320" s="4">
        <v>165.6</v>
      </c>
      <c r="X320" s="4">
        <v>163.9</v>
      </c>
      <c r="Y320" s="4">
        <v>174</v>
      </c>
      <c r="Z320" s="4">
        <v>160.1</v>
      </c>
      <c r="AA320" s="4">
        <v>164.5</v>
      </c>
      <c r="AB320" s="4">
        <v>169.7</v>
      </c>
      <c r="AC320" s="4">
        <v>162.80000000000001</v>
      </c>
      <c r="AD320" s="4">
        <v>166</v>
      </c>
      <c r="AE320" s="22">
        <v>167</v>
      </c>
    </row>
    <row r="321" spans="1:31" x14ac:dyDescent="0.35">
      <c r="A321" s="21" t="s">
        <v>33</v>
      </c>
      <c r="B321" s="4">
        <v>2021</v>
      </c>
      <c r="C321" s="4" t="s">
        <v>46</v>
      </c>
      <c r="D321" s="4" t="str">
        <f t="shared" si="4"/>
        <v>Urban-2021-December</v>
      </c>
      <c r="E321" s="4">
        <v>151.6</v>
      </c>
      <c r="F321" s="4">
        <v>202.2</v>
      </c>
      <c r="G321" s="4">
        <v>180</v>
      </c>
      <c r="H321" s="4">
        <v>160</v>
      </c>
      <c r="I321" s="4">
        <v>173.5</v>
      </c>
      <c r="J321" s="4">
        <v>158.30000000000001</v>
      </c>
      <c r="K321" s="4">
        <v>219.5</v>
      </c>
      <c r="L321" s="4">
        <v>164.2</v>
      </c>
      <c r="M321" s="4">
        <v>121.9</v>
      </c>
      <c r="N321" s="4">
        <v>168.2</v>
      </c>
      <c r="O321" s="4">
        <v>156.5</v>
      </c>
      <c r="P321" s="4">
        <v>178.2</v>
      </c>
      <c r="Q321" s="4">
        <v>172.2</v>
      </c>
      <c r="R321" s="4">
        <v>196.8</v>
      </c>
      <c r="S321" s="4">
        <v>163.30000000000001</v>
      </c>
      <c r="T321" s="4">
        <v>146.69999999999999</v>
      </c>
      <c r="U321" s="4">
        <v>160.69999999999999</v>
      </c>
      <c r="V321" s="4">
        <v>163.4</v>
      </c>
      <c r="W321" s="4">
        <v>161.69999999999999</v>
      </c>
      <c r="X321" s="4">
        <v>156</v>
      </c>
      <c r="Y321" s="4">
        <v>165.1</v>
      </c>
      <c r="Z321" s="4">
        <v>151.80000000000001</v>
      </c>
      <c r="AA321" s="4">
        <v>157.6</v>
      </c>
      <c r="AB321" s="4">
        <v>160.6</v>
      </c>
      <c r="AC321" s="4">
        <v>162.4</v>
      </c>
      <c r="AD321" s="4">
        <v>157.80000000000001</v>
      </c>
      <c r="AE321" s="22">
        <v>165.2</v>
      </c>
    </row>
    <row r="322" spans="1:31" x14ac:dyDescent="0.35">
      <c r="A322" s="21" t="s">
        <v>34</v>
      </c>
      <c r="B322" s="4">
        <v>2021</v>
      </c>
      <c r="C322" s="4" t="s">
        <v>46</v>
      </c>
      <c r="D322" s="4" t="str">
        <f t="shared" si="4"/>
        <v>Rural+Urban-2021-December</v>
      </c>
      <c r="E322" s="4">
        <v>148.69999999999999</v>
      </c>
      <c r="F322" s="4">
        <v>198.8</v>
      </c>
      <c r="G322" s="4">
        <v>177.9</v>
      </c>
      <c r="H322" s="4">
        <v>159.9</v>
      </c>
      <c r="I322" s="4">
        <v>187.6</v>
      </c>
      <c r="J322" s="4">
        <v>154.9</v>
      </c>
      <c r="K322" s="4">
        <v>188.3</v>
      </c>
      <c r="L322" s="4">
        <v>164.4</v>
      </c>
      <c r="M322" s="4">
        <v>121</v>
      </c>
      <c r="N322" s="4">
        <v>170.5</v>
      </c>
      <c r="O322" s="4">
        <v>164.2</v>
      </c>
      <c r="P322" s="4">
        <v>176.5</v>
      </c>
      <c r="Q322" s="4">
        <v>168.2</v>
      </c>
      <c r="R322" s="4">
        <v>192.4</v>
      </c>
      <c r="S322" s="4">
        <v>168.5</v>
      </c>
      <c r="T322" s="4">
        <v>158.69999999999999</v>
      </c>
      <c r="U322" s="4">
        <v>167</v>
      </c>
      <c r="V322" s="4">
        <v>163.4</v>
      </c>
      <c r="W322" s="4">
        <v>164.1</v>
      </c>
      <c r="X322" s="4">
        <v>160.19999999999999</v>
      </c>
      <c r="Y322" s="4">
        <v>170.6</v>
      </c>
      <c r="Z322" s="4">
        <v>155.69999999999999</v>
      </c>
      <c r="AA322" s="4">
        <v>160.6</v>
      </c>
      <c r="AB322" s="4">
        <v>164.4</v>
      </c>
      <c r="AC322" s="4">
        <v>162.6</v>
      </c>
      <c r="AD322" s="4">
        <v>162</v>
      </c>
      <c r="AE322" s="22">
        <v>166.2</v>
      </c>
    </row>
    <row r="323" spans="1:31" x14ac:dyDescent="0.35">
      <c r="A323" s="21" t="s">
        <v>30</v>
      </c>
      <c r="B323" s="4">
        <v>2022</v>
      </c>
      <c r="C323" s="4" t="s">
        <v>31</v>
      </c>
      <c r="D323" s="4" t="str">
        <f t="shared" ref="D323:D373" si="5">CONCATENATE(A323,"-",B323,"-",C323)</f>
        <v>Rural-2022-January</v>
      </c>
      <c r="E323" s="4">
        <v>148.30000000000001</v>
      </c>
      <c r="F323" s="4">
        <v>196.9</v>
      </c>
      <c r="G323" s="4">
        <v>178</v>
      </c>
      <c r="H323" s="4">
        <v>160.5</v>
      </c>
      <c r="I323" s="4">
        <v>192.6</v>
      </c>
      <c r="J323" s="4">
        <v>151.19999999999999</v>
      </c>
      <c r="K323" s="4">
        <v>159.19999999999999</v>
      </c>
      <c r="L323" s="4">
        <v>164</v>
      </c>
      <c r="M323" s="4">
        <v>119.3</v>
      </c>
      <c r="N323" s="4">
        <v>173.3</v>
      </c>
      <c r="O323" s="4">
        <v>169.8</v>
      </c>
      <c r="P323" s="4">
        <v>175.8</v>
      </c>
      <c r="Q323" s="4">
        <v>164.1</v>
      </c>
      <c r="R323" s="4">
        <v>190.7</v>
      </c>
      <c r="S323" s="4">
        <v>173.2</v>
      </c>
      <c r="T323" s="4">
        <v>169.3</v>
      </c>
      <c r="U323" s="4">
        <v>172.7</v>
      </c>
      <c r="V323" s="4">
        <v>139.2560976</v>
      </c>
      <c r="W323" s="4">
        <v>165.8</v>
      </c>
      <c r="X323" s="4">
        <v>164.9</v>
      </c>
      <c r="Y323" s="4">
        <v>174.7</v>
      </c>
      <c r="Z323" s="4">
        <v>160.80000000000001</v>
      </c>
      <c r="AA323" s="4">
        <v>164.9</v>
      </c>
      <c r="AB323" s="4">
        <v>169.9</v>
      </c>
      <c r="AC323" s="4">
        <v>163.19999999999999</v>
      </c>
      <c r="AD323" s="4">
        <v>166.6</v>
      </c>
      <c r="AE323" s="22">
        <v>166.4</v>
      </c>
    </row>
    <row r="324" spans="1:31" x14ac:dyDescent="0.35">
      <c r="A324" s="21" t="s">
        <v>33</v>
      </c>
      <c r="B324" s="4">
        <v>2022</v>
      </c>
      <c r="C324" s="4" t="s">
        <v>31</v>
      </c>
      <c r="D324" s="4" t="str">
        <f t="shared" si="5"/>
        <v>Urban-2022-January</v>
      </c>
      <c r="E324" s="4">
        <v>152.19999999999999</v>
      </c>
      <c r="F324" s="4">
        <v>202.1</v>
      </c>
      <c r="G324" s="4">
        <v>180.1</v>
      </c>
      <c r="H324" s="4">
        <v>160.4</v>
      </c>
      <c r="I324" s="4">
        <v>171</v>
      </c>
      <c r="J324" s="4">
        <v>156.5</v>
      </c>
      <c r="K324" s="4">
        <v>203.6</v>
      </c>
      <c r="L324" s="4">
        <v>163.80000000000001</v>
      </c>
      <c r="M324" s="4">
        <v>121.3</v>
      </c>
      <c r="N324" s="4">
        <v>169.8</v>
      </c>
      <c r="O324" s="4">
        <v>156.6</v>
      </c>
      <c r="P324" s="4">
        <v>179</v>
      </c>
      <c r="Q324" s="4">
        <v>170.3</v>
      </c>
      <c r="R324" s="4">
        <v>196.4</v>
      </c>
      <c r="S324" s="4">
        <v>164.7</v>
      </c>
      <c r="T324" s="4">
        <v>148.5</v>
      </c>
      <c r="U324" s="4">
        <v>162.19999999999999</v>
      </c>
      <c r="V324" s="4">
        <v>164.5</v>
      </c>
      <c r="W324" s="4">
        <v>161.6</v>
      </c>
      <c r="X324" s="4">
        <v>156.80000000000001</v>
      </c>
      <c r="Y324" s="4">
        <v>166.1</v>
      </c>
      <c r="Z324" s="4">
        <v>152.69999999999999</v>
      </c>
      <c r="AA324" s="4">
        <v>158.4</v>
      </c>
      <c r="AB324" s="4">
        <v>161</v>
      </c>
      <c r="AC324" s="4">
        <v>162.80000000000001</v>
      </c>
      <c r="AD324" s="4">
        <v>158.6</v>
      </c>
      <c r="AE324" s="22">
        <v>165</v>
      </c>
    </row>
    <row r="325" spans="1:31" x14ac:dyDescent="0.35">
      <c r="A325" s="21" t="s">
        <v>34</v>
      </c>
      <c r="B325" s="4">
        <v>2022</v>
      </c>
      <c r="C325" s="4" t="s">
        <v>31</v>
      </c>
      <c r="D325" s="4" t="str">
        <f t="shared" si="5"/>
        <v>Rural+Urban-2022-January</v>
      </c>
      <c r="E325" s="4">
        <v>149.5</v>
      </c>
      <c r="F325" s="4">
        <v>198.7</v>
      </c>
      <c r="G325" s="4">
        <v>178.8</v>
      </c>
      <c r="H325" s="4">
        <v>160.5</v>
      </c>
      <c r="I325" s="4">
        <v>184.7</v>
      </c>
      <c r="J325" s="4">
        <v>153.69999999999999</v>
      </c>
      <c r="K325" s="4">
        <v>174.3</v>
      </c>
      <c r="L325" s="4">
        <v>163.9</v>
      </c>
      <c r="M325" s="4">
        <v>120</v>
      </c>
      <c r="N325" s="4">
        <v>172.1</v>
      </c>
      <c r="O325" s="4">
        <v>164.3</v>
      </c>
      <c r="P325" s="4">
        <v>177.3</v>
      </c>
      <c r="Q325" s="4">
        <v>166.4</v>
      </c>
      <c r="R325" s="4">
        <v>192.2</v>
      </c>
      <c r="S325" s="4">
        <v>169.9</v>
      </c>
      <c r="T325" s="4">
        <v>160.69999999999999</v>
      </c>
      <c r="U325" s="4">
        <v>168.5</v>
      </c>
      <c r="V325" s="4">
        <v>164.5</v>
      </c>
      <c r="W325" s="4">
        <v>164.2</v>
      </c>
      <c r="X325" s="4">
        <v>161.1</v>
      </c>
      <c r="Y325" s="4">
        <v>171.4</v>
      </c>
      <c r="Z325" s="4">
        <v>156.5</v>
      </c>
      <c r="AA325" s="4">
        <v>161.19999999999999</v>
      </c>
      <c r="AB325" s="4">
        <v>164.7</v>
      </c>
      <c r="AC325" s="4">
        <v>163</v>
      </c>
      <c r="AD325" s="4">
        <v>162.69999999999999</v>
      </c>
      <c r="AE325" s="22">
        <v>165.7</v>
      </c>
    </row>
    <row r="326" spans="1:31" x14ac:dyDescent="0.35">
      <c r="A326" s="21" t="s">
        <v>30</v>
      </c>
      <c r="B326" s="4">
        <v>2022</v>
      </c>
      <c r="C326" s="4" t="s">
        <v>35</v>
      </c>
      <c r="D326" s="4" t="str">
        <f t="shared" si="5"/>
        <v>Rural-2022-February</v>
      </c>
      <c r="E326" s="4">
        <v>148.80000000000001</v>
      </c>
      <c r="F326" s="4">
        <v>198.1</v>
      </c>
      <c r="G326" s="4">
        <v>175.5</v>
      </c>
      <c r="H326" s="4">
        <v>160.69999999999999</v>
      </c>
      <c r="I326" s="4">
        <v>192.6</v>
      </c>
      <c r="J326" s="4">
        <v>151.4</v>
      </c>
      <c r="K326" s="4">
        <v>155.19999999999999</v>
      </c>
      <c r="L326" s="4">
        <v>163.9</v>
      </c>
      <c r="M326" s="4">
        <v>118.1</v>
      </c>
      <c r="N326" s="4">
        <v>175.4</v>
      </c>
      <c r="O326" s="4">
        <v>170.5</v>
      </c>
      <c r="P326" s="4">
        <v>176.3</v>
      </c>
      <c r="Q326" s="4">
        <v>163.9</v>
      </c>
      <c r="R326" s="4">
        <v>191.5</v>
      </c>
      <c r="S326" s="4">
        <v>174.1</v>
      </c>
      <c r="T326" s="4">
        <v>171</v>
      </c>
      <c r="U326" s="4">
        <v>173.7</v>
      </c>
      <c r="V326" s="4">
        <v>139.2560976</v>
      </c>
      <c r="W326" s="4">
        <v>167.4</v>
      </c>
      <c r="X326" s="4">
        <v>165.7</v>
      </c>
      <c r="Y326" s="4">
        <v>175.3</v>
      </c>
      <c r="Z326" s="4">
        <v>161.19999999999999</v>
      </c>
      <c r="AA326" s="4">
        <v>165.5</v>
      </c>
      <c r="AB326" s="4">
        <v>170.3</v>
      </c>
      <c r="AC326" s="4">
        <v>164.5</v>
      </c>
      <c r="AD326" s="4">
        <v>167.3</v>
      </c>
      <c r="AE326" s="22">
        <v>166.7</v>
      </c>
    </row>
    <row r="327" spans="1:31" x14ac:dyDescent="0.35">
      <c r="A327" s="21" t="s">
        <v>33</v>
      </c>
      <c r="B327" s="4">
        <v>2022</v>
      </c>
      <c r="C327" s="4" t="s">
        <v>35</v>
      </c>
      <c r="D327" s="4" t="str">
        <f t="shared" si="5"/>
        <v>Urban-2022-February</v>
      </c>
      <c r="E327" s="4">
        <v>152.5</v>
      </c>
      <c r="F327" s="4">
        <v>205.2</v>
      </c>
      <c r="G327" s="4">
        <v>176.4</v>
      </c>
      <c r="H327" s="4">
        <v>160.6</v>
      </c>
      <c r="I327" s="4">
        <v>171.5</v>
      </c>
      <c r="J327" s="4">
        <v>156.4</v>
      </c>
      <c r="K327" s="4">
        <v>198</v>
      </c>
      <c r="L327" s="4">
        <v>163.19999999999999</v>
      </c>
      <c r="M327" s="4">
        <v>120.6</v>
      </c>
      <c r="N327" s="4">
        <v>172.2</v>
      </c>
      <c r="O327" s="4">
        <v>156.69999999999999</v>
      </c>
      <c r="P327" s="4">
        <v>180</v>
      </c>
      <c r="Q327" s="4">
        <v>170.2</v>
      </c>
      <c r="R327" s="4">
        <v>196.5</v>
      </c>
      <c r="S327" s="4">
        <v>165.7</v>
      </c>
      <c r="T327" s="4">
        <v>150.4</v>
      </c>
      <c r="U327" s="4">
        <v>163.4</v>
      </c>
      <c r="V327" s="4">
        <v>165.5</v>
      </c>
      <c r="W327" s="4">
        <v>163</v>
      </c>
      <c r="X327" s="4">
        <v>157.4</v>
      </c>
      <c r="Y327" s="4">
        <v>167.2</v>
      </c>
      <c r="Z327" s="4">
        <v>153.1</v>
      </c>
      <c r="AA327" s="4">
        <v>159.5</v>
      </c>
      <c r="AB327" s="4">
        <v>162</v>
      </c>
      <c r="AC327" s="4">
        <v>164.2</v>
      </c>
      <c r="AD327" s="4">
        <v>159.4</v>
      </c>
      <c r="AE327" s="22">
        <v>165.5</v>
      </c>
    </row>
    <row r="328" spans="1:31" x14ac:dyDescent="0.35">
      <c r="A328" s="21" t="s">
        <v>34</v>
      </c>
      <c r="B328" s="4">
        <v>2022</v>
      </c>
      <c r="C328" s="4" t="s">
        <v>35</v>
      </c>
      <c r="D328" s="4" t="str">
        <f t="shared" si="5"/>
        <v>Rural+Urban-2022-February</v>
      </c>
      <c r="E328" s="4">
        <v>150</v>
      </c>
      <c r="F328" s="4">
        <v>200.6</v>
      </c>
      <c r="G328" s="4">
        <v>175.8</v>
      </c>
      <c r="H328" s="4">
        <v>160.69999999999999</v>
      </c>
      <c r="I328" s="4">
        <v>184.9</v>
      </c>
      <c r="J328" s="4">
        <v>153.69999999999999</v>
      </c>
      <c r="K328" s="4">
        <v>169.7</v>
      </c>
      <c r="L328" s="4">
        <v>163.69999999999999</v>
      </c>
      <c r="M328" s="4">
        <v>118.9</v>
      </c>
      <c r="N328" s="4">
        <v>174.3</v>
      </c>
      <c r="O328" s="4">
        <v>164.7</v>
      </c>
      <c r="P328" s="4">
        <v>178</v>
      </c>
      <c r="Q328" s="4">
        <v>166.2</v>
      </c>
      <c r="R328" s="4">
        <v>192.8</v>
      </c>
      <c r="S328" s="4">
        <v>170.8</v>
      </c>
      <c r="T328" s="4">
        <v>162.4</v>
      </c>
      <c r="U328" s="4">
        <v>169.6</v>
      </c>
      <c r="V328" s="4">
        <v>165.5</v>
      </c>
      <c r="W328" s="4">
        <v>165.7</v>
      </c>
      <c r="X328" s="4">
        <v>161.80000000000001</v>
      </c>
      <c r="Y328" s="4">
        <v>172.2</v>
      </c>
      <c r="Z328" s="4">
        <v>156.9</v>
      </c>
      <c r="AA328" s="4">
        <v>162.1</v>
      </c>
      <c r="AB328" s="4">
        <v>165.4</v>
      </c>
      <c r="AC328" s="4">
        <v>164.4</v>
      </c>
      <c r="AD328" s="4">
        <v>163.5</v>
      </c>
      <c r="AE328" s="22">
        <v>166.1</v>
      </c>
    </row>
    <row r="329" spans="1:31" x14ac:dyDescent="0.35">
      <c r="A329" s="21" t="s">
        <v>30</v>
      </c>
      <c r="B329" s="4">
        <v>2022</v>
      </c>
      <c r="C329" s="4" t="s">
        <v>36</v>
      </c>
      <c r="D329" s="4" t="str">
        <f t="shared" si="5"/>
        <v>Rural-2022-March</v>
      </c>
      <c r="E329" s="4">
        <v>150.19999999999999</v>
      </c>
      <c r="F329" s="4">
        <v>208</v>
      </c>
      <c r="G329" s="4">
        <v>167.9</v>
      </c>
      <c r="H329" s="4">
        <v>162</v>
      </c>
      <c r="I329" s="4">
        <v>203.1</v>
      </c>
      <c r="J329" s="4">
        <v>155.9</v>
      </c>
      <c r="K329" s="4">
        <v>155.80000000000001</v>
      </c>
      <c r="L329" s="4">
        <v>164.2</v>
      </c>
      <c r="M329" s="4">
        <v>118.1</v>
      </c>
      <c r="N329" s="4">
        <v>178.7</v>
      </c>
      <c r="O329" s="4">
        <v>171.2</v>
      </c>
      <c r="P329" s="4">
        <v>177.4</v>
      </c>
      <c r="Q329" s="4">
        <v>166.6</v>
      </c>
      <c r="R329" s="4">
        <v>192.3</v>
      </c>
      <c r="S329" s="4">
        <v>175.4</v>
      </c>
      <c r="T329" s="4">
        <v>173.2</v>
      </c>
      <c r="U329" s="4">
        <v>175.1</v>
      </c>
      <c r="V329" s="4">
        <v>139.2560976</v>
      </c>
      <c r="W329" s="4">
        <v>168.9</v>
      </c>
      <c r="X329" s="4">
        <v>166.5</v>
      </c>
      <c r="Y329" s="4">
        <v>176</v>
      </c>
      <c r="Z329" s="4">
        <v>162</v>
      </c>
      <c r="AA329" s="4">
        <v>166.6</v>
      </c>
      <c r="AB329" s="4">
        <v>170.6</v>
      </c>
      <c r="AC329" s="4">
        <v>167.4</v>
      </c>
      <c r="AD329" s="4">
        <v>168.3</v>
      </c>
      <c r="AE329" s="22">
        <v>168.7</v>
      </c>
    </row>
    <row r="330" spans="1:31" x14ac:dyDescent="0.35">
      <c r="A330" s="21" t="s">
        <v>33</v>
      </c>
      <c r="B330" s="4">
        <v>2022</v>
      </c>
      <c r="C330" s="4" t="s">
        <v>36</v>
      </c>
      <c r="D330" s="4" t="str">
        <f t="shared" si="5"/>
        <v>Urban-2022-March</v>
      </c>
      <c r="E330" s="4">
        <v>153.69999999999999</v>
      </c>
      <c r="F330" s="4">
        <v>215.8</v>
      </c>
      <c r="G330" s="4">
        <v>167.7</v>
      </c>
      <c r="H330" s="4">
        <v>162.6</v>
      </c>
      <c r="I330" s="4">
        <v>180</v>
      </c>
      <c r="J330" s="4">
        <v>159.6</v>
      </c>
      <c r="K330" s="4">
        <v>188.4</v>
      </c>
      <c r="L330" s="4">
        <v>163.4</v>
      </c>
      <c r="M330" s="4">
        <v>120.3</v>
      </c>
      <c r="N330" s="4">
        <v>174.7</v>
      </c>
      <c r="O330" s="4">
        <v>157.1</v>
      </c>
      <c r="P330" s="4">
        <v>181.5</v>
      </c>
      <c r="Q330" s="4">
        <v>171.5</v>
      </c>
      <c r="R330" s="4">
        <v>197.5</v>
      </c>
      <c r="S330" s="4">
        <v>167.1</v>
      </c>
      <c r="T330" s="4">
        <v>152.6</v>
      </c>
      <c r="U330" s="4">
        <v>164.9</v>
      </c>
      <c r="V330" s="4">
        <v>165.3</v>
      </c>
      <c r="W330" s="4">
        <v>164.5</v>
      </c>
      <c r="X330" s="4">
        <v>158.6</v>
      </c>
      <c r="Y330" s="4">
        <v>168.2</v>
      </c>
      <c r="Z330" s="4">
        <v>154.19999999999999</v>
      </c>
      <c r="AA330" s="4">
        <v>160.80000000000001</v>
      </c>
      <c r="AB330" s="4">
        <v>162.69999999999999</v>
      </c>
      <c r="AC330" s="4">
        <v>166.8</v>
      </c>
      <c r="AD330" s="4">
        <v>160.6</v>
      </c>
      <c r="AE330" s="22">
        <v>166.5</v>
      </c>
    </row>
    <row r="331" spans="1:31" x14ac:dyDescent="0.35">
      <c r="A331" s="21" t="s">
        <v>34</v>
      </c>
      <c r="B331" s="4">
        <v>2022</v>
      </c>
      <c r="C331" s="4" t="s">
        <v>36</v>
      </c>
      <c r="D331" s="4" t="str">
        <f t="shared" si="5"/>
        <v>Rural+Urban-2022-March</v>
      </c>
      <c r="E331" s="4">
        <v>151.30000000000001</v>
      </c>
      <c r="F331" s="4">
        <v>210.7</v>
      </c>
      <c r="G331" s="4">
        <v>167.8</v>
      </c>
      <c r="H331" s="4">
        <v>162.19999999999999</v>
      </c>
      <c r="I331" s="4">
        <v>194.6</v>
      </c>
      <c r="J331" s="4">
        <v>157.6</v>
      </c>
      <c r="K331" s="4">
        <v>166.9</v>
      </c>
      <c r="L331" s="4">
        <v>163.9</v>
      </c>
      <c r="M331" s="4">
        <v>118.8</v>
      </c>
      <c r="N331" s="4">
        <v>177.4</v>
      </c>
      <c r="O331" s="4">
        <v>165.3</v>
      </c>
      <c r="P331" s="4">
        <v>179.3</v>
      </c>
      <c r="Q331" s="4">
        <v>168.4</v>
      </c>
      <c r="R331" s="4">
        <v>193.7</v>
      </c>
      <c r="S331" s="4">
        <v>172.1</v>
      </c>
      <c r="T331" s="4">
        <v>164.6</v>
      </c>
      <c r="U331" s="4">
        <v>171.1</v>
      </c>
      <c r="V331" s="4">
        <v>165.3</v>
      </c>
      <c r="W331" s="4">
        <v>167.2</v>
      </c>
      <c r="X331" s="4">
        <v>162.80000000000001</v>
      </c>
      <c r="Y331" s="4">
        <v>173</v>
      </c>
      <c r="Z331" s="4">
        <v>157.9</v>
      </c>
      <c r="AA331" s="4">
        <v>163.30000000000001</v>
      </c>
      <c r="AB331" s="4">
        <v>166</v>
      </c>
      <c r="AC331" s="4">
        <v>167.2</v>
      </c>
      <c r="AD331" s="4">
        <v>164.6</v>
      </c>
      <c r="AE331" s="22">
        <v>167.7</v>
      </c>
    </row>
    <row r="332" spans="1:31" x14ac:dyDescent="0.35">
      <c r="A332" s="21" t="s">
        <v>30</v>
      </c>
      <c r="B332" s="4">
        <v>2022</v>
      </c>
      <c r="C332" s="4" t="s">
        <v>37</v>
      </c>
      <c r="D332" s="4" t="str">
        <f t="shared" si="5"/>
        <v>Rural-2022-April</v>
      </c>
      <c r="E332" s="4">
        <v>151.80000000000001</v>
      </c>
      <c r="F332" s="4">
        <v>209.7</v>
      </c>
      <c r="G332" s="4">
        <v>164.5</v>
      </c>
      <c r="H332" s="4">
        <v>163.80000000000001</v>
      </c>
      <c r="I332" s="4">
        <v>207.4</v>
      </c>
      <c r="J332" s="4">
        <v>169.7</v>
      </c>
      <c r="K332" s="4">
        <v>153.6</v>
      </c>
      <c r="L332" s="4">
        <v>165.1</v>
      </c>
      <c r="M332" s="4">
        <v>118.2</v>
      </c>
      <c r="N332" s="4">
        <v>182.9</v>
      </c>
      <c r="O332" s="4">
        <v>172.4</v>
      </c>
      <c r="P332" s="4">
        <v>178.9</v>
      </c>
      <c r="Q332" s="4">
        <v>168.6</v>
      </c>
      <c r="R332" s="4">
        <v>192.8</v>
      </c>
      <c r="S332" s="4">
        <v>177.5</v>
      </c>
      <c r="T332" s="4">
        <v>175.1</v>
      </c>
      <c r="U332" s="4">
        <v>177.1</v>
      </c>
      <c r="V332" s="4">
        <v>139.2560976</v>
      </c>
      <c r="W332" s="4">
        <v>173.3</v>
      </c>
      <c r="X332" s="4">
        <v>167.7</v>
      </c>
      <c r="Y332" s="4">
        <v>177</v>
      </c>
      <c r="Z332" s="4">
        <v>166.2</v>
      </c>
      <c r="AA332" s="4">
        <v>167.2</v>
      </c>
      <c r="AB332" s="4">
        <v>170.9</v>
      </c>
      <c r="AC332" s="4">
        <v>169</v>
      </c>
      <c r="AD332" s="4">
        <v>170.2</v>
      </c>
      <c r="AE332" s="22">
        <v>170.8</v>
      </c>
    </row>
    <row r="333" spans="1:31" x14ac:dyDescent="0.35">
      <c r="A333" s="21" t="s">
        <v>33</v>
      </c>
      <c r="B333" s="4">
        <v>2022</v>
      </c>
      <c r="C333" s="4" t="s">
        <v>37</v>
      </c>
      <c r="D333" s="4" t="str">
        <f t="shared" si="5"/>
        <v>Urban-2022-April</v>
      </c>
      <c r="E333" s="4">
        <v>155.4</v>
      </c>
      <c r="F333" s="4">
        <v>215.8</v>
      </c>
      <c r="G333" s="4">
        <v>164.6</v>
      </c>
      <c r="H333" s="4">
        <v>164.2</v>
      </c>
      <c r="I333" s="4">
        <v>186</v>
      </c>
      <c r="J333" s="4">
        <v>175.9</v>
      </c>
      <c r="K333" s="4">
        <v>190.7</v>
      </c>
      <c r="L333" s="4">
        <v>164</v>
      </c>
      <c r="M333" s="4">
        <v>120.5</v>
      </c>
      <c r="N333" s="4">
        <v>178</v>
      </c>
      <c r="O333" s="4">
        <v>157.5</v>
      </c>
      <c r="P333" s="4">
        <v>183.3</v>
      </c>
      <c r="Q333" s="4">
        <v>174.5</v>
      </c>
      <c r="R333" s="4">
        <v>197.1</v>
      </c>
      <c r="S333" s="4">
        <v>168.4</v>
      </c>
      <c r="T333" s="4">
        <v>154.5</v>
      </c>
      <c r="U333" s="4">
        <v>166.3</v>
      </c>
      <c r="V333" s="4">
        <v>167</v>
      </c>
      <c r="W333" s="4">
        <v>170.5</v>
      </c>
      <c r="X333" s="4">
        <v>159.80000000000001</v>
      </c>
      <c r="Y333" s="4">
        <v>169</v>
      </c>
      <c r="Z333" s="4">
        <v>159.30000000000001</v>
      </c>
      <c r="AA333" s="4">
        <v>162.19999999999999</v>
      </c>
      <c r="AB333" s="4">
        <v>164</v>
      </c>
      <c r="AC333" s="4">
        <v>168.4</v>
      </c>
      <c r="AD333" s="4">
        <v>163.1</v>
      </c>
      <c r="AE333" s="22">
        <v>169.2</v>
      </c>
    </row>
    <row r="334" spans="1:31" x14ac:dyDescent="0.35">
      <c r="A334" s="21" t="s">
        <v>34</v>
      </c>
      <c r="B334" s="4">
        <v>2022</v>
      </c>
      <c r="C334" s="4" t="s">
        <v>37</v>
      </c>
      <c r="D334" s="4" t="str">
        <f t="shared" si="5"/>
        <v>Rural+Urban-2022-April</v>
      </c>
      <c r="E334" s="4">
        <v>152.9</v>
      </c>
      <c r="F334" s="4">
        <v>211.8</v>
      </c>
      <c r="G334" s="4">
        <v>164.5</v>
      </c>
      <c r="H334" s="4">
        <v>163.9</v>
      </c>
      <c r="I334" s="4">
        <v>199.5</v>
      </c>
      <c r="J334" s="4">
        <v>172.6</v>
      </c>
      <c r="K334" s="4">
        <v>166.2</v>
      </c>
      <c r="L334" s="4">
        <v>164.7</v>
      </c>
      <c r="M334" s="4">
        <v>119</v>
      </c>
      <c r="N334" s="4">
        <v>181.3</v>
      </c>
      <c r="O334" s="4">
        <v>166.2</v>
      </c>
      <c r="P334" s="4">
        <v>180.9</v>
      </c>
      <c r="Q334" s="4">
        <v>170.8</v>
      </c>
      <c r="R334" s="4">
        <v>193.9</v>
      </c>
      <c r="S334" s="4">
        <v>173.9</v>
      </c>
      <c r="T334" s="4">
        <v>166.5</v>
      </c>
      <c r="U334" s="4">
        <v>172.8</v>
      </c>
      <c r="V334" s="4">
        <v>167</v>
      </c>
      <c r="W334" s="4">
        <v>172.2</v>
      </c>
      <c r="X334" s="4">
        <v>164</v>
      </c>
      <c r="Y334" s="4">
        <v>174</v>
      </c>
      <c r="Z334" s="4">
        <v>162.6</v>
      </c>
      <c r="AA334" s="4">
        <v>164.4</v>
      </c>
      <c r="AB334" s="4">
        <v>166.9</v>
      </c>
      <c r="AC334" s="4">
        <v>168.8</v>
      </c>
      <c r="AD334" s="4">
        <v>166.8</v>
      </c>
      <c r="AE334" s="22">
        <v>170.1</v>
      </c>
    </row>
    <row r="335" spans="1:31" x14ac:dyDescent="0.35">
      <c r="A335" s="21" t="s">
        <v>30</v>
      </c>
      <c r="B335" s="4">
        <v>2022</v>
      </c>
      <c r="C335" s="4" t="s">
        <v>38</v>
      </c>
      <c r="D335" s="4" t="str">
        <f t="shared" si="5"/>
        <v>Rural-2022-May</v>
      </c>
      <c r="E335" s="4">
        <v>152.9</v>
      </c>
      <c r="F335" s="4">
        <v>214.7</v>
      </c>
      <c r="G335" s="4">
        <v>161.4</v>
      </c>
      <c r="H335" s="4">
        <v>164.6</v>
      </c>
      <c r="I335" s="4">
        <v>209.9</v>
      </c>
      <c r="J335" s="4">
        <v>168</v>
      </c>
      <c r="K335" s="4">
        <v>160.4</v>
      </c>
      <c r="L335" s="4">
        <v>165</v>
      </c>
      <c r="M335" s="4">
        <v>118.9</v>
      </c>
      <c r="N335" s="4">
        <v>186.6</v>
      </c>
      <c r="O335" s="4">
        <v>173.2</v>
      </c>
      <c r="P335" s="4">
        <v>180.4</v>
      </c>
      <c r="Q335" s="4">
        <v>170.8</v>
      </c>
      <c r="R335" s="4">
        <v>192.9</v>
      </c>
      <c r="S335" s="4">
        <v>179.3</v>
      </c>
      <c r="T335" s="4">
        <v>177.2</v>
      </c>
      <c r="U335" s="4">
        <v>179</v>
      </c>
      <c r="V335" s="4">
        <v>139.2560976</v>
      </c>
      <c r="W335" s="4">
        <v>175.3</v>
      </c>
      <c r="X335" s="4">
        <v>168.9</v>
      </c>
      <c r="Y335" s="4">
        <v>177.7</v>
      </c>
      <c r="Z335" s="4">
        <v>167.1</v>
      </c>
      <c r="AA335" s="4">
        <v>167.6</v>
      </c>
      <c r="AB335" s="4">
        <v>171.8</v>
      </c>
      <c r="AC335" s="4">
        <v>168.5</v>
      </c>
      <c r="AD335" s="4">
        <v>170.9</v>
      </c>
      <c r="AE335" s="22">
        <v>172.5</v>
      </c>
    </row>
    <row r="336" spans="1:31" x14ac:dyDescent="0.35">
      <c r="A336" s="21" t="s">
        <v>33</v>
      </c>
      <c r="B336" s="4">
        <v>2022</v>
      </c>
      <c r="C336" s="4" t="s">
        <v>38</v>
      </c>
      <c r="D336" s="4" t="str">
        <f t="shared" si="5"/>
        <v>Urban-2022-May</v>
      </c>
      <c r="E336" s="4">
        <v>156.69999999999999</v>
      </c>
      <c r="F336" s="4">
        <v>221.2</v>
      </c>
      <c r="G336" s="4">
        <v>164.1</v>
      </c>
      <c r="H336" s="4">
        <v>165.4</v>
      </c>
      <c r="I336" s="4">
        <v>189.5</v>
      </c>
      <c r="J336" s="4">
        <v>174.5</v>
      </c>
      <c r="K336" s="4">
        <v>203.2</v>
      </c>
      <c r="L336" s="4">
        <v>164.1</v>
      </c>
      <c r="M336" s="4">
        <v>121.2</v>
      </c>
      <c r="N336" s="4">
        <v>181.4</v>
      </c>
      <c r="O336" s="4">
        <v>158.5</v>
      </c>
      <c r="P336" s="4">
        <v>184.9</v>
      </c>
      <c r="Q336" s="4">
        <v>177.5</v>
      </c>
      <c r="R336" s="4">
        <v>197.5</v>
      </c>
      <c r="S336" s="4">
        <v>170</v>
      </c>
      <c r="T336" s="4">
        <v>155.9</v>
      </c>
      <c r="U336" s="4">
        <v>167.8</v>
      </c>
      <c r="V336" s="4">
        <v>167.5</v>
      </c>
      <c r="W336" s="4">
        <v>173.5</v>
      </c>
      <c r="X336" s="4">
        <v>161.1</v>
      </c>
      <c r="Y336" s="4">
        <v>170.1</v>
      </c>
      <c r="Z336" s="4">
        <v>159.4</v>
      </c>
      <c r="AA336" s="4">
        <v>163.19999999999999</v>
      </c>
      <c r="AB336" s="4">
        <v>165.2</v>
      </c>
      <c r="AC336" s="4">
        <v>168.2</v>
      </c>
      <c r="AD336" s="4">
        <v>163.80000000000001</v>
      </c>
      <c r="AE336" s="22">
        <v>170.8</v>
      </c>
    </row>
    <row r="337" spans="1:31" x14ac:dyDescent="0.35">
      <c r="A337" s="21" t="s">
        <v>34</v>
      </c>
      <c r="B337" s="4">
        <v>2022</v>
      </c>
      <c r="C337" s="4" t="s">
        <v>38</v>
      </c>
      <c r="D337" s="4" t="str">
        <f t="shared" si="5"/>
        <v>Rural+Urban-2022-May</v>
      </c>
      <c r="E337" s="4">
        <v>154.1</v>
      </c>
      <c r="F337" s="4">
        <v>217</v>
      </c>
      <c r="G337" s="4">
        <v>162.4</v>
      </c>
      <c r="H337" s="4">
        <v>164.9</v>
      </c>
      <c r="I337" s="4">
        <v>202.4</v>
      </c>
      <c r="J337" s="4">
        <v>171</v>
      </c>
      <c r="K337" s="4">
        <v>174.9</v>
      </c>
      <c r="L337" s="4">
        <v>164.7</v>
      </c>
      <c r="M337" s="4">
        <v>119.7</v>
      </c>
      <c r="N337" s="4">
        <v>184.9</v>
      </c>
      <c r="O337" s="4">
        <v>167.1</v>
      </c>
      <c r="P337" s="4">
        <v>182.5</v>
      </c>
      <c r="Q337" s="4">
        <v>173.3</v>
      </c>
      <c r="R337" s="4">
        <v>194.1</v>
      </c>
      <c r="S337" s="4">
        <v>175.6</v>
      </c>
      <c r="T337" s="4">
        <v>168.4</v>
      </c>
      <c r="U337" s="4">
        <v>174.6</v>
      </c>
      <c r="V337" s="4">
        <v>167.5</v>
      </c>
      <c r="W337" s="4">
        <v>174.6</v>
      </c>
      <c r="X337" s="4">
        <v>165.2</v>
      </c>
      <c r="Y337" s="4">
        <v>174.8</v>
      </c>
      <c r="Z337" s="4">
        <v>163</v>
      </c>
      <c r="AA337" s="4">
        <v>165.1</v>
      </c>
      <c r="AB337" s="4">
        <v>167.9</v>
      </c>
      <c r="AC337" s="4">
        <v>168.4</v>
      </c>
      <c r="AD337" s="4">
        <v>167.5</v>
      </c>
      <c r="AE337" s="22">
        <v>171.7</v>
      </c>
    </row>
    <row r="338" spans="1:31" x14ac:dyDescent="0.35">
      <c r="A338" s="21" t="s">
        <v>30</v>
      </c>
      <c r="B338" s="4">
        <v>2022</v>
      </c>
      <c r="C338" s="4" t="s">
        <v>39</v>
      </c>
      <c r="D338" s="4" t="str">
        <f t="shared" si="5"/>
        <v>Rural-2022-June</v>
      </c>
      <c r="E338" s="4">
        <v>153.80000000000001</v>
      </c>
      <c r="F338" s="4">
        <v>217.2</v>
      </c>
      <c r="G338" s="4">
        <v>169.6</v>
      </c>
      <c r="H338" s="4">
        <v>165.4</v>
      </c>
      <c r="I338" s="4">
        <v>208.1</v>
      </c>
      <c r="J338" s="4">
        <v>165.8</v>
      </c>
      <c r="K338" s="4">
        <v>167.3</v>
      </c>
      <c r="L338" s="4">
        <v>164.6</v>
      </c>
      <c r="M338" s="4">
        <v>119.1</v>
      </c>
      <c r="N338" s="4">
        <v>188.9</v>
      </c>
      <c r="O338" s="4">
        <v>174.2</v>
      </c>
      <c r="P338" s="4">
        <v>181.9</v>
      </c>
      <c r="Q338" s="4">
        <v>172.4</v>
      </c>
      <c r="R338" s="4">
        <v>192.9</v>
      </c>
      <c r="S338" s="4">
        <v>180.7</v>
      </c>
      <c r="T338" s="4">
        <v>178.7</v>
      </c>
      <c r="U338" s="4">
        <v>180.4</v>
      </c>
      <c r="V338" s="4">
        <v>139.2560976</v>
      </c>
      <c r="W338" s="4">
        <v>176.7</v>
      </c>
      <c r="X338" s="4">
        <v>170.3</v>
      </c>
      <c r="Y338" s="4">
        <v>178.2</v>
      </c>
      <c r="Z338" s="4">
        <v>165.5</v>
      </c>
      <c r="AA338" s="4">
        <v>168</v>
      </c>
      <c r="AB338" s="4">
        <v>172.6</v>
      </c>
      <c r="AC338" s="4">
        <v>169.5</v>
      </c>
      <c r="AD338" s="4">
        <v>171</v>
      </c>
      <c r="AE338" s="22">
        <v>173.6</v>
      </c>
    </row>
    <row r="339" spans="1:31" x14ac:dyDescent="0.35">
      <c r="A339" s="21" t="s">
        <v>33</v>
      </c>
      <c r="B339" s="4">
        <v>2022</v>
      </c>
      <c r="C339" s="4" t="s">
        <v>39</v>
      </c>
      <c r="D339" s="4" t="str">
        <f t="shared" si="5"/>
        <v>Urban-2022-June</v>
      </c>
      <c r="E339" s="4">
        <v>157.5</v>
      </c>
      <c r="F339" s="4">
        <v>223.4</v>
      </c>
      <c r="G339" s="4">
        <v>172.8</v>
      </c>
      <c r="H339" s="4">
        <v>166.4</v>
      </c>
      <c r="I339" s="4">
        <v>188.6</v>
      </c>
      <c r="J339" s="4">
        <v>174.1</v>
      </c>
      <c r="K339" s="4">
        <v>211.5</v>
      </c>
      <c r="L339" s="4">
        <v>163.6</v>
      </c>
      <c r="M339" s="4">
        <v>121.4</v>
      </c>
      <c r="N339" s="4">
        <v>183.5</v>
      </c>
      <c r="O339" s="4">
        <v>159.1</v>
      </c>
      <c r="P339" s="4">
        <v>186.3</v>
      </c>
      <c r="Q339" s="4">
        <v>179.3</v>
      </c>
      <c r="R339" s="4">
        <v>198.3</v>
      </c>
      <c r="S339" s="4">
        <v>171.6</v>
      </c>
      <c r="T339" s="4">
        <v>157.4</v>
      </c>
      <c r="U339" s="4">
        <v>169.4</v>
      </c>
      <c r="V339" s="4">
        <v>166.8</v>
      </c>
      <c r="W339" s="4">
        <v>174.9</v>
      </c>
      <c r="X339" s="4">
        <v>162.1</v>
      </c>
      <c r="Y339" s="4">
        <v>170.9</v>
      </c>
      <c r="Z339" s="4">
        <v>157.19999999999999</v>
      </c>
      <c r="AA339" s="4">
        <v>164.1</v>
      </c>
      <c r="AB339" s="4">
        <v>166.5</v>
      </c>
      <c r="AC339" s="4">
        <v>169.2</v>
      </c>
      <c r="AD339" s="4">
        <v>163.80000000000001</v>
      </c>
      <c r="AE339" s="22">
        <v>171.4</v>
      </c>
    </row>
    <row r="340" spans="1:31" x14ac:dyDescent="0.35">
      <c r="A340" s="21" t="s">
        <v>34</v>
      </c>
      <c r="B340" s="4">
        <v>2022</v>
      </c>
      <c r="C340" s="4" t="s">
        <v>39</v>
      </c>
      <c r="D340" s="4" t="str">
        <f t="shared" si="5"/>
        <v>Rural+Urban-2022-June</v>
      </c>
      <c r="E340" s="4">
        <v>155</v>
      </c>
      <c r="F340" s="4">
        <v>219.4</v>
      </c>
      <c r="G340" s="4">
        <v>170.8</v>
      </c>
      <c r="H340" s="4">
        <v>165.8</v>
      </c>
      <c r="I340" s="4">
        <v>200.9</v>
      </c>
      <c r="J340" s="4">
        <v>169.7</v>
      </c>
      <c r="K340" s="4">
        <v>182.3</v>
      </c>
      <c r="L340" s="4">
        <v>164.3</v>
      </c>
      <c r="M340" s="4">
        <v>119.9</v>
      </c>
      <c r="N340" s="4">
        <v>187.1</v>
      </c>
      <c r="O340" s="4">
        <v>167.9</v>
      </c>
      <c r="P340" s="4">
        <v>183.9</v>
      </c>
      <c r="Q340" s="4">
        <v>174.9</v>
      </c>
      <c r="R340" s="4">
        <v>194.3</v>
      </c>
      <c r="S340" s="4">
        <v>177.1</v>
      </c>
      <c r="T340" s="4">
        <v>169.9</v>
      </c>
      <c r="U340" s="4">
        <v>176</v>
      </c>
      <c r="V340" s="4">
        <v>166.8</v>
      </c>
      <c r="W340" s="4">
        <v>176</v>
      </c>
      <c r="X340" s="4">
        <v>166.4</v>
      </c>
      <c r="Y340" s="4">
        <v>175.4</v>
      </c>
      <c r="Z340" s="4">
        <v>161.1</v>
      </c>
      <c r="AA340" s="4">
        <v>165.8</v>
      </c>
      <c r="AB340" s="4">
        <v>169</v>
      </c>
      <c r="AC340" s="4">
        <v>169.4</v>
      </c>
      <c r="AD340" s="4">
        <v>167.5</v>
      </c>
      <c r="AE340" s="22">
        <v>172.6</v>
      </c>
    </row>
    <row r="341" spans="1:31" x14ac:dyDescent="0.35">
      <c r="A341" s="21" t="s">
        <v>30</v>
      </c>
      <c r="B341" s="4">
        <v>2022</v>
      </c>
      <c r="C341" s="4" t="s">
        <v>40</v>
      </c>
      <c r="D341" s="4" t="str">
        <f t="shared" si="5"/>
        <v>Rural-2022-July</v>
      </c>
      <c r="E341" s="4">
        <v>155.19999999999999</v>
      </c>
      <c r="F341" s="4">
        <v>210.8</v>
      </c>
      <c r="G341" s="4">
        <v>174.3</v>
      </c>
      <c r="H341" s="4">
        <v>166.3</v>
      </c>
      <c r="I341" s="4">
        <v>202.2</v>
      </c>
      <c r="J341" s="4">
        <v>169.6</v>
      </c>
      <c r="K341" s="4">
        <v>168.6</v>
      </c>
      <c r="L341" s="4">
        <v>164.4</v>
      </c>
      <c r="M341" s="4">
        <v>119.2</v>
      </c>
      <c r="N341" s="4">
        <v>191.8</v>
      </c>
      <c r="O341" s="4">
        <v>174.5</v>
      </c>
      <c r="P341" s="4">
        <v>183.1</v>
      </c>
      <c r="Q341" s="4">
        <v>172.5</v>
      </c>
      <c r="R341" s="4">
        <v>193.2</v>
      </c>
      <c r="S341" s="4">
        <v>182</v>
      </c>
      <c r="T341" s="4">
        <v>180.3</v>
      </c>
      <c r="U341" s="4">
        <v>181.7</v>
      </c>
      <c r="V341" s="4">
        <v>139.2560976</v>
      </c>
      <c r="W341" s="4">
        <v>179.6</v>
      </c>
      <c r="X341" s="4">
        <v>171.3</v>
      </c>
      <c r="Y341" s="4">
        <v>178.8</v>
      </c>
      <c r="Z341" s="4">
        <v>166.3</v>
      </c>
      <c r="AA341" s="4">
        <v>168.6</v>
      </c>
      <c r="AB341" s="4">
        <v>174.7</v>
      </c>
      <c r="AC341" s="4">
        <v>169.7</v>
      </c>
      <c r="AD341" s="4">
        <v>171.8</v>
      </c>
      <c r="AE341" s="22">
        <v>174.3</v>
      </c>
    </row>
    <row r="342" spans="1:31" x14ac:dyDescent="0.35">
      <c r="A342" s="21" t="s">
        <v>33</v>
      </c>
      <c r="B342" s="4">
        <v>2022</v>
      </c>
      <c r="C342" s="4" t="s">
        <v>40</v>
      </c>
      <c r="D342" s="4" t="str">
        <f t="shared" si="5"/>
        <v>Urban-2022-July</v>
      </c>
      <c r="E342" s="4">
        <v>159.30000000000001</v>
      </c>
      <c r="F342" s="4">
        <v>217.1</v>
      </c>
      <c r="G342" s="4">
        <v>176.6</v>
      </c>
      <c r="H342" s="4">
        <v>167.1</v>
      </c>
      <c r="I342" s="4">
        <v>184.8</v>
      </c>
      <c r="J342" s="4">
        <v>179.5</v>
      </c>
      <c r="K342" s="4">
        <v>208.5</v>
      </c>
      <c r="L342" s="4">
        <v>164</v>
      </c>
      <c r="M342" s="4">
        <v>121.5</v>
      </c>
      <c r="N342" s="4">
        <v>186.3</v>
      </c>
      <c r="O342" s="4">
        <v>159.80000000000001</v>
      </c>
      <c r="P342" s="4">
        <v>187.7</v>
      </c>
      <c r="Q342" s="4">
        <v>179.4</v>
      </c>
      <c r="R342" s="4">
        <v>198.6</v>
      </c>
      <c r="S342" s="4">
        <v>172.7</v>
      </c>
      <c r="T342" s="4">
        <v>158.69999999999999</v>
      </c>
      <c r="U342" s="4">
        <v>170.6</v>
      </c>
      <c r="V342" s="4">
        <v>167.8</v>
      </c>
      <c r="W342" s="4">
        <v>179.5</v>
      </c>
      <c r="X342" s="4">
        <v>163.1</v>
      </c>
      <c r="Y342" s="4">
        <v>171.7</v>
      </c>
      <c r="Z342" s="4">
        <v>157.4</v>
      </c>
      <c r="AA342" s="4">
        <v>164.6</v>
      </c>
      <c r="AB342" s="4">
        <v>169.1</v>
      </c>
      <c r="AC342" s="4">
        <v>169.8</v>
      </c>
      <c r="AD342" s="4">
        <v>164.7</v>
      </c>
      <c r="AE342" s="22">
        <v>172.3</v>
      </c>
    </row>
    <row r="343" spans="1:31" x14ac:dyDescent="0.35">
      <c r="A343" s="21" t="s">
        <v>34</v>
      </c>
      <c r="B343" s="4">
        <v>2022</v>
      </c>
      <c r="C343" s="4" t="s">
        <v>40</v>
      </c>
      <c r="D343" s="4" t="str">
        <f t="shared" si="5"/>
        <v>Rural+Urban-2022-July</v>
      </c>
      <c r="E343" s="4">
        <v>156.5</v>
      </c>
      <c r="F343" s="4">
        <v>213</v>
      </c>
      <c r="G343" s="4">
        <v>175.2</v>
      </c>
      <c r="H343" s="4">
        <v>166.6</v>
      </c>
      <c r="I343" s="4">
        <v>195.8</v>
      </c>
      <c r="J343" s="4">
        <v>174.2</v>
      </c>
      <c r="K343" s="4">
        <v>182.1</v>
      </c>
      <c r="L343" s="4">
        <v>164.3</v>
      </c>
      <c r="M343" s="4">
        <v>120</v>
      </c>
      <c r="N343" s="4">
        <v>190</v>
      </c>
      <c r="O343" s="4">
        <v>168.4</v>
      </c>
      <c r="P343" s="4">
        <v>185.2</v>
      </c>
      <c r="Q343" s="4">
        <v>175</v>
      </c>
      <c r="R343" s="4">
        <v>194.6</v>
      </c>
      <c r="S343" s="4">
        <v>178.3</v>
      </c>
      <c r="T343" s="4">
        <v>171.3</v>
      </c>
      <c r="U343" s="4">
        <v>177.3</v>
      </c>
      <c r="V343" s="4">
        <v>167.8</v>
      </c>
      <c r="W343" s="4">
        <v>179.6</v>
      </c>
      <c r="X343" s="4">
        <v>167.4</v>
      </c>
      <c r="Y343" s="4">
        <v>176.1</v>
      </c>
      <c r="Z343" s="4">
        <v>161.6</v>
      </c>
      <c r="AA343" s="4">
        <v>166.3</v>
      </c>
      <c r="AB343" s="4">
        <v>171.4</v>
      </c>
      <c r="AC343" s="4">
        <v>169.7</v>
      </c>
      <c r="AD343" s="4">
        <v>168.4</v>
      </c>
      <c r="AE343" s="22">
        <v>173.4</v>
      </c>
    </row>
    <row r="344" spans="1:31" x14ac:dyDescent="0.35">
      <c r="A344" s="21" t="s">
        <v>30</v>
      </c>
      <c r="B344" s="4">
        <v>2022</v>
      </c>
      <c r="C344" s="4" t="s">
        <v>41</v>
      </c>
      <c r="D344" s="4" t="str">
        <f t="shared" si="5"/>
        <v>Rural-2022-August</v>
      </c>
      <c r="E344" s="4">
        <v>159.5</v>
      </c>
      <c r="F344" s="4">
        <v>204.1</v>
      </c>
      <c r="G344" s="4">
        <v>168.3</v>
      </c>
      <c r="H344" s="4">
        <v>167.9</v>
      </c>
      <c r="I344" s="4">
        <v>198.1</v>
      </c>
      <c r="J344" s="4">
        <v>169.2</v>
      </c>
      <c r="K344" s="4">
        <v>173.1</v>
      </c>
      <c r="L344" s="4">
        <v>167.1</v>
      </c>
      <c r="M344" s="4">
        <v>120.2</v>
      </c>
      <c r="N344" s="4">
        <v>195.6</v>
      </c>
      <c r="O344" s="4">
        <v>174.8</v>
      </c>
      <c r="P344" s="4">
        <v>184</v>
      </c>
      <c r="Q344" s="4">
        <v>173.9</v>
      </c>
      <c r="R344" s="4">
        <v>193.7</v>
      </c>
      <c r="S344" s="4">
        <v>183.2</v>
      </c>
      <c r="T344" s="4">
        <v>181.7</v>
      </c>
      <c r="U344" s="4">
        <v>183</v>
      </c>
      <c r="V344" s="4">
        <v>139.2560976</v>
      </c>
      <c r="W344" s="4">
        <v>179.1</v>
      </c>
      <c r="X344" s="4">
        <v>172.3</v>
      </c>
      <c r="Y344" s="4">
        <v>179.4</v>
      </c>
      <c r="Z344" s="4">
        <v>166.6</v>
      </c>
      <c r="AA344" s="4">
        <v>169.3</v>
      </c>
      <c r="AB344" s="4">
        <v>175.7</v>
      </c>
      <c r="AC344" s="4">
        <v>171.1</v>
      </c>
      <c r="AD344" s="4">
        <v>172.6</v>
      </c>
      <c r="AE344" s="22">
        <v>175.3</v>
      </c>
    </row>
    <row r="345" spans="1:31" x14ac:dyDescent="0.35">
      <c r="A345" s="21" t="s">
        <v>33</v>
      </c>
      <c r="B345" s="4">
        <v>2022</v>
      </c>
      <c r="C345" s="4" t="s">
        <v>41</v>
      </c>
      <c r="D345" s="4" t="str">
        <f t="shared" si="5"/>
        <v>Urban-2022-August</v>
      </c>
      <c r="E345" s="4">
        <v>162.1</v>
      </c>
      <c r="F345" s="4">
        <v>210.9</v>
      </c>
      <c r="G345" s="4">
        <v>170.6</v>
      </c>
      <c r="H345" s="4">
        <v>168.4</v>
      </c>
      <c r="I345" s="4">
        <v>182.5</v>
      </c>
      <c r="J345" s="4">
        <v>177.1</v>
      </c>
      <c r="K345" s="4">
        <v>213.1</v>
      </c>
      <c r="L345" s="4">
        <v>167.3</v>
      </c>
      <c r="M345" s="4">
        <v>122.2</v>
      </c>
      <c r="N345" s="4">
        <v>189.7</v>
      </c>
      <c r="O345" s="4">
        <v>160.5</v>
      </c>
      <c r="P345" s="4">
        <v>188.9</v>
      </c>
      <c r="Q345" s="4">
        <v>180.4</v>
      </c>
      <c r="R345" s="4">
        <v>198.7</v>
      </c>
      <c r="S345" s="4">
        <v>173.7</v>
      </c>
      <c r="T345" s="4">
        <v>160</v>
      </c>
      <c r="U345" s="4">
        <v>171.6</v>
      </c>
      <c r="V345" s="4">
        <v>169</v>
      </c>
      <c r="W345" s="4">
        <v>178.4</v>
      </c>
      <c r="X345" s="4">
        <v>164.2</v>
      </c>
      <c r="Y345" s="4">
        <v>172.6</v>
      </c>
      <c r="Z345" s="4">
        <v>157.69999999999999</v>
      </c>
      <c r="AA345" s="4">
        <v>165.1</v>
      </c>
      <c r="AB345" s="4">
        <v>169.9</v>
      </c>
      <c r="AC345" s="4">
        <v>171.4</v>
      </c>
      <c r="AD345" s="4">
        <v>165.4</v>
      </c>
      <c r="AE345" s="22">
        <v>173.1</v>
      </c>
    </row>
    <row r="346" spans="1:31" x14ac:dyDescent="0.35">
      <c r="A346" s="21" t="s">
        <v>34</v>
      </c>
      <c r="B346" s="4">
        <v>2022</v>
      </c>
      <c r="C346" s="4" t="s">
        <v>41</v>
      </c>
      <c r="D346" s="4" t="str">
        <f t="shared" si="5"/>
        <v>Rural+Urban-2022-August</v>
      </c>
      <c r="E346" s="4">
        <v>160.30000000000001</v>
      </c>
      <c r="F346" s="4">
        <v>206.5</v>
      </c>
      <c r="G346" s="4">
        <v>169.2</v>
      </c>
      <c r="H346" s="4">
        <v>168.1</v>
      </c>
      <c r="I346" s="4">
        <v>192.4</v>
      </c>
      <c r="J346" s="4">
        <v>172.9</v>
      </c>
      <c r="K346" s="4">
        <v>186.7</v>
      </c>
      <c r="L346" s="4">
        <v>167.2</v>
      </c>
      <c r="M346" s="4">
        <v>120.9</v>
      </c>
      <c r="N346" s="4">
        <v>193.6</v>
      </c>
      <c r="O346" s="4">
        <v>168.8</v>
      </c>
      <c r="P346" s="4">
        <v>186.3</v>
      </c>
      <c r="Q346" s="4">
        <v>176.3</v>
      </c>
      <c r="R346" s="4">
        <v>195</v>
      </c>
      <c r="S346" s="4">
        <v>179.5</v>
      </c>
      <c r="T346" s="4">
        <v>172.7</v>
      </c>
      <c r="U346" s="4">
        <v>178.5</v>
      </c>
      <c r="V346" s="4">
        <v>169</v>
      </c>
      <c r="W346" s="4">
        <v>178.8</v>
      </c>
      <c r="X346" s="4">
        <v>168.5</v>
      </c>
      <c r="Y346" s="4">
        <v>176.8</v>
      </c>
      <c r="Z346" s="4">
        <v>161.9</v>
      </c>
      <c r="AA346" s="4">
        <v>166.9</v>
      </c>
      <c r="AB346" s="4">
        <v>172.3</v>
      </c>
      <c r="AC346" s="4">
        <v>171.2</v>
      </c>
      <c r="AD346" s="4">
        <v>169.1</v>
      </c>
      <c r="AE346" s="22">
        <v>174.3</v>
      </c>
    </row>
    <row r="347" spans="1:31" x14ac:dyDescent="0.35">
      <c r="A347" s="21" t="s">
        <v>30</v>
      </c>
      <c r="B347" s="4">
        <v>2022</v>
      </c>
      <c r="C347" s="4" t="s">
        <v>42</v>
      </c>
      <c r="D347" s="4" t="str">
        <f t="shared" si="5"/>
        <v>Rural-2022-September</v>
      </c>
      <c r="E347" s="4">
        <v>162.9</v>
      </c>
      <c r="F347" s="4">
        <v>206.7</v>
      </c>
      <c r="G347" s="4">
        <v>169</v>
      </c>
      <c r="H347" s="4">
        <v>169.5</v>
      </c>
      <c r="I347" s="4">
        <v>194.1</v>
      </c>
      <c r="J347" s="4">
        <v>164.1</v>
      </c>
      <c r="K347" s="4">
        <v>176.9</v>
      </c>
      <c r="L347" s="4">
        <v>169</v>
      </c>
      <c r="M347" s="4">
        <v>120.8</v>
      </c>
      <c r="N347" s="4">
        <v>199.1</v>
      </c>
      <c r="O347" s="4">
        <v>175.4</v>
      </c>
      <c r="P347" s="4">
        <v>184.8</v>
      </c>
      <c r="Q347" s="4">
        <v>175.5</v>
      </c>
      <c r="R347" s="4">
        <v>194.5</v>
      </c>
      <c r="S347" s="4">
        <v>184.7</v>
      </c>
      <c r="T347" s="4">
        <v>183.3</v>
      </c>
      <c r="U347" s="4">
        <v>184.5</v>
      </c>
      <c r="V347" s="4">
        <v>139.2560976</v>
      </c>
      <c r="W347" s="4">
        <v>179.7</v>
      </c>
      <c r="X347" s="4">
        <v>173.6</v>
      </c>
      <c r="Y347" s="4">
        <v>180.2</v>
      </c>
      <c r="Z347" s="4">
        <v>166.9</v>
      </c>
      <c r="AA347" s="4">
        <v>170</v>
      </c>
      <c r="AB347" s="4">
        <v>176.2</v>
      </c>
      <c r="AC347" s="4">
        <v>170.8</v>
      </c>
      <c r="AD347" s="4">
        <v>173.1</v>
      </c>
      <c r="AE347" s="22">
        <v>176.4</v>
      </c>
    </row>
    <row r="348" spans="1:31" x14ac:dyDescent="0.35">
      <c r="A348" s="21" t="s">
        <v>33</v>
      </c>
      <c r="B348" s="4">
        <v>2022</v>
      </c>
      <c r="C348" s="4" t="s">
        <v>42</v>
      </c>
      <c r="D348" s="4" t="str">
        <f t="shared" si="5"/>
        <v>Urban-2022-September</v>
      </c>
      <c r="E348" s="4">
        <v>164.9</v>
      </c>
      <c r="F348" s="4">
        <v>213.7</v>
      </c>
      <c r="G348" s="4">
        <v>170.9</v>
      </c>
      <c r="H348" s="4">
        <v>170.1</v>
      </c>
      <c r="I348" s="4">
        <v>179.3</v>
      </c>
      <c r="J348" s="4">
        <v>167.5</v>
      </c>
      <c r="K348" s="4">
        <v>220.8</v>
      </c>
      <c r="L348" s="4">
        <v>169.2</v>
      </c>
      <c r="M348" s="4">
        <v>123.1</v>
      </c>
      <c r="N348" s="4">
        <v>193.6</v>
      </c>
      <c r="O348" s="4">
        <v>161.1</v>
      </c>
      <c r="P348" s="4">
        <v>190.4</v>
      </c>
      <c r="Q348" s="4">
        <v>181.8</v>
      </c>
      <c r="R348" s="4">
        <v>199.7</v>
      </c>
      <c r="S348" s="4">
        <v>175</v>
      </c>
      <c r="T348" s="4">
        <v>161.69999999999999</v>
      </c>
      <c r="U348" s="4">
        <v>173</v>
      </c>
      <c r="V348" s="4">
        <v>169.5</v>
      </c>
      <c r="W348" s="4">
        <v>179.2</v>
      </c>
      <c r="X348" s="4">
        <v>165</v>
      </c>
      <c r="Y348" s="4">
        <v>173.8</v>
      </c>
      <c r="Z348" s="4">
        <v>158.19999999999999</v>
      </c>
      <c r="AA348" s="4">
        <v>165.8</v>
      </c>
      <c r="AB348" s="4">
        <v>170.9</v>
      </c>
      <c r="AC348" s="4">
        <v>171.1</v>
      </c>
      <c r="AD348" s="4">
        <v>166.1</v>
      </c>
      <c r="AE348" s="22">
        <v>174.1</v>
      </c>
    </row>
    <row r="349" spans="1:31" x14ac:dyDescent="0.35">
      <c r="A349" s="21" t="s">
        <v>34</v>
      </c>
      <c r="B349" s="4">
        <v>2022</v>
      </c>
      <c r="C349" s="4" t="s">
        <v>42</v>
      </c>
      <c r="D349" s="4" t="str">
        <f t="shared" si="5"/>
        <v>Rural+Urban-2022-September</v>
      </c>
      <c r="E349" s="4">
        <v>163.5</v>
      </c>
      <c r="F349" s="4">
        <v>209.2</v>
      </c>
      <c r="G349" s="4">
        <v>169.7</v>
      </c>
      <c r="H349" s="4">
        <v>169.7</v>
      </c>
      <c r="I349" s="4">
        <v>188.7</v>
      </c>
      <c r="J349" s="4">
        <v>165.7</v>
      </c>
      <c r="K349" s="4">
        <v>191.8</v>
      </c>
      <c r="L349" s="4">
        <v>169.1</v>
      </c>
      <c r="M349" s="4">
        <v>121.6</v>
      </c>
      <c r="N349" s="4">
        <v>197.3</v>
      </c>
      <c r="O349" s="4">
        <v>169.4</v>
      </c>
      <c r="P349" s="4">
        <v>187.4</v>
      </c>
      <c r="Q349" s="4">
        <v>177.8</v>
      </c>
      <c r="R349" s="4">
        <v>195.9</v>
      </c>
      <c r="S349" s="4">
        <v>180.9</v>
      </c>
      <c r="T349" s="4">
        <v>174.3</v>
      </c>
      <c r="U349" s="4">
        <v>179.9</v>
      </c>
      <c r="V349" s="4">
        <v>169.5</v>
      </c>
      <c r="W349" s="4">
        <v>179.5</v>
      </c>
      <c r="X349" s="4">
        <v>169.5</v>
      </c>
      <c r="Y349" s="4">
        <v>177.8</v>
      </c>
      <c r="Z349" s="4">
        <v>162.30000000000001</v>
      </c>
      <c r="AA349" s="4">
        <v>167.6</v>
      </c>
      <c r="AB349" s="4">
        <v>173.1</v>
      </c>
      <c r="AC349" s="4">
        <v>170.9</v>
      </c>
      <c r="AD349" s="4">
        <v>169.7</v>
      </c>
      <c r="AE349" s="22">
        <v>175.3</v>
      </c>
    </row>
    <row r="350" spans="1:31" x14ac:dyDescent="0.35">
      <c r="A350" s="21" t="s">
        <v>30</v>
      </c>
      <c r="B350" s="4">
        <v>2022</v>
      </c>
      <c r="C350" s="4" t="s">
        <v>43</v>
      </c>
      <c r="D350" s="4" t="str">
        <f t="shared" si="5"/>
        <v>Rural-2022-October</v>
      </c>
      <c r="E350" s="4">
        <v>164.7</v>
      </c>
      <c r="F350" s="4">
        <v>208.8</v>
      </c>
      <c r="G350" s="4">
        <v>170.3</v>
      </c>
      <c r="H350" s="4">
        <v>170.9</v>
      </c>
      <c r="I350" s="4">
        <v>191.6</v>
      </c>
      <c r="J350" s="4">
        <v>162.19999999999999</v>
      </c>
      <c r="K350" s="4">
        <v>184.8</v>
      </c>
      <c r="L350" s="4">
        <v>169.7</v>
      </c>
      <c r="M350" s="4">
        <v>121.1</v>
      </c>
      <c r="N350" s="4">
        <v>201.6</v>
      </c>
      <c r="O350" s="4">
        <v>175.8</v>
      </c>
      <c r="P350" s="4">
        <v>185.6</v>
      </c>
      <c r="Q350" s="4">
        <v>177.4</v>
      </c>
      <c r="R350" s="4">
        <v>194.9</v>
      </c>
      <c r="S350" s="4">
        <v>186.1</v>
      </c>
      <c r="T350" s="4">
        <v>184.4</v>
      </c>
      <c r="U350" s="4">
        <v>185.9</v>
      </c>
      <c r="V350" s="4">
        <v>139.2560976</v>
      </c>
      <c r="W350" s="4">
        <v>180.8</v>
      </c>
      <c r="X350" s="4">
        <v>174.4</v>
      </c>
      <c r="Y350" s="4">
        <v>181.2</v>
      </c>
      <c r="Z350" s="4">
        <v>167.4</v>
      </c>
      <c r="AA350" s="4">
        <v>170.6</v>
      </c>
      <c r="AB350" s="4">
        <v>176.5</v>
      </c>
      <c r="AC350" s="4">
        <v>172</v>
      </c>
      <c r="AD350" s="4">
        <v>173.9</v>
      </c>
      <c r="AE350" s="22">
        <v>177.9</v>
      </c>
    </row>
    <row r="351" spans="1:31" x14ac:dyDescent="0.35">
      <c r="A351" s="21" t="s">
        <v>33</v>
      </c>
      <c r="B351" s="4">
        <v>2022</v>
      </c>
      <c r="C351" s="4" t="s">
        <v>43</v>
      </c>
      <c r="D351" s="4" t="str">
        <f t="shared" si="5"/>
        <v>Urban-2022-October</v>
      </c>
      <c r="E351" s="4">
        <v>166.4</v>
      </c>
      <c r="F351" s="4">
        <v>214.9</v>
      </c>
      <c r="G351" s="4">
        <v>171.9</v>
      </c>
      <c r="H351" s="4">
        <v>171</v>
      </c>
      <c r="I351" s="4">
        <v>177.7</v>
      </c>
      <c r="J351" s="4">
        <v>165.7</v>
      </c>
      <c r="K351" s="4">
        <v>228.6</v>
      </c>
      <c r="L351" s="4">
        <v>169.9</v>
      </c>
      <c r="M351" s="4">
        <v>123.4</v>
      </c>
      <c r="N351" s="4">
        <v>196.4</v>
      </c>
      <c r="O351" s="4">
        <v>161.6</v>
      </c>
      <c r="P351" s="4">
        <v>191.5</v>
      </c>
      <c r="Q351" s="4">
        <v>183.3</v>
      </c>
      <c r="R351" s="4">
        <v>200.1</v>
      </c>
      <c r="S351" s="4">
        <v>175.5</v>
      </c>
      <c r="T351" s="4">
        <v>162.6</v>
      </c>
      <c r="U351" s="4">
        <v>173.6</v>
      </c>
      <c r="V351" s="4">
        <v>171.2</v>
      </c>
      <c r="W351" s="4">
        <v>180</v>
      </c>
      <c r="X351" s="4">
        <v>166</v>
      </c>
      <c r="Y351" s="4">
        <v>174.7</v>
      </c>
      <c r="Z351" s="4">
        <v>158.80000000000001</v>
      </c>
      <c r="AA351" s="4">
        <v>166.3</v>
      </c>
      <c r="AB351" s="4">
        <v>171.2</v>
      </c>
      <c r="AC351" s="4">
        <v>172.3</v>
      </c>
      <c r="AD351" s="4">
        <v>166.8</v>
      </c>
      <c r="AE351" s="22">
        <v>175.3</v>
      </c>
    </row>
    <row r="352" spans="1:31" x14ac:dyDescent="0.35">
      <c r="A352" s="21" t="s">
        <v>34</v>
      </c>
      <c r="B352" s="4">
        <v>2022</v>
      </c>
      <c r="C352" s="4" t="s">
        <v>43</v>
      </c>
      <c r="D352" s="4" t="str">
        <f t="shared" si="5"/>
        <v>Rural+Urban-2022-October</v>
      </c>
      <c r="E352" s="4">
        <v>165.2</v>
      </c>
      <c r="F352" s="4">
        <v>210.9</v>
      </c>
      <c r="G352" s="4">
        <v>170.9</v>
      </c>
      <c r="H352" s="4">
        <v>170.9</v>
      </c>
      <c r="I352" s="4">
        <v>186.5</v>
      </c>
      <c r="J352" s="4">
        <v>163.80000000000001</v>
      </c>
      <c r="K352" s="4">
        <v>199.7</v>
      </c>
      <c r="L352" s="4">
        <v>169.8</v>
      </c>
      <c r="M352" s="4">
        <v>121.9</v>
      </c>
      <c r="N352" s="4">
        <v>199.9</v>
      </c>
      <c r="O352" s="4">
        <v>169.9</v>
      </c>
      <c r="P352" s="4">
        <v>188.3</v>
      </c>
      <c r="Q352" s="4">
        <v>179.6</v>
      </c>
      <c r="R352" s="4">
        <v>196.3</v>
      </c>
      <c r="S352" s="4">
        <v>181.9</v>
      </c>
      <c r="T352" s="4">
        <v>175.3</v>
      </c>
      <c r="U352" s="4">
        <v>181</v>
      </c>
      <c r="V352" s="4">
        <v>171.2</v>
      </c>
      <c r="W352" s="4">
        <v>180.5</v>
      </c>
      <c r="X352" s="4">
        <v>170.4</v>
      </c>
      <c r="Y352" s="4">
        <v>178.7</v>
      </c>
      <c r="Z352" s="4">
        <v>162.9</v>
      </c>
      <c r="AA352" s="4">
        <v>168.2</v>
      </c>
      <c r="AB352" s="4">
        <v>173.4</v>
      </c>
      <c r="AC352" s="4">
        <v>172.1</v>
      </c>
      <c r="AD352" s="4">
        <v>170.5</v>
      </c>
      <c r="AE352" s="22">
        <v>176.7</v>
      </c>
    </row>
    <row r="353" spans="1:31" x14ac:dyDescent="0.35">
      <c r="A353" s="21" t="s">
        <v>30</v>
      </c>
      <c r="B353" s="4">
        <v>2022</v>
      </c>
      <c r="C353" s="4" t="s">
        <v>45</v>
      </c>
      <c r="D353" s="4" t="str">
        <f t="shared" si="5"/>
        <v>Rural-2022-November</v>
      </c>
      <c r="E353" s="4">
        <v>166.9</v>
      </c>
      <c r="F353" s="4">
        <v>207.2</v>
      </c>
      <c r="G353" s="4">
        <v>180.2</v>
      </c>
      <c r="H353" s="4">
        <v>172.3</v>
      </c>
      <c r="I353" s="4">
        <v>194</v>
      </c>
      <c r="J353" s="4">
        <v>159.1</v>
      </c>
      <c r="K353" s="4">
        <v>171.6</v>
      </c>
      <c r="L353" s="4">
        <v>170.2</v>
      </c>
      <c r="M353" s="4">
        <v>121.5</v>
      </c>
      <c r="N353" s="4">
        <v>204.8</v>
      </c>
      <c r="O353" s="4">
        <v>176.4</v>
      </c>
      <c r="P353" s="4">
        <v>186.9</v>
      </c>
      <c r="Q353" s="4">
        <v>176.6</v>
      </c>
      <c r="R353" s="4">
        <v>195.5</v>
      </c>
      <c r="S353" s="4">
        <v>187.2</v>
      </c>
      <c r="T353" s="4">
        <v>185.2</v>
      </c>
      <c r="U353" s="4">
        <v>186.9</v>
      </c>
      <c r="V353" s="4">
        <v>139.2560976</v>
      </c>
      <c r="W353" s="4">
        <v>181.9</v>
      </c>
      <c r="X353" s="4">
        <v>175.5</v>
      </c>
      <c r="Y353" s="4">
        <v>182.3</v>
      </c>
      <c r="Z353" s="4">
        <v>167.5</v>
      </c>
      <c r="AA353" s="4">
        <v>170.8</v>
      </c>
      <c r="AB353" s="4">
        <v>176.9</v>
      </c>
      <c r="AC353" s="4">
        <v>173.4</v>
      </c>
      <c r="AD353" s="4">
        <v>174.6</v>
      </c>
      <c r="AE353" s="22">
        <v>177.8</v>
      </c>
    </row>
    <row r="354" spans="1:31" x14ac:dyDescent="0.35">
      <c r="A354" s="21" t="s">
        <v>33</v>
      </c>
      <c r="B354" s="4">
        <v>2022</v>
      </c>
      <c r="C354" s="4" t="s">
        <v>45</v>
      </c>
      <c r="D354" s="4" t="str">
        <f t="shared" si="5"/>
        <v>Urban-2022-November</v>
      </c>
      <c r="E354" s="4">
        <v>168.4</v>
      </c>
      <c r="F354" s="4">
        <v>213.4</v>
      </c>
      <c r="G354" s="4">
        <v>183.2</v>
      </c>
      <c r="H354" s="4">
        <v>172.3</v>
      </c>
      <c r="I354" s="4">
        <v>180</v>
      </c>
      <c r="J354" s="4">
        <v>162.6</v>
      </c>
      <c r="K354" s="4">
        <v>205.5</v>
      </c>
      <c r="L354" s="4">
        <v>171</v>
      </c>
      <c r="M354" s="4">
        <v>123.4</v>
      </c>
      <c r="N354" s="4">
        <v>198.8</v>
      </c>
      <c r="O354" s="4">
        <v>162.1</v>
      </c>
      <c r="P354" s="4">
        <v>192.4</v>
      </c>
      <c r="Q354" s="4">
        <v>181.3</v>
      </c>
      <c r="R354" s="4">
        <v>200.6</v>
      </c>
      <c r="S354" s="4">
        <v>176.7</v>
      </c>
      <c r="T354" s="4">
        <v>163.5</v>
      </c>
      <c r="U354" s="4">
        <v>174.7</v>
      </c>
      <c r="V354" s="4">
        <v>171.8</v>
      </c>
      <c r="W354" s="4">
        <v>180.3</v>
      </c>
      <c r="X354" s="4">
        <v>166.9</v>
      </c>
      <c r="Y354" s="4">
        <v>175.8</v>
      </c>
      <c r="Z354" s="4">
        <v>158.9</v>
      </c>
      <c r="AA354" s="4">
        <v>166.7</v>
      </c>
      <c r="AB354" s="4">
        <v>171.5</v>
      </c>
      <c r="AC354" s="4">
        <v>173.8</v>
      </c>
      <c r="AD354" s="4">
        <v>167.4</v>
      </c>
      <c r="AE354" s="22">
        <v>174.1</v>
      </c>
    </row>
    <row r="355" spans="1:31" x14ac:dyDescent="0.35">
      <c r="A355" s="21" t="s">
        <v>34</v>
      </c>
      <c r="B355" s="4">
        <v>2022</v>
      </c>
      <c r="C355" s="4" t="s">
        <v>45</v>
      </c>
      <c r="D355" s="4" t="str">
        <f t="shared" si="5"/>
        <v>Rural+Urban-2022-November</v>
      </c>
      <c r="E355" s="4">
        <v>167.4</v>
      </c>
      <c r="F355" s="4">
        <v>209.4</v>
      </c>
      <c r="G355" s="4">
        <v>181.4</v>
      </c>
      <c r="H355" s="4">
        <v>172.3</v>
      </c>
      <c r="I355" s="4">
        <v>188.9</v>
      </c>
      <c r="J355" s="4">
        <v>160.69999999999999</v>
      </c>
      <c r="K355" s="4">
        <v>183.1</v>
      </c>
      <c r="L355" s="4">
        <v>170.5</v>
      </c>
      <c r="M355" s="4">
        <v>122.1</v>
      </c>
      <c r="N355" s="4">
        <v>202.8</v>
      </c>
      <c r="O355" s="4">
        <v>170.4</v>
      </c>
      <c r="P355" s="4">
        <v>189.5</v>
      </c>
      <c r="Q355" s="4">
        <v>178.3</v>
      </c>
      <c r="R355" s="4">
        <v>196.9</v>
      </c>
      <c r="S355" s="4">
        <v>183.1</v>
      </c>
      <c r="T355" s="4">
        <v>176.2</v>
      </c>
      <c r="U355" s="4">
        <v>182.1</v>
      </c>
      <c r="V355" s="4">
        <v>171.8</v>
      </c>
      <c r="W355" s="4">
        <v>181.3</v>
      </c>
      <c r="X355" s="4">
        <v>171.4</v>
      </c>
      <c r="Y355" s="4">
        <v>179.8</v>
      </c>
      <c r="Z355" s="4">
        <v>163</v>
      </c>
      <c r="AA355" s="4">
        <v>168.5</v>
      </c>
      <c r="AB355" s="4">
        <v>173.7</v>
      </c>
      <c r="AC355" s="4">
        <v>173.6</v>
      </c>
      <c r="AD355" s="4">
        <v>171.1</v>
      </c>
      <c r="AE355" s="22">
        <v>176.5</v>
      </c>
    </row>
    <row r="356" spans="1:31" x14ac:dyDescent="0.35">
      <c r="A356" s="21" t="s">
        <v>30</v>
      </c>
      <c r="B356" s="4">
        <v>2022</v>
      </c>
      <c r="C356" s="4" t="s">
        <v>46</v>
      </c>
      <c r="D356" s="4" t="str">
        <f t="shared" si="5"/>
        <v>Rural-2022-December</v>
      </c>
      <c r="E356" s="4">
        <v>168.8</v>
      </c>
      <c r="F356" s="4">
        <v>206.9</v>
      </c>
      <c r="G356" s="4">
        <v>189.1</v>
      </c>
      <c r="H356" s="4">
        <v>173.4</v>
      </c>
      <c r="I356" s="4">
        <v>193.9</v>
      </c>
      <c r="J356" s="4">
        <v>156.69999999999999</v>
      </c>
      <c r="K356" s="4">
        <v>150.19999999999999</v>
      </c>
      <c r="L356" s="4">
        <v>170.5</v>
      </c>
      <c r="M356" s="4">
        <v>121.2</v>
      </c>
      <c r="N356" s="4">
        <v>207.5</v>
      </c>
      <c r="O356" s="4">
        <v>176.8</v>
      </c>
      <c r="P356" s="4">
        <v>187.7</v>
      </c>
      <c r="Q356" s="4">
        <v>174.4</v>
      </c>
      <c r="R356" s="4">
        <v>195.9</v>
      </c>
      <c r="S356" s="4">
        <v>188.1</v>
      </c>
      <c r="T356" s="4">
        <v>185.9</v>
      </c>
      <c r="U356" s="4">
        <v>187.8</v>
      </c>
      <c r="V356" s="4">
        <v>139.2560976</v>
      </c>
      <c r="W356" s="4">
        <v>182.8</v>
      </c>
      <c r="X356" s="4">
        <v>176.4</v>
      </c>
      <c r="Y356" s="4">
        <v>183.5</v>
      </c>
      <c r="Z356" s="4">
        <v>167.8</v>
      </c>
      <c r="AA356" s="4">
        <v>171.2</v>
      </c>
      <c r="AB356" s="4">
        <v>177.3</v>
      </c>
      <c r="AC356" s="4">
        <v>175.7</v>
      </c>
      <c r="AD356" s="4">
        <v>175.5</v>
      </c>
      <c r="AE356" s="22">
        <v>177.1</v>
      </c>
    </row>
    <row r="357" spans="1:31" x14ac:dyDescent="0.35">
      <c r="A357" s="21" t="s">
        <v>33</v>
      </c>
      <c r="B357" s="4">
        <v>2022</v>
      </c>
      <c r="C357" s="4" t="s">
        <v>46</v>
      </c>
      <c r="D357" s="4" t="str">
        <f t="shared" si="5"/>
        <v>Urban-2022-December</v>
      </c>
      <c r="E357" s="4">
        <v>170.2</v>
      </c>
      <c r="F357" s="4">
        <v>212.9</v>
      </c>
      <c r="G357" s="4">
        <v>191.9</v>
      </c>
      <c r="H357" s="4">
        <v>173.9</v>
      </c>
      <c r="I357" s="4">
        <v>179.1</v>
      </c>
      <c r="J357" s="4">
        <v>159.5</v>
      </c>
      <c r="K357" s="4">
        <v>178.7</v>
      </c>
      <c r="L357" s="4">
        <v>171.3</v>
      </c>
      <c r="M357" s="4">
        <v>123.1</v>
      </c>
      <c r="N357" s="4">
        <v>200.5</v>
      </c>
      <c r="O357" s="4">
        <v>162.80000000000001</v>
      </c>
      <c r="P357" s="4">
        <v>193.3</v>
      </c>
      <c r="Q357" s="4">
        <v>178.6</v>
      </c>
      <c r="R357" s="4">
        <v>201.1</v>
      </c>
      <c r="S357" s="4">
        <v>177.7</v>
      </c>
      <c r="T357" s="4">
        <v>164.5</v>
      </c>
      <c r="U357" s="4">
        <v>175.7</v>
      </c>
      <c r="V357" s="4">
        <v>170.7</v>
      </c>
      <c r="W357" s="4">
        <v>180.6</v>
      </c>
      <c r="X357" s="4">
        <v>167.3</v>
      </c>
      <c r="Y357" s="4">
        <v>177.2</v>
      </c>
      <c r="Z357" s="4">
        <v>159.4</v>
      </c>
      <c r="AA357" s="4">
        <v>167.1</v>
      </c>
      <c r="AB357" s="4">
        <v>171.8</v>
      </c>
      <c r="AC357" s="4">
        <v>176</v>
      </c>
      <c r="AD357" s="4">
        <v>168.2</v>
      </c>
      <c r="AE357" s="22">
        <v>174.1</v>
      </c>
    </row>
    <row r="358" spans="1:31" x14ac:dyDescent="0.35">
      <c r="A358" s="21" t="s">
        <v>34</v>
      </c>
      <c r="B358" s="4">
        <v>2022</v>
      </c>
      <c r="C358" s="4" t="s">
        <v>46</v>
      </c>
      <c r="D358" s="4" t="str">
        <f t="shared" si="5"/>
        <v>Rural+Urban-2022-December</v>
      </c>
      <c r="E358" s="4">
        <v>169.2</v>
      </c>
      <c r="F358" s="4">
        <v>209</v>
      </c>
      <c r="G358" s="4">
        <v>190.2</v>
      </c>
      <c r="H358" s="4">
        <v>173.6</v>
      </c>
      <c r="I358" s="4">
        <v>188.5</v>
      </c>
      <c r="J358" s="4">
        <v>158</v>
      </c>
      <c r="K358" s="4">
        <v>159.9</v>
      </c>
      <c r="L358" s="4">
        <v>170.8</v>
      </c>
      <c r="M358" s="4">
        <v>121.8</v>
      </c>
      <c r="N358" s="4">
        <v>205.2</v>
      </c>
      <c r="O358" s="4">
        <v>171</v>
      </c>
      <c r="P358" s="4">
        <v>190.3</v>
      </c>
      <c r="Q358" s="4">
        <v>175.9</v>
      </c>
      <c r="R358" s="4">
        <v>197.3</v>
      </c>
      <c r="S358" s="4">
        <v>184</v>
      </c>
      <c r="T358" s="4">
        <v>177</v>
      </c>
      <c r="U358" s="4">
        <v>183</v>
      </c>
      <c r="V358" s="4">
        <v>170.7</v>
      </c>
      <c r="W358" s="4">
        <v>182</v>
      </c>
      <c r="X358" s="4">
        <v>172.1</v>
      </c>
      <c r="Y358" s="4">
        <v>181.1</v>
      </c>
      <c r="Z358" s="4">
        <v>163.4</v>
      </c>
      <c r="AA358" s="4">
        <v>168.9</v>
      </c>
      <c r="AB358" s="4">
        <v>174.1</v>
      </c>
      <c r="AC358" s="4">
        <v>175.8</v>
      </c>
      <c r="AD358" s="4">
        <v>172</v>
      </c>
      <c r="AE358" s="22">
        <v>175.7</v>
      </c>
    </row>
    <row r="359" spans="1:31" x14ac:dyDescent="0.35">
      <c r="A359" s="21" t="s">
        <v>30</v>
      </c>
      <c r="B359" s="4">
        <v>2023</v>
      </c>
      <c r="C359" s="4" t="s">
        <v>31</v>
      </c>
      <c r="D359" s="4" t="str">
        <f t="shared" si="5"/>
        <v>Rural-2023-January</v>
      </c>
      <c r="E359" s="4">
        <v>174</v>
      </c>
      <c r="F359" s="4">
        <v>208.3</v>
      </c>
      <c r="G359" s="4">
        <v>192.9</v>
      </c>
      <c r="H359" s="4">
        <v>174.3</v>
      </c>
      <c r="I359" s="4">
        <v>192.6</v>
      </c>
      <c r="J359" s="4">
        <v>156.30000000000001</v>
      </c>
      <c r="K359" s="4">
        <v>142.9</v>
      </c>
      <c r="L359" s="4">
        <v>170.7</v>
      </c>
      <c r="M359" s="4">
        <v>120.3</v>
      </c>
      <c r="N359" s="4">
        <v>210.5</v>
      </c>
      <c r="O359" s="4">
        <v>176.9</v>
      </c>
      <c r="P359" s="4">
        <v>188.5</v>
      </c>
      <c r="Q359" s="4">
        <v>175</v>
      </c>
      <c r="R359" s="4">
        <v>196.9</v>
      </c>
      <c r="S359" s="4">
        <v>189</v>
      </c>
      <c r="T359" s="4">
        <v>186.3</v>
      </c>
      <c r="U359" s="4">
        <v>188.6</v>
      </c>
      <c r="V359" s="4">
        <v>139.2560976</v>
      </c>
      <c r="W359" s="4">
        <v>183.2</v>
      </c>
      <c r="X359" s="4">
        <v>177.2</v>
      </c>
      <c r="Y359" s="4">
        <v>184.7</v>
      </c>
      <c r="Z359" s="4">
        <v>168.2</v>
      </c>
      <c r="AA359" s="4">
        <v>171.8</v>
      </c>
      <c r="AB359" s="4">
        <v>177.8</v>
      </c>
      <c r="AC359" s="4">
        <v>178.4</v>
      </c>
      <c r="AD359" s="4">
        <v>176.5</v>
      </c>
      <c r="AE359" s="22">
        <v>177.8</v>
      </c>
    </row>
    <row r="360" spans="1:31" x14ac:dyDescent="0.35">
      <c r="A360" s="21" t="s">
        <v>33</v>
      </c>
      <c r="B360" s="4">
        <v>2023</v>
      </c>
      <c r="C360" s="4" t="s">
        <v>31</v>
      </c>
      <c r="D360" s="4" t="str">
        <f t="shared" si="5"/>
        <v>Urban-2023-January</v>
      </c>
      <c r="E360" s="4">
        <v>173.3</v>
      </c>
      <c r="F360" s="4">
        <v>215.2</v>
      </c>
      <c r="G360" s="4">
        <v>197</v>
      </c>
      <c r="H360" s="4">
        <v>175.2</v>
      </c>
      <c r="I360" s="4">
        <v>178</v>
      </c>
      <c r="J360" s="4">
        <v>160.5</v>
      </c>
      <c r="K360" s="4">
        <v>175.3</v>
      </c>
      <c r="L360" s="4">
        <v>171.2</v>
      </c>
      <c r="M360" s="4">
        <v>122.7</v>
      </c>
      <c r="N360" s="4">
        <v>204.3</v>
      </c>
      <c r="O360" s="4">
        <v>163.69999999999999</v>
      </c>
      <c r="P360" s="4">
        <v>194.3</v>
      </c>
      <c r="Q360" s="4">
        <v>179.5</v>
      </c>
      <c r="R360" s="4">
        <v>201.6</v>
      </c>
      <c r="S360" s="4">
        <v>178.7</v>
      </c>
      <c r="T360" s="4">
        <v>165.3</v>
      </c>
      <c r="U360" s="4">
        <v>176.6</v>
      </c>
      <c r="V360" s="4">
        <v>172.1</v>
      </c>
      <c r="W360" s="4">
        <v>180.1</v>
      </c>
      <c r="X360" s="4">
        <v>168</v>
      </c>
      <c r="Y360" s="4">
        <v>178.5</v>
      </c>
      <c r="Z360" s="4">
        <v>159.5</v>
      </c>
      <c r="AA360" s="4">
        <v>167.8</v>
      </c>
      <c r="AB360" s="4">
        <v>171.8</v>
      </c>
      <c r="AC360" s="4">
        <v>178.8</v>
      </c>
      <c r="AD360" s="4">
        <v>168.9</v>
      </c>
      <c r="AE360" s="22">
        <v>174.9</v>
      </c>
    </row>
    <row r="361" spans="1:31" x14ac:dyDescent="0.35">
      <c r="A361" s="21" t="s">
        <v>34</v>
      </c>
      <c r="B361" s="4">
        <v>2023</v>
      </c>
      <c r="C361" s="4" t="s">
        <v>31</v>
      </c>
      <c r="D361" s="4" t="str">
        <f t="shared" si="5"/>
        <v>Rural+Urban-2023-January</v>
      </c>
      <c r="E361" s="4">
        <v>173.8</v>
      </c>
      <c r="F361" s="4">
        <v>210.7</v>
      </c>
      <c r="G361" s="4">
        <v>194.5</v>
      </c>
      <c r="H361" s="4">
        <v>174.6</v>
      </c>
      <c r="I361" s="4">
        <v>187.2</v>
      </c>
      <c r="J361" s="4">
        <v>158.30000000000001</v>
      </c>
      <c r="K361" s="4">
        <v>153.9</v>
      </c>
      <c r="L361" s="4">
        <v>170.9</v>
      </c>
      <c r="M361" s="4">
        <v>121.1</v>
      </c>
      <c r="N361" s="4">
        <v>208.4</v>
      </c>
      <c r="O361" s="4">
        <v>171.4</v>
      </c>
      <c r="P361" s="4">
        <v>191.2</v>
      </c>
      <c r="Q361" s="4">
        <v>176.7</v>
      </c>
      <c r="R361" s="4">
        <v>198.2</v>
      </c>
      <c r="S361" s="4">
        <v>184.9</v>
      </c>
      <c r="T361" s="4">
        <v>177.6</v>
      </c>
      <c r="U361" s="4">
        <v>183.8</v>
      </c>
      <c r="V361" s="4">
        <v>172.1</v>
      </c>
      <c r="W361" s="4">
        <v>182</v>
      </c>
      <c r="X361" s="4">
        <v>172.9</v>
      </c>
      <c r="Y361" s="4">
        <v>182.3</v>
      </c>
      <c r="Z361" s="4">
        <v>163.6</v>
      </c>
      <c r="AA361" s="4">
        <v>169.5</v>
      </c>
      <c r="AB361" s="4">
        <v>174.3</v>
      </c>
      <c r="AC361" s="4">
        <v>178.6</v>
      </c>
      <c r="AD361" s="4">
        <v>172.8</v>
      </c>
      <c r="AE361" s="22">
        <v>176.5</v>
      </c>
    </row>
    <row r="362" spans="1:31" x14ac:dyDescent="0.35">
      <c r="A362" s="21" t="s">
        <v>30</v>
      </c>
      <c r="B362" s="4">
        <v>2023</v>
      </c>
      <c r="C362" s="4" t="s">
        <v>35</v>
      </c>
      <c r="D362" s="4" t="str">
        <f t="shared" si="5"/>
        <v>Rural-2023-February</v>
      </c>
      <c r="E362" s="4">
        <v>174.2</v>
      </c>
      <c r="F362" s="4">
        <v>205.2</v>
      </c>
      <c r="G362" s="4">
        <v>173.9</v>
      </c>
      <c r="H362" s="4">
        <v>177</v>
      </c>
      <c r="I362" s="4">
        <v>183.4</v>
      </c>
      <c r="J362" s="4">
        <v>167.2</v>
      </c>
      <c r="K362" s="4">
        <v>140.9</v>
      </c>
      <c r="L362" s="4">
        <v>170.4</v>
      </c>
      <c r="M362" s="4">
        <v>119.1</v>
      </c>
      <c r="N362" s="4">
        <v>212.1</v>
      </c>
      <c r="O362" s="4">
        <v>177.6</v>
      </c>
      <c r="P362" s="4">
        <v>189.9</v>
      </c>
      <c r="Q362" s="4">
        <v>174.8</v>
      </c>
      <c r="R362" s="4">
        <v>198.3</v>
      </c>
      <c r="S362" s="4">
        <v>190</v>
      </c>
      <c r="T362" s="4">
        <v>187</v>
      </c>
      <c r="U362" s="4">
        <v>189.6</v>
      </c>
      <c r="V362" s="4">
        <v>139.2560976</v>
      </c>
      <c r="W362" s="4">
        <v>181.6</v>
      </c>
      <c r="X362" s="4">
        <v>178.6</v>
      </c>
      <c r="Y362" s="4">
        <v>186.6</v>
      </c>
      <c r="Z362" s="4">
        <v>169</v>
      </c>
      <c r="AA362" s="4">
        <v>172.8</v>
      </c>
      <c r="AB362" s="4">
        <v>178.5</v>
      </c>
      <c r="AC362" s="4">
        <v>180.7</v>
      </c>
      <c r="AD362" s="4">
        <v>177.9</v>
      </c>
      <c r="AE362" s="22">
        <v>178</v>
      </c>
    </row>
    <row r="363" spans="1:31" x14ac:dyDescent="0.35">
      <c r="A363" s="21" t="s">
        <v>33</v>
      </c>
      <c r="B363" s="4">
        <v>2023</v>
      </c>
      <c r="C363" s="4" t="s">
        <v>35</v>
      </c>
      <c r="D363" s="4" t="str">
        <f t="shared" si="5"/>
        <v>Urban-2023-February</v>
      </c>
      <c r="E363" s="4">
        <v>174.7</v>
      </c>
      <c r="F363" s="4">
        <v>212.2</v>
      </c>
      <c r="G363" s="4">
        <v>177.2</v>
      </c>
      <c r="H363" s="4">
        <v>177.9</v>
      </c>
      <c r="I363" s="4">
        <v>172.2</v>
      </c>
      <c r="J363" s="4">
        <v>172.1</v>
      </c>
      <c r="K363" s="4">
        <v>175.8</v>
      </c>
      <c r="L363" s="4">
        <v>172.2</v>
      </c>
      <c r="M363" s="4">
        <v>121.9</v>
      </c>
      <c r="N363" s="4">
        <v>204.8</v>
      </c>
      <c r="O363" s="4">
        <v>164.9</v>
      </c>
      <c r="P363" s="4">
        <v>196.6</v>
      </c>
      <c r="Q363" s="4">
        <v>180.7</v>
      </c>
      <c r="R363" s="4">
        <v>202.7</v>
      </c>
      <c r="S363" s="4">
        <v>180.3</v>
      </c>
      <c r="T363" s="4">
        <v>167</v>
      </c>
      <c r="U363" s="4">
        <v>178.2</v>
      </c>
      <c r="V363" s="4">
        <v>173.5</v>
      </c>
      <c r="W363" s="4">
        <v>182.8</v>
      </c>
      <c r="X363" s="4">
        <v>169.2</v>
      </c>
      <c r="Y363" s="4">
        <v>180.8</v>
      </c>
      <c r="Z363" s="4">
        <v>159.80000000000001</v>
      </c>
      <c r="AA363" s="4">
        <v>168.4</v>
      </c>
      <c r="AB363" s="4">
        <v>172.5</v>
      </c>
      <c r="AC363" s="4">
        <v>181.4</v>
      </c>
      <c r="AD363" s="4">
        <v>170</v>
      </c>
      <c r="AE363" s="22">
        <v>176.3</v>
      </c>
    </row>
    <row r="364" spans="1:31" x14ac:dyDescent="0.35">
      <c r="A364" s="21" t="s">
        <v>34</v>
      </c>
      <c r="B364" s="4">
        <v>2023</v>
      </c>
      <c r="C364" s="4" t="s">
        <v>35</v>
      </c>
      <c r="D364" s="4" t="str">
        <f t="shared" si="5"/>
        <v>Rural+Urban-2023-February</v>
      </c>
      <c r="E364" s="4">
        <v>174.4</v>
      </c>
      <c r="F364" s="4">
        <v>207.7</v>
      </c>
      <c r="G364" s="4">
        <v>175.2</v>
      </c>
      <c r="H364" s="4">
        <v>177.3</v>
      </c>
      <c r="I364" s="4">
        <v>179.3</v>
      </c>
      <c r="J364" s="4">
        <v>169.5</v>
      </c>
      <c r="K364" s="4">
        <v>152.69999999999999</v>
      </c>
      <c r="L364" s="4">
        <v>171</v>
      </c>
      <c r="M364" s="4">
        <v>120</v>
      </c>
      <c r="N364" s="4">
        <v>209.7</v>
      </c>
      <c r="O364" s="4">
        <v>172.3</v>
      </c>
      <c r="P364" s="4">
        <v>193</v>
      </c>
      <c r="Q364" s="4">
        <v>177</v>
      </c>
      <c r="R364" s="4">
        <v>199.5</v>
      </c>
      <c r="S364" s="4">
        <v>186.2</v>
      </c>
      <c r="T364" s="4">
        <v>178.7</v>
      </c>
      <c r="U364" s="4">
        <v>185.1</v>
      </c>
      <c r="V364" s="4">
        <v>173.5</v>
      </c>
      <c r="W364" s="4">
        <v>182.1</v>
      </c>
      <c r="X364" s="4">
        <v>174.2</v>
      </c>
      <c r="Y364" s="4">
        <v>184.4</v>
      </c>
      <c r="Z364" s="4">
        <v>164.2</v>
      </c>
      <c r="AA364" s="4">
        <v>170.3</v>
      </c>
      <c r="AB364" s="4">
        <v>175</v>
      </c>
      <c r="AC364" s="4">
        <v>181</v>
      </c>
      <c r="AD364" s="4">
        <v>174.1</v>
      </c>
      <c r="AE364" s="22">
        <v>177.2</v>
      </c>
    </row>
    <row r="365" spans="1:31" x14ac:dyDescent="0.35">
      <c r="A365" s="21" t="s">
        <v>30</v>
      </c>
      <c r="B365" s="4">
        <v>2023</v>
      </c>
      <c r="C365" s="4" t="s">
        <v>36</v>
      </c>
      <c r="D365" s="4" t="str">
        <f t="shared" si="5"/>
        <v>Rural-2023-March</v>
      </c>
      <c r="E365" s="4">
        <v>174.3</v>
      </c>
      <c r="F365" s="4">
        <v>205.2</v>
      </c>
      <c r="G365" s="4">
        <v>173.9</v>
      </c>
      <c r="H365" s="4">
        <v>177</v>
      </c>
      <c r="I365" s="4">
        <v>183.3</v>
      </c>
      <c r="J365" s="4">
        <v>167.2</v>
      </c>
      <c r="K365" s="4">
        <v>140.9</v>
      </c>
      <c r="L365" s="4">
        <v>170.5</v>
      </c>
      <c r="M365" s="4">
        <v>119.1</v>
      </c>
      <c r="N365" s="4">
        <v>212.1</v>
      </c>
      <c r="O365" s="4">
        <v>177.6</v>
      </c>
      <c r="P365" s="4">
        <v>189.9</v>
      </c>
      <c r="Q365" s="4">
        <v>174.8</v>
      </c>
      <c r="R365" s="4">
        <v>198.4</v>
      </c>
      <c r="S365" s="4">
        <v>190</v>
      </c>
      <c r="T365" s="4">
        <v>187</v>
      </c>
      <c r="U365" s="4">
        <v>189.6</v>
      </c>
      <c r="V365" s="4">
        <v>139.2560976</v>
      </c>
      <c r="W365" s="4">
        <v>181.4</v>
      </c>
      <c r="X365" s="4">
        <v>178.6</v>
      </c>
      <c r="Y365" s="4">
        <v>186.6</v>
      </c>
      <c r="Z365" s="4">
        <v>169</v>
      </c>
      <c r="AA365" s="4">
        <v>172.8</v>
      </c>
      <c r="AB365" s="4">
        <v>178.5</v>
      </c>
      <c r="AC365" s="4">
        <v>180.7</v>
      </c>
      <c r="AD365" s="4">
        <v>177.9</v>
      </c>
      <c r="AE365" s="22">
        <v>178</v>
      </c>
    </row>
    <row r="366" spans="1:31" x14ac:dyDescent="0.35">
      <c r="A366" s="21" t="s">
        <v>33</v>
      </c>
      <c r="B366" s="4">
        <v>2023</v>
      </c>
      <c r="C366" s="4" t="s">
        <v>36</v>
      </c>
      <c r="D366" s="4" t="str">
        <f t="shared" si="5"/>
        <v>Urban-2023-March</v>
      </c>
      <c r="E366" s="4">
        <v>174.7</v>
      </c>
      <c r="F366" s="4">
        <v>212.2</v>
      </c>
      <c r="G366" s="4">
        <v>177.2</v>
      </c>
      <c r="H366" s="4">
        <v>177.9</v>
      </c>
      <c r="I366" s="4">
        <v>172.2</v>
      </c>
      <c r="J366" s="4">
        <v>172.1</v>
      </c>
      <c r="K366" s="4">
        <v>175.9</v>
      </c>
      <c r="L366" s="4">
        <v>172.2</v>
      </c>
      <c r="M366" s="4">
        <v>121.9</v>
      </c>
      <c r="N366" s="4">
        <v>204.8</v>
      </c>
      <c r="O366" s="4">
        <v>164.9</v>
      </c>
      <c r="P366" s="4">
        <v>196.6</v>
      </c>
      <c r="Q366" s="4">
        <v>180.8</v>
      </c>
      <c r="R366" s="4">
        <v>202.7</v>
      </c>
      <c r="S366" s="4">
        <v>180.2</v>
      </c>
      <c r="T366" s="4">
        <v>167</v>
      </c>
      <c r="U366" s="4">
        <v>178.2</v>
      </c>
      <c r="V366" s="4">
        <v>173.5</v>
      </c>
      <c r="W366" s="4">
        <v>182.6</v>
      </c>
      <c r="X366" s="4">
        <v>169.2</v>
      </c>
      <c r="Y366" s="4">
        <v>180.8</v>
      </c>
      <c r="Z366" s="4">
        <v>159.80000000000001</v>
      </c>
      <c r="AA366" s="4">
        <v>168.4</v>
      </c>
      <c r="AB366" s="4">
        <v>172.5</v>
      </c>
      <c r="AC366" s="4">
        <v>181.5</v>
      </c>
      <c r="AD366" s="4">
        <v>170</v>
      </c>
      <c r="AE366" s="22">
        <v>176.3</v>
      </c>
    </row>
    <row r="367" spans="1:31" x14ac:dyDescent="0.35">
      <c r="A367" s="21" t="s">
        <v>34</v>
      </c>
      <c r="B367" s="4">
        <v>2023</v>
      </c>
      <c r="C367" s="4" t="s">
        <v>36</v>
      </c>
      <c r="D367" s="4" t="str">
        <f t="shared" si="5"/>
        <v>Rural+Urban-2023-March</v>
      </c>
      <c r="E367" s="4">
        <v>174.4</v>
      </c>
      <c r="F367" s="4">
        <v>207.7</v>
      </c>
      <c r="G367" s="4">
        <v>175.2</v>
      </c>
      <c r="H367" s="4">
        <v>177.3</v>
      </c>
      <c r="I367" s="4">
        <v>179.2</v>
      </c>
      <c r="J367" s="4">
        <v>169.5</v>
      </c>
      <c r="K367" s="4">
        <v>152.80000000000001</v>
      </c>
      <c r="L367" s="4">
        <v>171.1</v>
      </c>
      <c r="M367" s="4">
        <v>120</v>
      </c>
      <c r="N367" s="4">
        <v>209.7</v>
      </c>
      <c r="O367" s="4">
        <v>172.3</v>
      </c>
      <c r="P367" s="4">
        <v>193</v>
      </c>
      <c r="Q367" s="4">
        <v>177</v>
      </c>
      <c r="R367" s="4">
        <v>199.5</v>
      </c>
      <c r="S367" s="4">
        <v>186.1</v>
      </c>
      <c r="T367" s="4">
        <v>178.7</v>
      </c>
      <c r="U367" s="4">
        <v>185.1</v>
      </c>
      <c r="V367" s="4">
        <v>173.5</v>
      </c>
      <c r="W367" s="4">
        <v>181.9</v>
      </c>
      <c r="X367" s="4">
        <v>174.2</v>
      </c>
      <c r="Y367" s="4">
        <v>184.4</v>
      </c>
      <c r="Z367" s="4">
        <v>164.2</v>
      </c>
      <c r="AA367" s="4">
        <v>170.3</v>
      </c>
      <c r="AB367" s="4">
        <v>175</v>
      </c>
      <c r="AC367" s="4">
        <v>181</v>
      </c>
      <c r="AD367" s="4">
        <v>174.1</v>
      </c>
      <c r="AE367" s="22">
        <v>177.2</v>
      </c>
    </row>
    <row r="368" spans="1:31" x14ac:dyDescent="0.35">
      <c r="A368" s="21" t="s">
        <v>30</v>
      </c>
      <c r="B368" s="4">
        <v>2023</v>
      </c>
      <c r="C368" s="4" t="s">
        <v>37</v>
      </c>
      <c r="D368" s="4" t="str">
        <f t="shared" si="5"/>
        <v>Rural-2023-April</v>
      </c>
      <c r="E368" s="4">
        <v>173.3</v>
      </c>
      <c r="F368" s="4">
        <v>206.9</v>
      </c>
      <c r="G368" s="4">
        <v>167.9</v>
      </c>
      <c r="H368" s="4">
        <v>178.2</v>
      </c>
      <c r="I368" s="4">
        <v>178.5</v>
      </c>
      <c r="J368" s="4">
        <v>173.7</v>
      </c>
      <c r="K368" s="4">
        <v>142.80000000000001</v>
      </c>
      <c r="L368" s="4">
        <v>172.8</v>
      </c>
      <c r="M368" s="4">
        <v>120.4</v>
      </c>
      <c r="N368" s="4">
        <v>215.5</v>
      </c>
      <c r="O368" s="4">
        <v>178.2</v>
      </c>
      <c r="P368" s="4">
        <v>190.5</v>
      </c>
      <c r="Q368" s="4">
        <v>175.5</v>
      </c>
      <c r="R368" s="4">
        <v>199.5</v>
      </c>
      <c r="S368" s="4">
        <v>190.7</v>
      </c>
      <c r="T368" s="4">
        <v>187.3</v>
      </c>
      <c r="U368" s="4">
        <v>190.2</v>
      </c>
      <c r="V368" s="4">
        <v>139.2560976</v>
      </c>
      <c r="W368" s="4">
        <v>181.5</v>
      </c>
      <c r="X368" s="4">
        <v>179.1</v>
      </c>
      <c r="Y368" s="4">
        <v>187.2</v>
      </c>
      <c r="Z368" s="4">
        <v>169.4</v>
      </c>
      <c r="AA368" s="4">
        <v>173.2</v>
      </c>
      <c r="AB368" s="4">
        <v>179.4</v>
      </c>
      <c r="AC368" s="4">
        <v>183.8</v>
      </c>
      <c r="AD368" s="4">
        <v>178.9</v>
      </c>
      <c r="AE368" s="22">
        <v>178.8</v>
      </c>
    </row>
    <row r="369" spans="1:31" x14ac:dyDescent="0.35">
      <c r="A369" s="21" t="s">
        <v>33</v>
      </c>
      <c r="B369" s="4">
        <v>2023</v>
      </c>
      <c r="C369" s="4" t="s">
        <v>37</v>
      </c>
      <c r="D369" s="4" t="str">
        <f t="shared" si="5"/>
        <v>Urban-2023-April</v>
      </c>
      <c r="E369" s="4">
        <v>174.8</v>
      </c>
      <c r="F369" s="4">
        <v>213.7</v>
      </c>
      <c r="G369" s="4">
        <v>172.4</v>
      </c>
      <c r="H369" s="4">
        <v>178.8</v>
      </c>
      <c r="I369" s="4">
        <v>168.7</v>
      </c>
      <c r="J369" s="4">
        <v>179.2</v>
      </c>
      <c r="K369" s="4">
        <v>179.9</v>
      </c>
      <c r="L369" s="4">
        <v>174.7</v>
      </c>
      <c r="M369" s="4">
        <v>123.1</v>
      </c>
      <c r="N369" s="4">
        <v>207.8</v>
      </c>
      <c r="O369" s="4">
        <v>165.5</v>
      </c>
      <c r="P369" s="4">
        <v>197</v>
      </c>
      <c r="Q369" s="4">
        <v>182.1</v>
      </c>
      <c r="R369" s="4">
        <v>203.5</v>
      </c>
      <c r="S369" s="4">
        <v>181</v>
      </c>
      <c r="T369" s="4">
        <v>167.7</v>
      </c>
      <c r="U369" s="4">
        <v>178.9</v>
      </c>
      <c r="V369" s="4">
        <v>175.2</v>
      </c>
      <c r="W369" s="4">
        <v>182.1</v>
      </c>
      <c r="X369" s="4">
        <v>169.6</v>
      </c>
      <c r="Y369" s="4">
        <v>181.5</v>
      </c>
      <c r="Z369" s="4">
        <v>160.1</v>
      </c>
      <c r="AA369" s="4">
        <v>168.8</v>
      </c>
      <c r="AB369" s="4">
        <v>174.2</v>
      </c>
      <c r="AC369" s="4">
        <v>184.4</v>
      </c>
      <c r="AD369" s="4">
        <v>170.9</v>
      </c>
      <c r="AE369" s="22">
        <v>177.4</v>
      </c>
    </row>
    <row r="370" spans="1:31" x14ac:dyDescent="0.35">
      <c r="A370" s="21" t="s">
        <v>34</v>
      </c>
      <c r="B370" s="4">
        <v>2023</v>
      </c>
      <c r="C370" s="4" t="s">
        <v>37</v>
      </c>
      <c r="D370" s="4" t="str">
        <f t="shared" si="5"/>
        <v>Rural+Urban-2023-April</v>
      </c>
      <c r="E370" s="4">
        <v>173.8</v>
      </c>
      <c r="F370" s="4">
        <v>209.3</v>
      </c>
      <c r="G370" s="4">
        <v>169.6</v>
      </c>
      <c r="H370" s="4">
        <v>178.4</v>
      </c>
      <c r="I370" s="4">
        <v>174.9</v>
      </c>
      <c r="J370" s="4">
        <v>176.3</v>
      </c>
      <c r="K370" s="4">
        <v>155.4</v>
      </c>
      <c r="L370" s="4">
        <v>173.4</v>
      </c>
      <c r="M370" s="4">
        <v>121.3</v>
      </c>
      <c r="N370" s="4">
        <v>212.9</v>
      </c>
      <c r="O370" s="4">
        <v>172.9</v>
      </c>
      <c r="P370" s="4">
        <v>193.5</v>
      </c>
      <c r="Q370" s="4">
        <v>177.9</v>
      </c>
      <c r="R370" s="4">
        <v>200.6</v>
      </c>
      <c r="S370" s="4">
        <v>186.9</v>
      </c>
      <c r="T370" s="4">
        <v>179.2</v>
      </c>
      <c r="U370" s="4">
        <v>185.7</v>
      </c>
      <c r="V370" s="4">
        <v>175.2</v>
      </c>
      <c r="W370" s="4">
        <v>181.7</v>
      </c>
      <c r="X370" s="4">
        <v>174.6</v>
      </c>
      <c r="Y370" s="4">
        <v>185</v>
      </c>
      <c r="Z370" s="4">
        <v>164.5</v>
      </c>
      <c r="AA370" s="4">
        <v>170.7</v>
      </c>
      <c r="AB370" s="4">
        <v>176.4</v>
      </c>
      <c r="AC370" s="4">
        <v>184</v>
      </c>
      <c r="AD370" s="4">
        <v>175</v>
      </c>
      <c r="AE370" s="22">
        <v>178.1</v>
      </c>
    </row>
    <row r="371" spans="1:31" x14ac:dyDescent="0.35">
      <c r="A371" s="21" t="s">
        <v>30</v>
      </c>
      <c r="B371" s="4">
        <v>2023</v>
      </c>
      <c r="C371" s="4" t="s">
        <v>38</v>
      </c>
      <c r="D371" s="4" t="str">
        <f t="shared" si="5"/>
        <v>Rural-2023-May</v>
      </c>
      <c r="E371" s="4">
        <v>173.2</v>
      </c>
      <c r="F371" s="4">
        <v>211.5</v>
      </c>
      <c r="G371" s="4">
        <v>171</v>
      </c>
      <c r="H371" s="4">
        <v>179.6</v>
      </c>
      <c r="I371" s="4">
        <v>173.3</v>
      </c>
      <c r="J371" s="4">
        <v>169</v>
      </c>
      <c r="K371" s="4">
        <v>148.69999999999999</v>
      </c>
      <c r="L371" s="4">
        <v>174.9</v>
      </c>
      <c r="M371" s="4">
        <v>121.9</v>
      </c>
      <c r="N371" s="4">
        <v>221</v>
      </c>
      <c r="O371" s="4">
        <v>178.7</v>
      </c>
      <c r="P371" s="4">
        <v>191.1</v>
      </c>
      <c r="Q371" s="4">
        <v>176.8</v>
      </c>
      <c r="R371" s="4">
        <v>199.9</v>
      </c>
      <c r="S371" s="4">
        <v>191.2</v>
      </c>
      <c r="T371" s="4">
        <v>187.9</v>
      </c>
      <c r="U371" s="4">
        <v>190.8</v>
      </c>
      <c r="V371" s="4">
        <v>139.2560976</v>
      </c>
      <c r="W371" s="4">
        <v>182.5</v>
      </c>
      <c r="X371" s="4">
        <v>179.8</v>
      </c>
      <c r="Y371" s="4">
        <v>187.8</v>
      </c>
      <c r="Z371" s="4">
        <v>169.7</v>
      </c>
      <c r="AA371" s="4">
        <v>173.8</v>
      </c>
      <c r="AB371" s="4">
        <v>180.3</v>
      </c>
      <c r="AC371" s="4">
        <v>184.9</v>
      </c>
      <c r="AD371" s="4">
        <v>179.5</v>
      </c>
      <c r="AE371" s="22">
        <v>179.8</v>
      </c>
    </row>
    <row r="372" spans="1:31" x14ac:dyDescent="0.35">
      <c r="A372" s="21" t="s">
        <v>33</v>
      </c>
      <c r="B372" s="4">
        <v>2023</v>
      </c>
      <c r="C372" s="4" t="s">
        <v>38</v>
      </c>
      <c r="D372" s="4" t="str">
        <f t="shared" si="5"/>
        <v>Urban-2023-May</v>
      </c>
      <c r="E372" s="4">
        <v>174.7</v>
      </c>
      <c r="F372" s="4">
        <v>219.4</v>
      </c>
      <c r="G372" s="4">
        <v>176.7</v>
      </c>
      <c r="H372" s="4">
        <v>179.4</v>
      </c>
      <c r="I372" s="4">
        <v>164.4</v>
      </c>
      <c r="J372" s="4">
        <v>175.8</v>
      </c>
      <c r="K372" s="4">
        <v>185</v>
      </c>
      <c r="L372" s="4">
        <v>176.9</v>
      </c>
      <c r="M372" s="4">
        <v>124.2</v>
      </c>
      <c r="N372" s="4">
        <v>211.9</v>
      </c>
      <c r="O372" s="4">
        <v>165.9</v>
      </c>
      <c r="P372" s="4">
        <v>197.7</v>
      </c>
      <c r="Q372" s="4">
        <v>183.1</v>
      </c>
      <c r="R372" s="4">
        <v>204.2</v>
      </c>
      <c r="S372" s="4">
        <v>181.3</v>
      </c>
      <c r="T372" s="4">
        <v>168.1</v>
      </c>
      <c r="U372" s="4">
        <v>179.3</v>
      </c>
      <c r="V372" s="4">
        <v>175.6</v>
      </c>
      <c r="W372" s="4">
        <v>183.4</v>
      </c>
      <c r="X372" s="4">
        <v>170.1</v>
      </c>
      <c r="Y372" s="4">
        <v>182.2</v>
      </c>
      <c r="Z372" s="4">
        <v>160.4</v>
      </c>
      <c r="AA372" s="4">
        <v>169.2</v>
      </c>
      <c r="AB372" s="4">
        <v>174.8</v>
      </c>
      <c r="AC372" s="4">
        <v>185.6</v>
      </c>
      <c r="AD372" s="4">
        <v>171.6</v>
      </c>
      <c r="AE372" s="22">
        <v>178.2</v>
      </c>
    </row>
    <row r="373" spans="1:31" x14ac:dyDescent="0.35">
      <c r="A373" s="26" t="s">
        <v>34</v>
      </c>
      <c r="B373" s="27">
        <v>2023</v>
      </c>
      <c r="C373" s="27" t="s">
        <v>38</v>
      </c>
      <c r="D373" s="27" t="str">
        <f t="shared" si="5"/>
        <v>Rural+Urban-2023-May</v>
      </c>
      <c r="E373" s="27">
        <v>173.7</v>
      </c>
      <c r="F373" s="27">
        <v>214.3</v>
      </c>
      <c r="G373" s="27">
        <v>173.2</v>
      </c>
      <c r="H373" s="27">
        <v>179.5</v>
      </c>
      <c r="I373" s="27">
        <v>170</v>
      </c>
      <c r="J373" s="27">
        <v>172.2</v>
      </c>
      <c r="K373" s="27">
        <v>161</v>
      </c>
      <c r="L373" s="27">
        <v>175.6</v>
      </c>
      <c r="M373" s="27">
        <v>122.7</v>
      </c>
      <c r="N373" s="27">
        <v>218</v>
      </c>
      <c r="O373" s="27">
        <v>173.4</v>
      </c>
      <c r="P373" s="27">
        <v>194.2</v>
      </c>
      <c r="Q373" s="27">
        <v>179.1</v>
      </c>
      <c r="R373" s="27">
        <v>201</v>
      </c>
      <c r="S373" s="27">
        <v>187.3</v>
      </c>
      <c r="T373" s="27">
        <v>179.7</v>
      </c>
      <c r="U373" s="27">
        <v>186.2</v>
      </c>
      <c r="V373" s="27">
        <v>175.6</v>
      </c>
      <c r="W373" s="27">
        <v>182.8</v>
      </c>
      <c r="X373" s="27">
        <v>175.2</v>
      </c>
      <c r="Y373" s="27">
        <v>185.7</v>
      </c>
      <c r="Z373" s="27">
        <v>164.8</v>
      </c>
      <c r="AA373" s="27">
        <v>171.2</v>
      </c>
      <c r="AB373" s="27">
        <v>177.1</v>
      </c>
      <c r="AC373" s="27">
        <v>185.2</v>
      </c>
      <c r="AD373" s="27">
        <v>175.7</v>
      </c>
      <c r="AE373" s="28">
        <v>179.1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4954-3B91-40BD-BFA9-F4A233FB136A}">
  <dimension ref="B1:AF75"/>
  <sheetViews>
    <sheetView workbookViewId="0">
      <selection activeCell="B1" sqref="B1:E1"/>
    </sheetView>
  </sheetViews>
  <sheetFormatPr defaultRowHeight="14.5" x14ac:dyDescent="0.35"/>
  <cols>
    <col min="2" max="2" width="26.08984375" bestFit="1" customWidth="1"/>
    <col min="3" max="3" width="15.26953125" bestFit="1" customWidth="1"/>
    <col min="4" max="4" width="10.08984375" bestFit="1" customWidth="1"/>
    <col min="5" max="5" width="20.453125" bestFit="1" customWidth="1"/>
    <col min="6" max="6" width="26.36328125" bestFit="1" customWidth="1"/>
    <col min="7" max="7" width="10.08984375" bestFit="1" customWidth="1"/>
    <col min="8" max="8" width="7.6328125" bestFit="1" customWidth="1"/>
    <col min="9" max="9" width="26.36328125" bestFit="1" customWidth="1"/>
    <col min="10" max="10" width="11.453125" bestFit="1" customWidth="1"/>
    <col min="11" max="11" width="17.81640625" bestFit="1" customWidth="1"/>
    <col min="12" max="12" width="12.26953125" bestFit="1" customWidth="1"/>
    <col min="13" max="13" width="14.36328125" bestFit="1" customWidth="1"/>
    <col min="14" max="14" width="15.1796875" bestFit="1" customWidth="1"/>
    <col min="15" max="15" width="20.6328125" bestFit="1" customWidth="1"/>
    <col min="16" max="17" width="3.81640625" bestFit="1" customWidth="1"/>
    <col min="18" max="18" width="26.36328125" bestFit="1" customWidth="1"/>
    <col min="19" max="19" width="11.453125" bestFit="1" customWidth="1"/>
    <col min="20" max="20" width="17.81640625" bestFit="1" customWidth="1"/>
    <col min="21" max="21" width="12.26953125" bestFit="1" customWidth="1"/>
    <col min="22" max="22" width="19.54296875" bestFit="1" customWidth="1"/>
    <col min="23" max="23" width="15.1796875" bestFit="1" customWidth="1"/>
    <col min="24" max="24" width="26.36328125" bestFit="1" customWidth="1"/>
    <col min="25" max="25" width="26.26953125" bestFit="1" customWidth="1"/>
    <col min="26" max="27" width="5.81640625" bestFit="1" customWidth="1"/>
    <col min="28" max="28" width="3.81640625" customWidth="1"/>
    <col min="29" max="34" width="5.81640625" bestFit="1" customWidth="1"/>
    <col min="35" max="35" width="10.7265625" bestFit="1" customWidth="1"/>
    <col min="36" max="36" width="7.6328125" bestFit="1" customWidth="1"/>
    <col min="37" max="37" width="10.08984375" bestFit="1" customWidth="1"/>
    <col min="38" max="38" width="7.6328125" bestFit="1" customWidth="1"/>
    <col min="39" max="39" width="10.08984375" bestFit="1" customWidth="1"/>
    <col min="40" max="40" width="7.6328125" bestFit="1" customWidth="1"/>
    <col min="41" max="41" width="5.81640625" bestFit="1" customWidth="1"/>
    <col min="42" max="42" width="10.08984375" bestFit="1" customWidth="1"/>
    <col min="43" max="43" width="7.6328125" bestFit="1" customWidth="1"/>
    <col min="44" max="44" width="10.08984375" bestFit="1" customWidth="1"/>
    <col min="45" max="45" width="7.6328125" bestFit="1" customWidth="1"/>
    <col min="46" max="46" width="10.08984375" bestFit="1" customWidth="1"/>
    <col min="47" max="47" width="7.6328125" bestFit="1" customWidth="1"/>
    <col min="48" max="48" width="10.08984375" bestFit="1" customWidth="1"/>
    <col min="49" max="49" width="5.81640625" bestFit="1" customWidth="1"/>
    <col min="50" max="50" width="8.54296875" bestFit="1" customWidth="1"/>
    <col min="51" max="51" width="7.6328125" bestFit="1" customWidth="1"/>
    <col min="52" max="52" width="10.08984375" bestFit="1" customWidth="1"/>
    <col min="53" max="53" width="7.6328125" bestFit="1" customWidth="1"/>
    <col min="54" max="54" width="10.08984375" bestFit="1" customWidth="1"/>
    <col min="55" max="55" width="7.6328125" bestFit="1" customWidth="1"/>
    <col min="56" max="56" width="10.08984375" bestFit="1" customWidth="1"/>
    <col min="57" max="57" width="7.6328125" bestFit="1" customWidth="1"/>
    <col min="58" max="58" width="10.08984375" bestFit="1" customWidth="1"/>
    <col min="59" max="59" width="7.6328125" bestFit="1" customWidth="1"/>
    <col min="60" max="60" width="10.08984375" bestFit="1" customWidth="1"/>
    <col min="61" max="61" width="7.6328125" bestFit="1" customWidth="1"/>
    <col min="62" max="62" width="10.08984375" bestFit="1" customWidth="1"/>
    <col min="63" max="63" width="7.6328125" bestFit="1" customWidth="1"/>
    <col min="64" max="64" width="10.08984375" bestFit="1" customWidth="1"/>
    <col min="65" max="65" width="7.6328125" bestFit="1" customWidth="1"/>
    <col min="66" max="66" width="5.81640625" bestFit="1" customWidth="1"/>
    <col min="67" max="67" width="10.08984375" bestFit="1" customWidth="1"/>
    <col min="68" max="68" width="7.6328125" bestFit="1" customWidth="1"/>
    <col min="69" max="69" width="10.08984375" bestFit="1" customWidth="1"/>
    <col min="70" max="70" width="7.6328125" bestFit="1" customWidth="1"/>
    <col min="71" max="71" width="10.08984375" bestFit="1" customWidth="1"/>
    <col min="72" max="72" width="7.6328125" bestFit="1" customWidth="1"/>
    <col min="73" max="73" width="10.08984375" bestFit="1" customWidth="1"/>
    <col min="74" max="74" width="7.6328125" bestFit="1" customWidth="1"/>
    <col min="75" max="75" width="10.08984375" bestFit="1" customWidth="1"/>
    <col min="76" max="76" width="7.6328125" bestFit="1" customWidth="1"/>
    <col min="77" max="77" width="10.08984375" bestFit="1" customWidth="1"/>
    <col min="78" max="78" width="7.6328125" bestFit="1" customWidth="1"/>
    <col min="79" max="79" width="5.81640625" bestFit="1" customWidth="1"/>
    <col min="80" max="80" width="10.08984375" bestFit="1" customWidth="1"/>
    <col min="81" max="81" width="7.6328125" bestFit="1" customWidth="1"/>
    <col min="82" max="82" width="10.08984375" bestFit="1" customWidth="1"/>
    <col min="83" max="83" width="7.6328125" bestFit="1" customWidth="1"/>
    <col min="84" max="84" width="10.08984375" bestFit="1" customWidth="1"/>
    <col min="85" max="85" width="7.6328125" bestFit="1" customWidth="1"/>
    <col min="86" max="86" width="5.81640625" bestFit="1" customWidth="1"/>
    <col min="87" max="87" width="10.08984375" bestFit="1" customWidth="1"/>
    <col min="88" max="88" width="7.6328125" bestFit="1" customWidth="1"/>
    <col min="89" max="89" width="10.08984375" bestFit="1" customWidth="1"/>
    <col min="90" max="90" width="7.6328125" bestFit="1" customWidth="1"/>
    <col min="91" max="91" width="10.08984375" bestFit="1" customWidth="1"/>
    <col min="92" max="92" width="7.6328125" bestFit="1" customWidth="1"/>
    <col min="93" max="93" width="10.08984375" bestFit="1" customWidth="1"/>
    <col min="94" max="94" width="7.6328125" bestFit="1" customWidth="1"/>
    <col min="95" max="95" width="10.08984375" bestFit="1" customWidth="1"/>
    <col min="96" max="96" width="7.6328125" bestFit="1" customWidth="1"/>
    <col min="97" max="97" width="10.08984375" bestFit="1" customWidth="1"/>
    <col min="98" max="98" width="7.6328125" bestFit="1" customWidth="1"/>
    <col min="99" max="99" width="10.08984375" bestFit="1" customWidth="1"/>
    <col min="100" max="100" width="7.6328125" bestFit="1" customWidth="1"/>
    <col min="101" max="101" width="10.08984375" bestFit="1" customWidth="1"/>
    <col min="102" max="102" width="7.6328125" bestFit="1" customWidth="1"/>
    <col min="103" max="103" width="10.08984375" bestFit="1" customWidth="1"/>
    <col min="104" max="104" width="7.6328125" bestFit="1" customWidth="1"/>
    <col min="105" max="105" width="10.08984375" bestFit="1" customWidth="1"/>
    <col min="106" max="106" width="7.6328125" bestFit="1" customWidth="1"/>
    <col min="107" max="107" width="5.81640625" bestFit="1" customWidth="1"/>
    <col min="108" max="108" width="10.08984375" bestFit="1" customWidth="1"/>
    <col min="109" max="109" width="7.6328125" bestFit="1" customWidth="1"/>
    <col min="110" max="110" width="10.08984375" bestFit="1" customWidth="1"/>
    <col min="111" max="111" width="7.6328125" bestFit="1" customWidth="1"/>
    <col min="112" max="112" width="10.08984375" bestFit="1" customWidth="1"/>
    <col min="113" max="113" width="7.6328125" bestFit="1" customWidth="1"/>
    <col min="114" max="115" width="5.81640625" bestFit="1" customWidth="1"/>
    <col min="116" max="116" width="10.08984375" bestFit="1" customWidth="1"/>
    <col min="117" max="117" width="7.6328125" bestFit="1" customWidth="1"/>
    <col min="118" max="118" width="5.81640625" bestFit="1" customWidth="1"/>
    <col min="119" max="119" width="10.08984375" bestFit="1" customWidth="1"/>
    <col min="120" max="120" width="7.6328125" bestFit="1" customWidth="1"/>
    <col min="121" max="122" width="5.81640625" bestFit="1" customWidth="1"/>
    <col min="123" max="123" width="10.08984375" bestFit="1" customWidth="1"/>
    <col min="124" max="124" width="7.6328125" bestFit="1" customWidth="1"/>
    <col min="125" max="125" width="5.81640625" bestFit="1" customWidth="1"/>
    <col min="126" max="126" width="10.08984375" bestFit="1" customWidth="1"/>
    <col min="127" max="127" width="7.6328125" bestFit="1" customWidth="1"/>
    <col min="128" max="129" width="5.81640625" bestFit="1" customWidth="1"/>
    <col min="130" max="130" width="10.08984375" bestFit="1" customWidth="1"/>
    <col min="131" max="131" width="7.6328125" bestFit="1" customWidth="1"/>
    <col min="132" max="132" width="5.81640625" bestFit="1" customWidth="1"/>
    <col min="133" max="133" width="3.81640625" bestFit="1" customWidth="1"/>
    <col min="134" max="134" width="10.08984375" bestFit="1" customWidth="1"/>
    <col min="135" max="135" width="7.6328125" bestFit="1" customWidth="1"/>
    <col min="136" max="137" width="5.81640625" bestFit="1" customWidth="1"/>
    <col min="138" max="138" width="10.08984375" bestFit="1" customWidth="1"/>
    <col min="139" max="139" width="7.6328125" bestFit="1" customWidth="1"/>
    <col min="140" max="141" width="5.81640625" bestFit="1" customWidth="1"/>
    <col min="142" max="142" width="10.08984375" bestFit="1" customWidth="1"/>
    <col min="143" max="143" width="7.6328125" bestFit="1" customWidth="1"/>
    <col min="144" max="144" width="5.81640625" bestFit="1" customWidth="1"/>
    <col min="145" max="145" width="10.08984375" bestFit="1" customWidth="1"/>
    <col min="146" max="146" width="7.6328125" bestFit="1" customWidth="1"/>
    <col min="147" max="148" width="5.81640625" bestFit="1" customWidth="1"/>
    <col min="149" max="149" width="10.08984375" bestFit="1" customWidth="1"/>
    <col min="150" max="150" width="7.6328125" bestFit="1" customWidth="1"/>
    <col min="151" max="151" width="10.08984375" bestFit="1" customWidth="1"/>
    <col min="152" max="156" width="5.81640625" bestFit="1" customWidth="1"/>
    <col min="157" max="157" width="8.54296875" bestFit="1" customWidth="1"/>
    <col min="158" max="158" width="7.6328125" bestFit="1" customWidth="1"/>
    <col min="159" max="159" width="10.08984375" bestFit="1" customWidth="1"/>
    <col min="160" max="160" width="7.6328125" bestFit="1" customWidth="1"/>
    <col min="161" max="161" width="5.81640625" bestFit="1" customWidth="1"/>
    <col min="162" max="162" width="10.08984375" bestFit="1" customWidth="1"/>
    <col min="163" max="163" width="7.6328125" bestFit="1" customWidth="1"/>
    <col min="164" max="164" width="5.81640625" bestFit="1" customWidth="1"/>
    <col min="165" max="165" width="10.08984375" bestFit="1" customWidth="1"/>
    <col min="166" max="166" width="7.6328125" bestFit="1" customWidth="1"/>
    <col min="167" max="167" width="10.08984375" bestFit="1" customWidth="1"/>
    <col min="168" max="168" width="7.6328125" bestFit="1" customWidth="1"/>
    <col min="169" max="169" width="5.81640625" bestFit="1" customWidth="1"/>
    <col min="170" max="170" width="10.08984375" bestFit="1" customWidth="1"/>
    <col min="171" max="171" width="7.6328125" bestFit="1" customWidth="1"/>
    <col min="172" max="172" width="5.81640625" bestFit="1" customWidth="1"/>
    <col min="173" max="173" width="10.08984375" bestFit="1" customWidth="1"/>
    <col min="174" max="174" width="7.6328125" bestFit="1" customWidth="1"/>
    <col min="175" max="176" width="5.81640625" bestFit="1" customWidth="1"/>
    <col min="177" max="177" width="10.08984375" bestFit="1" customWidth="1"/>
    <col min="178" max="178" width="7.6328125" bestFit="1" customWidth="1"/>
    <col min="179" max="179" width="10.08984375" bestFit="1" customWidth="1"/>
    <col min="180" max="181" width="5.81640625" bestFit="1" customWidth="1"/>
    <col min="182" max="182" width="8.54296875" bestFit="1" customWidth="1"/>
    <col min="183" max="183" width="7.6328125" bestFit="1" customWidth="1"/>
    <col min="184" max="184" width="10.08984375" bestFit="1" customWidth="1"/>
    <col min="185" max="185" width="7.6328125" bestFit="1" customWidth="1"/>
    <col min="186" max="186" width="10.08984375" bestFit="1" customWidth="1"/>
    <col min="187" max="187" width="7.6328125" bestFit="1" customWidth="1"/>
    <col min="188" max="188" width="10.08984375" bestFit="1" customWidth="1"/>
    <col min="189" max="189" width="7.6328125" bestFit="1" customWidth="1"/>
    <col min="190" max="190" width="10.08984375" bestFit="1" customWidth="1"/>
    <col min="191" max="191" width="7.6328125" bestFit="1" customWidth="1"/>
    <col min="192" max="192" width="10.08984375" bestFit="1" customWidth="1"/>
    <col min="193" max="193" width="7.6328125" bestFit="1" customWidth="1"/>
    <col min="194" max="194" width="5.81640625" bestFit="1" customWidth="1"/>
    <col min="195" max="195" width="10.08984375" bestFit="1" customWidth="1"/>
    <col min="196" max="196" width="7.6328125" bestFit="1" customWidth="1"/>
    <col min="197" max="197" width="10.08984375" bestFit="1" customWidth="1"/>
    <col min="198" max="198" width="7.6328125" bestFit="1" customWidth="1"/>
    <col min="199" max="199" width="10.08984375" bestFit="1" customWidth="1"/>
    <col min="200" max="200" width="7.6328125" bestFit="1" customWidth="1"/>
    <col min="201" max="201" width="10.08984375" bestFit="1" customWidth="1"/>
    <col min="202" max="202" width="7.6328125" bestFit="1" customWidth="1"/>
    <col min="203" max="203" width="10.08984375" bestFit="1" customWidth="1"/>
    <col min="204" max="204" width="7.6328125" bestFit="1" customWidth="1"/>
    <col min="205" max="206" width="5.81640625" bestFit="1" customWidth="1"/>
    <col min="207" max="207" width="10.08984375" bestFit="1" customWidth="1"/>
    <col min="208" max="208" width="7.6328125" bestFit="1" customWidth="1"/>
    <col min="209" max="209" width="10.08984375" bestFit="1" customWidth="1"/>
    <col min="210" max="210" width="7.6328125" bestFit="1" customWidth="1"/>
    <col min="211" max="211" width="10.08984375" bestFit="1" customWidth="1"/>
    <col min="212" max="212" width="7.6328125" bestFit="1" customWidth="1"/>
    <col min="213" max="213" width="10.08984375" bestFit="1" customWidth="1"/>
    <col min="214" max="214" width="7.6328125" bestFit="1" customWidth="1"/>
    <col min="215" max="215" width="5.81640625" bestFit="1" customWidth="1"/>
    <col min="216" max="216" width="10.08984375" bestFit="1" customWidth="1"/>
    <col min="217" max="217" width="7.6328125" bestFit="1" customWidth="1"/>
    <col min="218" max="218" width="10.08984375" bestFit="1" customWidth="1"/>
    <col min="219" max="219" width="7.6328125" bestFit="1" customWidth="1"/>
    <col min="220" max="220" width="10.08984375" bestFit="1" customWidth="1"/>
    <col min="221" max="221" width="7.6328125" bestFit="1" customWidth="1"/>
    <col min="222" max="222" width="10.08984375" bestFit="1" customWidth="1"/>
    <col min="223" max="223" width="7.6328125" bestFit="1" customWidth="1"/>
    <col min="224" max="224" width="10.08984375" bestFit="1" customWidth="1"/>
    <col min="225" max="225" width="7.6328125" bestFit="1" customWidth="1"/>
    <col min="226" max="226" width="10.08984375" bestFit="1" customWidth="1"/>
    <col min="227" max="227" width="7.6328125" bestFit="1" customWidth="1"/>
    <col min="228" max="228" width="5.81640625" bestFit="1" customWidth="1"/>
    <col min="229" max="229" width="10.08984375" bestFit="1" customWidth="1"/>
    <col min="230" max="230" width="7.6328125" bestFit="1" customWidth="1"/>
    <col min="231" max="231" width="10.08984375" bestFit="1" customWidth="1"/>
    <col min="232" max="232" width="7.6328125" bestFit="1" customWidth="1"/>
    <col min="233" max="233" width="10.08984375" bestFit="1" customWidth="1"/>
    <col min="234" max="234" width="7.6328125" bestFit="1" customWidth="1"/>
    <col min="235" max="235" width="10.08984375" bestFit="1" customWidth="1"/>
    <col min="236" max="236" width="7.6328125" bestFit="1" customWidth="1"/>
    <col min="237" max="237" width="10.08984375" bestFit="1" customWidth="1"/>
    <col min="238" max="238" width="7.6328125" bestFit="1" customWidth="1"/>
    <col min="239" max="239" width="10.08984375" bestFit="1" customWidth="1"/>
    <col min="240" max="240" width="7.6328125" bestFit="1" customWidth="1"/>
    <col min="241" max="241" width="10.08984375" bestFit="1" customWidth="1"/>
    <col min="242" max="242" width="7.6328125" bestFit="1" customWidth="1"/>
    <col min="243" max="243" width="10.08984375" bestFit="1" customWidth="1"/>
    <col min="244" max="244" width="7.6328125" bestFit="1" customWidth="1"/>
    <col min="245" max="245" width="10.08984375" bestFit="1" customWidth="1"/>
    <col min="246" max="246" width="5.81640625" bestFit="1" customWidth="1"/>
    <col min="247" max="247" width="8.54296875" bestFit="1" customWidth="1"/>
    <col min="248" max="248" width="7.6328125" bestFit="1" customWidth="1"/>
    <col min="249" max="249" width="10.08984375" bestFit="1" customWidth="1"/>
    <col min="250" max="250" width="7.6328125" bestFit="1" customWidth="1"/>
    <col min="251" max="251" width="10.08984375" bestFit="1" customWidth="1"/>
    <col min="252" max="252" width="7.6328125" bestFit="1" customWidth="1"/>
    <col min="253" max="253" width="5.81640625" bestFit="1" customWidth="1"/>
    <col min="254" max="254" width="10.08984375" bestFit="1" customWidth="1"/>
    <col min="255" max="255" width="7.6328125" bestFit="1" customWidth="1"/>
    <col min="256" max="256" width="5.81640625" bestFit="1" customWidth="1"/>
    <col min="257" max="257" width="10.08984375" bestFit="1" customWidth="1"/>
    <col min="258" max="258" width="7.6328125" bestFit="1" customWidth="1"/>
    <col min="259" max="260" width="5.81640625" bestFit="1" customWidth="1"/>
    <col min="261" max="261" width="10.08984375" bestFit="1" customWidth="1"/>
    <col min="262" max="262" width="7.6328125" bestFit="1" customWidth="1"/>
    <col min="263" max="263" width="5.81640625" bestFit="1" customWidth="1"/>
    <col min="264" max="264" width="10.08984375" bestFit="1" customWidth="1"/>
    <col min="265" max="265" width="5.81640625" bestFit="1" customWidth="1"/>
    <col min="266" max="266" width="8.54296875" bestFit="1" customWidth="1"/>
    <col min="267" max="267" width="7.6328125" bestFit="1" customWidth="1"/>
    <col min="268" max="269" width="5.81640625" bestFit="1" customWidth="1"/>
    <col min="270" max="270" width="10.08984375" bestFit="1" customWidth="1"/>
    <col min="271" max="271" width="7.6328125" bestFit="1" customWidth="1"/>
    <col min="272" max="272" width="5.81640625" bestFit="1" customWidth="1"/>
    <col min="273" max="273" width="10.08984375" bestFit="1" customWidth="1"/>
    <col min="274" max="274" width="7.6328125" bestFit="1" customWidth="1"/>
    <col min="275" max="275" width="3.81640625" bestFit="1" customWidth="1"/>
    <col min="276" max="276" width="5.81640625" bestFit="1" customWidth="1"/>
    <col min="277" max="277" width="10.08984375" bestFit="1" customWidth="1"/>
    <col min="278" max="278" width="7.6328125" bestFit="1" customWidth="1"/>
    <col min="279" max="279" width="10.08984375" bestFit="1" customWidth="1"/>
    <col min="280" max="280" width="7.6328125" bestFit="1" customWidth="1"/>
    <col min="281" max="281" width="3.81640625" bestFit="1" customWidth="1"/>
    <col min="282" max="282" width="5.81640625" bestFit="1" customWidth="1"/>
    <col min="283" max="283" width="10.08984375" bestFit="1" customWidth="1"/>
    <col min="284" max="284" width="7.6328125" bestFit="1" customWidth="1"/>
    <col min="285" max="285" width="10.08984375" bestFit="1" customWidth="1"/>
    <col min="286" max="286" width="5.81640625" bestFit="1" customWidth="1"/>
    <col min="287" max="287" width="8.54296875" bestFit="1" customWidth="1"/>
    <col min="288" max="288" width="7.6328125" bestFit="1" customWidth="1"/>
    <col min="289" max="289" width="5.81640625" bestFit="1" customWidth="1"/>
    <col min="290" max="290" width="10.08984375" bestFit="1" customWidth="1"/>
    <col min="291" max="291" width="7.6328125" bestFit="1" customWidth="1"/>
    <col min="292" max="292" width="10.08984375" bestFit="1" customWidth="1"/>
    <col min="293" max="293" width="7.6328125" bestFit="1" customWidth="1"/>
    <col min="294" max="294" width="10.08984375" bestFit="1" customWidth="1"/>
    <col min="295" max="295" width="7.6328125" bestFit="1" customWidth="1"/>
    <col min="296" max="296" width="10.08984375" bestFit="1" customWidth="1"/>
    <col min="297" max="297" width="7.6328125" bestFit="1" customWidth="1"/>
    <col min="298" max="298" width="5.81640625" bestFit="1" customWidth="1"/>
    <col min="299" max="299" width="10.08984375" bestFit="1" customWidth="1"/>
    <col min="300" max="302" width="5.81640625" bestFit="1" customWidth="1"/>
    <col min="303" max="303" width="8.54296875" bestFit="1" customWidth="1"/>
    <col min="304" max="304" width="7.6328125" bestFit="1" customWidth="1"/>
    <col min="305" max="305" width="10.08984375" bestFit="1" customWidth="1"/>
    <col min="306" max="306" width="7.6328125" bestFit="1" customWidth="1"/>
    <col min="307" max="307" width="5.81640625" bestFit="1" customWidth="1"/>
    <col min="308" max="308" width="10.08984375" bestFit="1" customWidth="1"/>
    <col min="309" max="309" width="7.6328125" bestFit="1" customWidth="1"/>
    <col min="310" max="310" width="10.08984375" bestFit="1" customWidth="1"/>
    <col min="311" max="311" width="7.6328125" bestFit="1" customWidth="1"/>
    <col min="312" max="312" width="10.08984375" bestFit="1" customWidth="1"/>
    <col min="313" max="313" width="7.6328125" bestFit="1" customWidth="1"/>
    <col min="314" max="314" width="10.08984375" bestFit="1" customWidth="1"/>
    <col min="315" max="315" width="7.6328125" bestFit="1" customWidth="1"/>
    <col min="316" max="316" width="5.81640625" bestFit="1" customWidth="1"/>
    <col min="317" max="317" width="10.08984375" bestFit="1" customWidth="1"/>
    <col min="318" max="318" width="5.81640625" bestFit="1" customWidth="1"/>
    <col min="319" max="319" width="8.54296875" bestFit="1" customWidth="1"/>
    <col min="320" max="320" width="7.6328125" bestFit="1" customWidth="1"/>
    <col min="321" max="321" width="10.08984375" bestFit="1" customWidth="1"/>
    <col min="322" max="322" width="7.6328125" bestFit="1" customWidth="1"/>
    <col min="323" max="323" width="10.08984375" bestFit="1" customWidth="1"/>
    <col min="324" max="324" width="7.6328125" bestFit="1" customWidth="1"/>
    <col min="325" max="325" width="5.81640625" bestFit="1" customWidth="1"/>
    <col min="326" max="326" width="10.08984375" bestFit="1" customWidth="1"/>
    <col min="327" max="327" width="7.6328125" bestFit="1" customWidth="1"/>
    <col min="328" max="328" width="10.08984375" bestFit="1" customWidth="1"/>
    <col min="329" max="329" width="7.6328125" bestFit="1" customWidth="1"/>
    <col min="330" max="331" width="5.81640625" bestFit="1" customWidth="1"/>
    <col min="332" max="332" width="10.08984375" bestFit="1" customWidth="1"/>
    <col min="333" max="333" width="13.6328125" bestFit="1" customWidth="1"/>
    <col min="334" max="334" width="16.1796875" bestFit="1" customWidth="1"/>
    <col min="335" max="335" width="7.6328125" bestFit="1" customWidth="1"/>
    <col min="336" max="336" width="3.81640625" bestFit="1" customWidth="1"/>
    <col min="337" max="337" width="10.08984375" bestFit="1" customWidth="1"/>
    <col min="338" max="338" width="7.6328125" bestFit="1" customWidth="1"/>
    <col min="339" max="339" width="5.81640625" bestFit="1" customWidth="1"/>
    <col min="340" max="340" width="10.08984375" bestFit="1" customWidth="1"/>
    <col min="341" max="341" width="5.81640625" bestFit="1" customWidth="1"/>
    <col min="342" max="342" width="8.54296875" bestFit="1" customWidth="1"/>
    <col min="343" max="343" width="7.6328125" bestFit="1" customWidth="1"/>
    <col min="344" max="346" width="5.81640625" bestFit="1" customWidth="1"/>
    <col min="347" max="347" width="10.08984375" bestFit="1" customWidth="1"/>
    <col min="348" max="348" width="7.6328125" bestFit="1" customWidth="1"/>
    <col min="349" max="351" width="5.81640625" bestFit="1" customWidth="1"/>
    <col min="352" max="352" width="10.08984375" bestFit="1" customWidth="1"/>
    <col min="353" max="353" width="7.6328125" bestFit="1" customWidth="1"/>
    <col min="354" max="354" width="5.81640625" bestFit="1" customWidth="1"/>
    <col min="355" max="355" width="10.08984375" bestFit="1" customWidth="1"/>
    <col min="356" max="356" width="7.6328125" bestFit="1" customWidth="1"/>
    <col min="357" max="357" width="5.81640625" bestFit="1" customWidth="1"/>
    <col min="358" max="358" width="3.81640625" bestFit="1" customWidth="1"/>
    <col min="359" max="359" width="10.08984375" bestFit="1" customWidth="1"/>
    <col min="360" max="360" width="7.6328125" bestFit="1" customWidth="1"/>
    <col min="361" max="361" width="5.81640625" bestFit="1" customWidth="1"/>
    <col min="362" max="362" width="10.08984375" bestFit="1" customWidth="1"/>
    <col min="363" max="363" width="7.6328125" bestFit="1" customWidth="1"/>
    <col min="364" max="364" width="10.08984375" bestFit="1" customWidth="1"/>
    <col min="365" max="365" width="7.6328125" bestFit="1" customWidth="1"/>
    <col min="366" max="367" width="5.81640625" bestFit="1" customWidth="1"/>
    <col min="368" max="368" width="10.08984375" bestFit="1" customWidth="1"/>
    <col min="369" max="369" width="7.6328125" bestFit="1" customWidth="1"/>
    <col min="370" max="370" width="3.81640625" bestFit="1" customWidth="1"/>
    <col min="371" max="371" width="10.08984375" bestFit="1" customWidth="1"/>
    <col min="372" max="372" width="7.6328125" bestFit="1" customWidth="1"/>
    <col min="373" max="373" width="10.08984375" bestFit="1" customWidth="1"/>
    <col min="374" max="374" width="7.6328125" bestFit="1" customWidth="1"/>
    <col min="375" max="375" width="10.08984375" bestFit="1" customWidth="1"/>
    <col min="376" max="376" width="7.6328125" bestFit="1" customWidth="1"/>
    <col min="377" max="377" width="10.08984375" bestFit="1" customWidth="1"/>
    <col min="378" max="378" width="7.6328125" bestFit="1" customWidth="1"/>
    <col min="379" max="379" width="5.81640625" bestFit="1" customWidth="1"/>
    <col min="380" max="380" width="10.08984375" bestFit="1" customWidth="1"/>
    <col min="381" max="381" width="7.6328125" bestFit="1" customWidth="1"/>
    <col min="382" max="382" width="5.81640625" bestFit="1" customWidth="1"/>
    <col min="383" max="383" width="10.08984375" bestFit="1" customWidth="1"/>
    <col min="384" max="384" width="7.6328125" bestFit="1" customWidth="1"/>
    <col min="385" max="385" width="5.81640625" bestFit="1" customWidth="1"/>
    <col min="386" max="386" width="10.08984375" bestFit="1" customWidth="1"/>
    <col min="387" max="387" width="7.6328125" bestFit="1" customWidth="1"/>
    <col min="388" max="388" width="10.08984375" bestFit="1" customWidth="1"/>
    <col min="389" max="389" width="7.6328125" bestFit="1" customWidth="1"/>
    <col min="390" max="390" width="5.81640625" bestFit="1" customWidth="1"/>
    <col min="391" max="391" width="10.08984375" bestFit="1" customWidth="1"/>
    <col min="392" max="392" width="7.6328125" bestFit="1" customWidth="1"/>
    <col min="393" max="393" width="10.08984375" bestFit="1" customWidth="1"/>
    <col min="394" max="394" width="7.6328125" bestFit="1" customWidth="1"/>
    <col min="395" max="395" width="10.08984375" bestFit="1" customWidth="1"/>
    <col min="396" max="396" width="7.6328125" bestFit="1" customWidth="1"/>
    <col min="397" max="397" width="10.08984375" bestFit="1" customWidth="1"/>
    <col min="398" max="398" width="5.81640625" bestFit="1" customWidth="1"/>
    <col min="399" max="399" width="8.54296875" bestFit="1" customWidth="1"/>
    <col min="400" max="400" width="7.6328125" bestFit="1" customWidth="1"/>
    <col min="401" max="401" width="10.08984375" bestFit="1" customWidth="1"/>
    <col min="402" max="402" width="7.6328125" bestFit="1" customWidth="1"/>
    <col min="403" max="403" width="5.81640625" bestFit="1" customWidth="1"/>
    <col min="404" max="404" width="10.08984375" bestFit="1" customWidth="1"/>
    <col min="405" max="405" width="7.6328125" bestFit="1" customWidth="1"/>
    <col min="406" max="406" width="10.08984375" bestFit="1" customWidth="1"/>
    <col min="407" max="407" width="7.6328125" bestFit="1" customWidth="1"/>
    <col min="408" max="408" width="5.81640625" bestFit="1" customWidth="1"/>
    <col min="409" max="409" width="10.08984375" bestFit="1" customWidth="1"/>
    <col min="410" max="410" width="7.6328125" bestFit="1" customWidth="1"/>
    <col min="411" max="411" width="5.81640625" bestFit="1" customWidth="1"/>
    <col min="412" max="412" width="10.08984375" bestFit="1" customWidth="1"/>
    <col min="413" max="413" width="7.6328125" bestFit="1" customWidth="1"/>
    <col min="414" max="414" width="3.81640625" bestFit="1" customWidth="1"/>
    <col min="415" max="415" width="10.08984375" bestFit="1" customWidth="1"/>
    <col min="416" max="416" width="7.6328125" bestFit="1" customWidth="1"/>
    <col min="417" max="417" width="10.08984375" bestFit="1" customWidth="1"/>
    <col min="418" max="418" width="7.6328125" bestFit="1" customWidth="1"/>
    <col min="419" max="419" width="3.81640625" bestFit="1" customWidth="1"/>
    <col min="420" max="420" width="10.08984375" bestFit="1" customWidth="1"/>
    <col min="421" max="421" width="7.6328125" bestFit="1" customWidth="1"/>
    <col min="422" max="422" width="10.08984375" bestFit="1" customWidth="1"/>
    <col min="423" max="423" width="7.6328125" bestFit="1" customWidth="1"/>
    <col min="424" max="424" width="5.81640625" bestFit="1" customWidth="1"/>
    <col min="425" max="425" width="10.08984375" bestFit="1" customWidth="1"/>
    <col min="426" max="426" width="7.6328125" bestFit="1" customWidth="1"/>
    <col min="427" max="427" width="10.08984375" bestFit="1" customWidth="1"/>
    <col min="428" max="428" width="7.6328125" bestFit="1" customWidth="1"/>
    <col min="429" max="429" width="5.81640625" bestFit="1" customWidth="1"/>
    <col min="430" max="430" width="3.81640625" bestFit="1" customWidth="1"/>
    <col min="431" max="431" width="10.08984375" bestFit="1" customWidth="1"/>
    <col min="432" max="432" width="7.6328125" bestFit="1" customWidth="1"/>
    <col min="433" max="433" width="10.08984375" bestFit="1" customWidth="1"/>
    <col min="434" max="434" width="7.6328125" bestFit="1" customWidth="1"/>
    <col min="435" max="435" width="10.08984375" bestFit="1" customWidth="1"/>
    <col min="436" max="436" width="7.6328125" bestFit="1" customWidth="1"/>
    <col min="437" max="437" width="10.08984375" bestFit="1" customWidth="1"/>
    <col min="438" max="438" width="7.6328125" bestFit="1" customWidth="1"/>
    <col min="439" max="440" width="5.81640625" bestFit="1" customWidth="1"/>
    <col min="441" max="441" width="10.08984375" bestFit="1" customWidth="1"/>
    <col min="442" max="442" width="7.6328125" bestFit="1" customWidth="1"/>
    <col min="443" max="444" width="5.81640625" bestFit="1" customWidth="1"/>
    <col min="445" max="445" width="10.08984375" bestFit="1" customWidth="1"/>
    <col min="446" max="446" width="7.6328125" bestFit="1" customWidth="1"/>
    <col min="447" max="447" width="5.81640625" bestFit="1" customWidth="1"/>
    <col min="448" max="448" width="10.08984375" bestFit="1" customWidth="1"/>
    <col min="449" max="449" width="7.6328125" bestFit="1" customWidth="1"/>
    <col min="450" max="450" width="5.81640625" bestFit="1" customWidth="1"/>
    <col min="451" max="451" width="10.08984375" bestFit="1" customWidth="1"/>
    <col min="452" max="452" width="5.81640625" bestFit="1" customWidth="1"/>
    <col min="453" max="453" width="3.81640625" bestFit="1" customWidth="1"/>
    <col min="454" max="454" width="8.54296875" bestFit="1" customWidth="1"/>
    <col min="455" max="455" width="7.6328125" bestFit="1" customWidth="1"/>
    <col min="456" max="456" width="10.08984375" bestFit="1" customWidth="1"/>
    <col min="457" max="457" width="7.6328125" bestFit="1" customWidth="1"/>
    <col min="458" max="458" width="10.08984375" bestFit="1" customWidth="1"/>
    <col min="459" max="459" width="7.6328125" bestFit="1" customWidth="1"/>
    <col min="460" max="460" width="10.08984375" bestFit="1" customWidth="1"/>
    <col min="461" max="461" width="7.6328125" bestFit="1" customWidth="1"/>
    <col min="462" max="462" width="10.08984375" bestFit="1" customWidth="1"/>
    <col min="463" max="463" width="7.6328125" bestFit="1" customWidth="1"/>
    <col min="464" max="464" width="10.08984375" bestFit="1" customWidth="1"/>
    <col min="465" max="465" width="7.6328125" bestFit="1" customWidth="1"/>
    <col min="466" max="466" width="10.08984375" bestFit="1" customWidth="1"/>
    <col min="467" max="467" width="7.6328125" bestFit="1" customWidth="1"/>
    <col min="468" max="468" width="10.08984375" bestFit="1" customWidth="1"/>
    <col min="469" max="469" width="7.6328125" bestFit="1" customWidth="1"/>
    <col min="470" max="470" width="10.08984375" bestFit="1" customWidth="1"/>
    <col min="471" max="471" width="7.6328125" bestFit="1" customWidth="1"/>
    <col min="472" max="472" width="5.81640625" bestFit="1" customWidth="1"/>
    <col min="473" max="473" width="10.08984375" bestFit="1" customWidth="1"/>
    <col min="474" max="474" width="11.81640625" bestFit="1" customWidth="1"/>
    <col min="475" max="475" width="10.08984375" bestFit="1" customWidth="1"/>
    <col min="476" max="476" width="7.6328125" bestFit="1" customWidth="1"/>
    <col min="477" max="477" width="5.81640625" bestFit="1" customWidth="1"/>
    <col min="478" max="478" width="10.08984375" bestFit="1" customWidth="1"/>
    <col min="479" max="479" width="7.6328125" bestFit="1" customWidth="1"/>
    <col min="480" max="480" width="5.81640625" bestFit="1" customWidth="1"/>
    <col min="481" max="481" width="10.08984375" bestFit="1" customWidth="1"/>
    <col min="482" max="482" width="7.6328125" bestFit="1" customWidth="1"/>
    <col min="483" max="484" width="5.81640625" bestFit="1" customWidth="1"/>
    <col min="485" max="485" width="10.08984375" bestFit="1" customWidth="1"/>
    <col min="486" max="486" width="5.81640625" bestFit="1" customWidth="1"/>
    <col min="487" max="487" width="8.54296875" bestFit="1" customWidth="1"/>
    <col min="488" max="488" width="7.6328125" bestFit="1" customWidth="1"/>
    <col min="489" max="489" width="5.81640625" bestFit="1" customWidth="1"/>
    <col min="490" max="490" width="10.08984375" bestFit="1" customWidth="1"/>
    <col min="491" max="491" width="7.6328125" bestFit="1" customWidth="1"/>
    <col min="492" max="492" width="10.08984375" bestFit="1" customWidth="1"/>
    <col min="493" max="493" width="7.6328125" bestFit="1" customWidth="1"/>
    <col min="494" max="494" width="10.08984375" bestFit="1" customWidth="1"/>
    <col min="495" max="495" width="11.81640625" bestFit="1" customWidth="1"/>
    <col min="496" max="496" width="5.81640625" bestFit="1" customWidth="1"/>
    <col min="497" max="497" width="10.08984375" bestFit="1" customWidth="1"/>
    <col min="498" max="498" width="7.6328125" bestFit="1" customWidth="1"/>
    <col min="499" max="499" width="5.81640625" bestFit="1" customWidth="1"/>
    <col min="500" max="500" width="10.08984375" bestFit="1" customWidth="1"/>
    <col min="501" max="501" width="7.6328125" bestFit="1" customWidth="1"/>
    <col min="502" max="502" width="10.08984375" bestFit="1" customWidth="1"/>
    <col min="503" max="503" width="5.81640625" bestFit="1" customWidth="1"/>
    <col min="504" max="504" width="8.54296875" bestFit="1" customWidth="1"/>
    <col min="505" max="505" width="7.6328125" bestFit="1" customWidth="1"/>
    <col min="506" max="506" width="10.08984375" bestFit="1" customWidth="1"/>
    <col min="507" max="507" width="7.6328125" bestFit="1" customWidth="1"/>
    <col min="508" max="508" width="10.08984375" bestFit="1" customWidth="1"/>
    <col min="509" max="509" width="7.6328125" bestFit="1" customWidth="1"/>
    <col min="510" max="510" width="10.08984375" bestFit="1" customWidth="1"/>
    <col min="511" max="511" width="7.6328125" bestFit="1" customWidth="1"/>
    <col min="512" max="512" width="10.08984375" bestFit="1" customWidth="1"/>
    <col min="513" max="513" width="7.6328125" bestFit="1" customWidth="1"/>
    <col min="514" max="514" width="10.08984375" bestFit="1" customWidth="1"/>
    <col min="515" max="515" width="7.6328125" bestFit="1" customWidth="1"/>
    <col min="516" max="516" width="10.08984375" bestFit="1" customWidth="1"/>
    <col min="517" max="517" width="5.81640625" bestFit="1" customWidth="1"/>
    <col min="518" max="518" width="8.54296875" bestFit="1" customWidth="1"/>
    <col min="519" max="519" width="7.6328125" bestFit="1" customWidth="1"/>
    <col min="520" max="520" width="10.08984375" bestFit="1" customWidth="1"/>
    <col min="521" max="521" width="7.6328125" bestFit="1" customWidth="1"/>
    <col min="522" max="522" width="10.08984375" bestFit="1" customWidth="1"/>
    <col min="523" max="523" width="7.6328125" bestFit="1" customWidth="1"/>
    <col min="524" max="524" width="10.08984375" bestFit="1" customWidth="1"/>
    <col min="525" max="525" width="5.81640625" bestFit="1" customWidth="1"/>
    <col min="526" max="526" width="8.54296875" bestFit="1" customWidth="1"/>
    <col min="527" max="527" width="7.6328125" bestFit="1" customWidth="1"/>
    <col min="528" max="528" width="10.08984375" bestFit="1" customWidth="1"/>
    <col min="529" max="529" width="7.6328125" bestFit="1" customWidth="1"/>
    <col min="530" max="530" width="10.08984375" bestFit="1" customWidth="1"/>
    <col min="531" max="531" width="7.6328125" bestFit="1" customWidth="1"/>
    <col min="532" max="532" width="5.81640625" bestFit="1" customWidth="1"/>
    <col min="533" max="533" width="10.08984375" bestFit="1" customWidth="1"/>
    <col min="534" max="534" width="11.81640625" bestFit="1" customWidth="1"/>
    <col min="535" max="535" width="5.81640625" bestFit="1" customWidth="1"/>
    <col min="536" max="536" width="10.08984375" bestFit="1" customWidth="1"/>
    <col min="537" max="537" width="7.6328125" bestFit="1" customWidth="1"/>
    <col min="538" max="538" width="10.08984375" bestFit="1" customWidth="1"/>
    <col min="539" max="539" width="7.6328125" bestFit="1" customWidth="1"/>
    <col min="540" max="540" width="10.08984375" bestFit="1" customWidth="1"/>
    <col min="541" max="541" width="7.6328125" bestFit="1" customWidth="1"/>
    <col min="542" max="542" width="10.08984375" bestFit="1" customWidth="1"/>
    <col min="543" max="543" width="7.6328125" bestFit="1" customWidth="1"/>
    <col min="544" max="544" width="5.81640625" bestFit="1" customWidth="1"/>
    <col min="545" max="545" width="10.08984375" bestFit="1" customWidth="1"/>
    <col min="546" max="546" width="7.6328125" bestFit="1" customWidth="1"/>
    <col min="547" max="547" width="10.08984375" bestFit="1" customWidth="1"/>
    <col min="548" max="548" width="7.6328125" bestFit="1" customWidth="1"/>
    <col min="549" max="549" width="10.08984375" bestFit="1" customWidth="1"/>
    <col min="550" max="550" width="7.6328125" bestFit="1" customWidth="1"/>
    <col min="551" max="551" width="10.08984375" bestFit="1" customWidth="1"/>
    <col min="552" max="552" width="5.81640625" bestFit="1" customWidth="1"/>
    <col min="553" max="553" width="8.54296875" bestFit="1" customWidth="1"/>
    <col min="554" max="554" width="7.6328125" bestFit="1" customWidth="1"/>
    <col min="555" max="555" width="10.08984375" bestFit="1" customWidth="1"/>
    <col min="556" max="556" width="7.6328125" bestFit="1" customWidth="1"/>
    <col min="557" max="557" width="10.08984375" bestFit="1" customWidth="1"/>
    <col min="558" max="558" width="7.6328125" bestFit="1" customWidth="1"/>
    <col min="559" max="559" width="10.08984375" bestFit="1" customWidth="1"/>
    <col min="560" max="560" width="7.6328125" bestFit="1" customWidth="1"/>
    <col min="561" max="561" width="10.08984375" bestFit="1" customWidth="1"/>
    <col min="562" max="562" width="7.6328125" bestFit="1" customWidth="1"/>
    <col min="563" max="563" width="10.08984375" bestFit="1" customWidth="1"/>
    <col min="564" max="564" width="7.6328125" bestFit="1" customWidth="1"/>
    <col min="565" max="565" width="10.08984375" bestFit="1" customWidth="1"/>
    <col min="566" max="566" width="7.6328125" bestFit="1" customWidth="1"/>
    <col min="567" max="567" width="10.08984375" bestFit="1" customWidth="1"/>
    <col min="568" max="568" width="7.6328125" bestFit="1" customWidth="1"/>
    <col min="569" max="569" width="10.08984375" bestFit="1" customWidth="1"/>
    <col min="570" max="570" width="7.6328125" bestFit="1" customWidth="1"/>
    <col min="571" max="571" width="10.08984375" bestFit="1" customWidth="1"/>
    <col min="572" max="572" width="7.6328125" bestFit="1" customWidth="1"/>
    <col min="573" max="573" width="10.08984375" bestFit="1" customWidth="1"/>
    <col min="574" max="574" width="7.6328125" bestFit="1" customWidth="1"/>
    <col min="575" max="575" width="10.08984375" bestFit="1" customWidth="1"/>
    <col min="576" max="576" width="7.6328125" bestFit="1" customWidth="1"/>
    <col min="577" max="577" width="10.08984375" bestFit="1" customWidth="1"/>
    <col min="578" max="578" width="7.6328125" bestFit="1" customWidth="1"/>
    <col min="579" max="579" width="10.08984375" bestFit="1" customWidth="1"/>
    <col min="580" max="580" width="7.6328125" bestFit="1" customWidth="1"/>
    <col min="581" max="581" width="10.08984375" bestFit="1" customWidth="1"/>
    <col min="582" max="582" width="7.6328125" bestFit="1" customWidth="1"/>
    <col min="583" max="583" width="10.08984375" bestFit="1" customWidth="1"/>
    <col min="584" max="584" width="7.6328125" bestFit="1" customWidth="1"/>
    <col min="585" max="585" width="10.08984375" bestFit="1" customWidth="1"/>
    <col min="586" max="586" width="7.6328125" bestFit="1" customWidth="1"/>
    <col min="587" max="587" width="10.08984375" bestFit="1" customWidth="1"/>
    <col min="588" max="588" width="7.6328125" bestFit="1" customWidth="1"/>
    <col min="589" max="589" width="10.08984375" bestFit="1" customWidth="1"/>
    <col min="590" max="590" width="7.6328125" bestFit="1" customWidth="1"/>
    <col min="591" max="591" width="10.08984375" bestFit="1" customWidth="1"/>
    <col min="592" max="592" width="7.6328125" bestFit="1" customWidth="1"/>
    <col min="593" max="593" width="10.08984375" bestFit="1" customWidth="1"/>
    <col min="594" max="594" width="7.6328125" bestFit="1" customWidth="1"/>
    <col min="595" max="595" width="10.08984375" bestFit="1" customWidth="1"/>
    <col min="596" max="596" width="7.6328125" bestFit="1" customWidth="1"/>
    <col min="597" max="597" width="10.08984375" bestFit="1" customWidth="1"/>
    <col min="598" max="598" width="7.6328125" bestFit="1" customWidth="1"/>
    <col min="599" max="599" width="5.81640625" bestFit="1" customWidth="1"/>
    <col min="600" max="600" width="10.08984375" bestFit="1" customWidth="1"/>
    <col min="601" max="601" width="7.6328125" bestFit="1" customWidth="1"/>
    <col min="602" max="602" width="10.08984375" bestFit="1" customWidth="1"/>
    <col min="603" max="603" width="7.6328125" bestFit="1" customWidth="1"/>
    <col min="604" max="604" width="5.81640625" bestFit="1" customWidth="1"/>
    <col min="605" max="605" width="10.08984375" bestFit="1" customWidth="1"/>
    <col min="606" max="606" width="5.81640625" bestFit="1" customWidth="1"/>
    <col min="607" max="607" width="8.54296875" bestFit="1" customWidth="1"/>
    <col min="608" max="608" width="7.6328125" bestFit="1" customWidth="1"/>
    <col min="609" max="609" width="10.08984375" bestFit="1" customWidth="1"/>
    <col min="610" max="610" width="7.6328125" bestFit="1" customWidth="1"/>
    <col min="611" max="611" width="10.08984375" bestFit="1" customWidth="1"/>
    <col min="612" max="612" width="7.6328125" bestFit="1" customWidth="1"/>
    <col min="613" max="613" width="10.08984375" bestFit="1" customWidth="1"/>
    <col min="614" max="614" width="7.6328125" bestFit="1" customWidth="1"/>
    <col min="615" max="615" width="5.81640625" bestFit="1" customWidth="1"/>
    <col min="616" max="616" width="10.08984375" bestFit="1" customWidth="1"/>
    <col min="617" max="617" width="7.6328125" bestFit="1" customWidth="1"/>
    <col min="618" max="618" width="10.08984375" bestFit="1" customWidth="1"/>
    <col min="619" max="619" width="10.7265625" bestFit="1" customWidth="1"/>
  </cols>
  <sheetData>
    <row r="1" spans="2:32" x14ac:dyDescent="0.35">
      <c r="B1" s="93" t="s">
        <v>287</v>
      </c>
      <c r="C1" s="93"/>
      <c r="D1" s="93"/>
      <c r="E1" s="93"/>
    </row>
    <row r="3" spans="2:32" x14ac:dyDescent="0.35">
      <c r="B3" s="3" t="s">
        <v>0</v>
      </c>
      <c r="C3" s="3" t="s">
        <v>1</v>
      </c>
      <c r="D3" s="3" t="s">
        <v>2</v>
      </c>
      <c r="E3" s="3"/>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row>
    <row r="4" spans="2:32" x14ac:dyDescent="0.35">
      <c r="B4" s="4" t="s">
        <v>30</v>
      </c>
      <c r="C4" s="4">
        <v>2023</v>
      </c>
      <c r="D4" s="4" t="s">
        <v>38</v>
      </c>
      <c r="E4" s="4" t="str">
        <f>CONCATENATE(B4,"-",C4,"-",D4)</f>
        <v>Rural-2023-May</v>
      </c>
      <c r="F4" s="4" cm="1">
        <f t="array" ref="F4:F6">VLOOKUP($E$4:$E$6,Table9[[Sector-Month-Year]:[General index]],F7,0)</f>
        <v>173.2</v>
      </c>
      <c r="G4" s="4" cm="1">
        <f t="array" ref="G4:G6">VLOOKUP($E$4:$E$6,Table9[[Sector-Month-Year]:[General index]],G7,0)</f>
        <v>211.5</v>
      </c>
      <c r="H4" s="4" cm="1">
        <f t="array" ref="H4:H6">VLOOKUP($E$4:$E$6,Table9[[Sector-Month-Year]:[General index]],H7,0)</f>
        <v>171</v>
      </c>
      <c r="I4" s="4" cm="1">
        <f t="array" ref="I4:I6">VLOOKUP($E$4:$E$6,Table9[[Sector-Month-Year]:[General index]],I7,0)</f>
        <v>179.6</v>
      </c>
      <c r="J4" s="4" cm="1">
        <f t="array" ref="J4:J6">VLOOKUP($E$4:$E$6,Table9[[Sector-Month-Year]:[General index]],J7,0)</f>
        <v>173.3</v>
      </c>
      <c r="K4" s="4" cm="1">
        <f t="array" ref="K4:K6">VLOOKUP($E$4:$E$6,Table9[[Sector-Month-Year]:[General index]],K7,0)</f>
        <v>169</v>
      </c>
      <c r="L4" s="4" cm="1">
        <f t="array" ref="L4:L6">VLOOKUP($E$4:$E$6,Table9[[Sector-Month-Year]:[General index]],L7,0)</f>
        <v>148.69999999999999</v>
      </c>
      <c r="M4" s="4" cm="1">
        <f t="array" ref="M4:M6">VLOOKUP($E$4:$E$6,Table9[[Sector-Month-Year]:[General index]],M7,0)</f>
        <v>174.9</v>
      </c>
      <c r="N4" s="4" cm="1">
        <f t="array" ref="N4:N6">VLOOKUP($E$4:$E$6,Table9[[Sector-Month-Year]:[General index]],N7,0)</f>
        <v>121.9</v>
      </c>
      <c r="O4" s="4" cm="1">
        <f t="array" ref="O4:O6">VLOOKUP($E$4:$E$6,Table9[[Sector-Month-Year]:[General index]],O7,0)</f>
        <v>221</v>
      </c>
      <c r="P4" s="4" cm="1">
        <f t="array" ref="P4:P6">VLOOKUP($E$4:$E$6,Table9[[Sector-Month-Year]:[General index]],P7,0)</f>
        <v>178.7</v>
      </c>
      <c r="Q4" s="4" cm="1">
        <f t="array" ref="Q4:Q6">VLOOKUP($E$4:$E$6,Table9[[Sector-Month-Year]:[General index]],Q7,0)</f>
        <v>191.1</v>
      </c>
      <c r="R4" s="4" cm="1">
        <f t="array" ref="R4:R6">VLOOKUP($E$4:$E$6,Table9[[Sector-Month-Year]:[General index]],R7,0)</f>
        <v>176.8</v>
      </c>
      <c r="S4" s="4" cm="1">
        <f t="array" ref="S4:S6">VLOOKUP($E$4:$E$6,Table9[[Sector-Month-Year]:[General index]],S7,0)</f>
        <v>199.9</v>
      </c>
      <c r="T4" s="4" cm="1">
        <f t="array" ref="T4:T6">VLOOKUP($E$4:$E$6,Table9[[Sector-Month-Year]:[General index]],T7,0)</f>
        <v>191.2</v>
      </c>
      <c r="U4" s="4" cm="1">
        <f t="array" ref="U4:U6">VLOOKUP($E$4:$E$6,Table9[[Sector-Month-Year]:[General index]],U7,0)</f>
        <v>187.9</v>
      </c>
      <c r="V4" s="4" cm="1">
        <f t="array" ref="V4:V6">VLOOKUP($E$4:$E$6,Table9[[Sector-Month-Year]:[General index]],V7,0)</f>
        <v>190.8</v>
      </c>
      <c r="W4" s="4" cm="1">
        <f t="array" ref="W4:W6">VLOOKUP($E$4:$E$6,Table9[[Sector-Month-Year]:[General index]],W7,0)</f>
        <v>139.2560976</v>
      </c>
      <c r="X4" s="4" cm="1">
        <f t="array" ref="X4:X6">VLOOKUP($E$4:$E$6,Table9[[Sector-Month-Year]:[General index]],X7,0)</f>
        <v>182.5</v>
      </c>
      <c r="Y4" s="4" cm="1">
        <f t="array" ref="Y4:Y6">VLOOKUP($E$4:$E$6,Table9[[Sector-Month-Year]:[General index]],Y7,0)</f>
        <v>179.8</v>
      </c>
      <c r="Z4" s="4" cm="1">
        <f t="array" ref="Z4:Z6">VLOOKUP($E$4:$E$6,Table9[[Sector-Month-Year]:[General index]],Z7,0)</f>
        <v>187.8</v>
      </c>
      <c r="AA4" s="4" cm="1">
        <f t="array" ref="AA4:AA6">VLOOKUP($E$4:$E$6,Table9[[Sector-Month-Year]:[General index]],AA7,0)</f>
        <v>169.7</v>
      </c>
      <c r="AB4" s="4" cm="1">
        <f t="array" ref="AB4:AB6">VLOOKUP($E$4:$E$6,Table9[[Sector-Month-Year]:[General index]],AB7,0)</f>
        <v>173.8</v>
      </c>
      <c r="AC4" s="4" cm="1">
        <f t="array" ref="AC4:AC6">VLOOKUP($E$4:$E$6,Table9[[Sector-Month-Year]:[General index]],AC7,0)</f>
        <v>180.3</v>
      </c>
      <c r="AD4" s="4" cm="1">
        <f t="array" ref="AD4:AD6">VLOOKUP($E$4:$E$6,Table9[[Sector-Month-Year]:[General index]],AD7,0)</f>
        <v>184.9</v>
      </c>
      <c r="AE4" s="4" cm="1">
        <f t="array" ref="AE4:AE6">VLOOKUP($E$4:$E$6,Table9[[Sector-Month-Year]:[General index]],AE7,0)</f>
        <v>179.5</v>
      </c>
      <c r="AF4" s="4" cm="1">
        <f t="array" ref="AF4:AF6">VLOOKUP($E$4:$E$6,Table9[[Sector-Month-Year]:[General index]],AF7,0)</f>
        <v>179.8</v>
      </c>
    </row>
    <row r="5" spans="2:32" x14ac:dyDescent="0.35">
      <c r="B5" s="4" t="s">
        <v>33</v>
      </c>
      <c r="C5" s="4">
        <v>2023</v>
      </c>
      <c r="D5" s="4" t="s">
        <v>38</v>
      </c>
      <c r="E5" s="4" t="str">
        <f t="shared" ref="E5:E6" si="0">CONCATENATE(B5,"-",C5,"-",D5)</f>
        <v>Urban-2023-May</v>
      </c>
      <c r="F5" s="4">
        <v>174.7</v>
      </c>
      <c r="G5" s="4">
        <v>219.4</v>
      </c>
      <c r="H5" s="4">
        <v>176.7</v>
      </c>
      <c r="I5" s="4">
        <v>179.4</v>
      </c>
      <c r="J5" s="4">
        <v>164.4</v>
      </c>
      <c r="K5" s="4">
        <v>175.8</v>
      </c>
      <c r="L5" s="4">
        <v>185</v>
      </c>
      <c r="M5" s="4">
        <v>176.9</v>
      </c>
      <c r="N5" s="4">
        <v>124.2</v>
      </c>
      <c r="O5" s="4">
        <v>211.9</v>
      </c>
      <c r="P5" s="4">
        <v>165.9</v>
      </c>
      <c r="Q5" s="4">
        <v>197.7</v>
      </c>
      <c r="R5" s="4">
        <v>183.1</v>
      </c>
      <c r="S5" s="4">
        <v>204.2</v>
      </c>
      <c r="T5" s="4">
        <v>181.3</v>
      </c>
      <c r="U5" s="4">
        <v>168.1</v>
      </c>
      <c r="V5" s="4">
        <v>179.3</v>
      </c>
      <c r="W5" s="4">
        <v>175.6</v>
      </c>
      <c r="X5" s="4">
        <v>183.4</v>
      </c>
      <c r="Y5" s="4">
        <v>170.1</v>
      </c>
      <c r="Z5" s="4">
        <v>182.2</v>
      </c>
      <c r="AA5" s="4">
        <v>160.4</v>
      </c>
      <c r="AB5" s="4">
        <v>169.2</v>
      </c>
      <c r="AC5" s="4">
        <v>174.8</v>
      </c>
      <c r="AD5" s="4">
        <v>185.6</v>
      </c>
      <c r="AE5" s="4">
        <v>171.6</v>
      </c>
      <c r="AF5" s="4">
        <v>178.2</v>
      </c>
    </row>
    <row r="6" spans="2:32" x14ac:dyDescent="0.35">
      <c r="B6" s="4" t="s">
        <v>34</v>
      </c>
      <c r="C6" s="4">
        <v>2023</v>
      </c>
      <c r="D6" s="4" t="s">
        <v>38</v>
      </c>
      <c r="E6" s="4" t="str">
        <f t="shared" si="0"/>
        <v>Rural+Urban-2023-May</v>
      </c>
      <c r="F6" s="4">
        <v>173.7</v>
      </c>
      <c r="G6" s="4">
        <v>214.3</v>
      </c>
      <c r="H6" s="4">
        <v>173.2</v>
      </c>
      <c r="I6" s="4">
        <v>179.5</v>
      </c>
      <c r="J6" s="4">
        <v>170</v>
      </c>
      <c r="K6" s="4">
        <v>172.2</v>
      </c>
      <c r="L6" s="4">
        <v>161</v>
      </c>
      <c r="M6" s="4">
        <v>175.6</v>
      </c>
      <c r="N6" s="4">
        <v>122.7</v>
      </c>
      <c r="O6" s="4">
        <v>218</v>
      </c>
      <c r="P6" s="4">
        <v>173.4</v>
      </c>
      <c r="Q6" s="4">
        <v>194.2</v>
      </c>
      <c r="R6" s="4">
        <v>179.1</v>
      </c>
      <c r="S6" s="4">
        <v>201</v>
      </c>
      <c r="T6" s="4">
        <v>187.3</v>
      </c>
      <c r="U6" s="4">
        <v>179.7</v>
      </c>
      <c r="V6" s="4">
        <v>186.2</v>
      </c>
      <c r="W6" s="4">
        <v>175.6</v>
      </c>
      <c r="X6" s="4">
        <v>182.8</v>
      </c>
      <c r="Y6" s="4">
        <v>175.2</v>
      </c>
      <c r="Z6" s="4">
        <v>185.7</v>
      </c>
      <c r="AA6" s="4">
        <v>164.8</v>
      </c>
      <c r="AB6" s="4">
        <v>171.2</v>
      </c>
      <c r="AC6" s="4">
        <v>177.1</v>
      </c>
      <c r="AD6" s="4">
        <v>185.2</v>
      </c>
      <c r="AE6" s="4">
        <v>175.7</v>
      </c>
      <c r="AF6" s="4">
        <v>179.1</v>
      </c>
    </row>
    <row r="7" spans="2:32" hidden="1" x14ac:dyDescent="0.35">
      <c r="F7">
        <v>2</v>
      </c>
      <c r="G7">
        <v>3</v>
      </c>
      <c r="H7">
        <v>4</v>
      </c>
      <c r="I7">
        <v>5</v>
      </c>
      <c r="J7">
        <v>6</v>
      </c>
      <c r="K7">
        <v>7</v>
      </c>
      <c r="L7">
        <v>8</v>
      </c>
      <c r="M7">
        <v>9</v>
      </c>
      <c r="N7">
        <v>10</v>
      </c>
      <c r="O7">
        <v>11</v>
      </c>
      <c r="P7">
        <v>12</v>
      </c>
      <c r="Q7">
        <v>13</v>
      </c>
      <c r="R7">
        <v>14</v>
      </c>
      <c r="S7">
        <v>15</v>
      </c>
      <c r="T7">
        <v>16</v>
      </c>
      <c r="U7">
        <v>17</v>
      </c>
      <c r="V7">
        <v>18</v>
      </c>
      <c r="W7">
        <v>19</v>
      </c>
      <c r="X7">
        <v>20</v>
      </c>
      <c r="Y7">
        <v>21</v>
      </c>
      <c r="Z7">
        <v>22</v>
      </c>
      <c r="AA7">
        <v>23</v>
      </c>
      <c r="AB7">
        <v>24</v>
      </c>
      <c r="AC7">
        <v>25</v>
      </c>
      <c r="AD7">
        <v>26</v>
      </c>
      <c r="AE7">
        <v>27</v>
      </c>
      <c r="AF7">
        <v>28</v>
      </c>
    </row>
    <row r="10" spans="2:32" x14ac:dyDescent="0.35">
      <c r="B10" s="5" t="s">
        <v>80</v>
      </c>
      <c r="C10" s="5" t="s">
        <v>30</v>
      </c>
      <c r="D10" s="5" t="s">
        <v>33</v>
      </c>
      <c r="E10" s="5" t="s">
        <v>34</v>
      </c>
      <c r="F10" s="5" t="s">
        <v>79</v>
      </c>
      <c r="I10" s="12" t="s">
        <v>79</v>
      </c>
      <c r="J10" s="4" t="s">
        <v>81</v>
      </c>
      <c r="K10" s="4" t="s">
        <v>83</v>
      </c>
      <c r="L10" s="4" t="s">
        <v>82</v>
      </c>
      <c r="M10" s="4" t="s">
        <v>84</v>
      </c>
      <c r="N10" s="4" t="s">
        <v>85</v>
      </c>
      <c r="O10" s="4" t="s">
        <v>86</v>
      </c>
      <c r="R10" s="12" t="s">
        <v>79</v>
      </c>
      <c r="S10" s="4" t="s">
        <v>81</v>
      </c>
      <c r="T10" s="4" t="s">
        <v>83</v>
      </c>
      <c r="U10" s="4" t="s">
        <v>82</v>
      </c>
      <c r="V10" s="18" t="s">
        <v>88</v>
      </c>
      <c r="X10" s="20" t="s">
        <v>79</v>
      </c>
      <c r="Y10" s="18" t="s">
        <v>88</v>
      </c>
    </row>
    <row r="11" spans="2:32" x14ac:dyDescent="0.35">
      <c r="B11" s="11" t="s">
        <v>3</v>
      </c>
      <c r="C11" s="15">
        <v>173.2</v>
      </c>
      <c r="D11" s="15">
        <v>174.7</v>
      </c>
      <c r="E11" s="15">
        <v>173.7</v>
      </c>
      <c r="F11" s="4" t="str" cm="1">
        <f t="array" ref="F11:F36">VLOOKUP($B$11:$B$36,Notes!$B$10:$C$35,2,0)</f>
        <v>Food</v>
      </c>
      <c r="I11" s="17" t="s">
        <v>55</v>
      </c>
      <c r="J11" s="15">
        <v>569.90000000000009</v>
      </c>
      <c r="K11" s="15">
        <v>553.20000000000005</v>
      </c>
      <c r="L11" s="15">
        <v>528.70000000000005</v>
      </c>
      <c r="M11" s="16">
        <v>0.12287475356214415</v>
      </c>
      <c r="N11" s="16">
        <v>0.11392186860307267</v>
      </c>
      <c r="O11" s="16">
        <v>0.11885527672739772</v>
      </c>
      <c r="R11" s="17" t="s">
        <v>55</v>
      </c>
      <c r="S11" s="15">
        <v>569.90000000000009</v>
      </c>
      <c r="T11" s="15">
        <v>553.20000000000005</v>
      </c>
      <c r="U11" s="15">
        <v>528.70000000000005</v>
      </c>
      <c r="V11" s="15">
        <f t="shared" ref="V11:V21" si="1">SUM(S11:U11)</f>
        <v>1651.8000000000002</v>
      </c>
      <c r="X11" s="17" t="str">
        <f>$R11</f>
        <v>Clothing and Footware</v>
      </c>
      <c r="Y11" s="15">
        <f>$V11</f>
        <v>1651.8000000000002</v>
      </c>
    </row>
    <row r="12" spans="2:32" x14ac:dyDescent="0.35">
      <c r="B12" s="11" t="s">
        <v>4</v>
      </c>
      <c r="C12" s="15">
        <v>211.5</v>
      </c>
      <c r="D12" s="15">
        <v>219.4</v>
      </c>
      <c r="E12" s="15">
        <v>214.3</v>
      </c>
      <c r="F12" s="4" t="str">
        <v>Food</v>
      </c>
      <c r="I12" s="17" t="s">
        <v>51</v>
      </c>
      <c r="J12" s="15">
        <v>2290.7000000000007</v>
      </c>
      <c r="K12" s="15">
        <v>2306.9</v>
      </c>
      <c r="L12" s="15">
        <v>2335.1</v>
      </c>
      <c r="M12" s="16">
        <v>0.49389225826426331</v>
      </c>
      <c r="N12" s="16">
        <v>0.50315671529229233</v>
      </c>
      <c r="O12" s="16">
        <v>0.49563853557923682</v>
      </c>
      <c r="R12" s="17" t="s">
        <v>51</v>
      </c>
      <c r="S12" s="15">
        <v>2290.7000000000007</v>
      </c>
      <c r="T12" s="15">
        <v>2306.9</v>
      </c>
      <c r="U12" s="15">
        <v>2335.1</v>
      </c>
      <c r="V12" s="19">
        <f t="shared" si="1"/>
        <v>6932.7000000000007</v>
      </c>
      <c r="X12" s="17" t="str">
        <f t="shared" ref="X12:X21" si="2">$R12</f>
        <v>Food</v>
      </c>
      <c r="Y12" s="19">
        <f t="shared" ref="Y12:Y21" si="3">$V12</f>
        <v>6932.7000000000007</v>
      </c>
    </row>
    <row r="13" spans="2:32" x14ac:dyDescent="0.35">
      <c r="B13" s="11" t="s">
        <v>5</v>
      </c>
      <c r="C13" s="15">
        <v>171</v>
      </c>
      <c r="D13" s="15">
        <v>176.7</v>
      </c>
      <c r="E13" s="15">
        <v>173.2</v>
      </c>
      <c r="F13" s="4" t="str">
        <v>Food</v>
      </c>
      <c r="I13" s="17" t="s">
        <v>57</v>
      </c>
      <c r="J13" s="15">
        <v>319.05609760000004</v>
      </c>
      <c r="K13" s="15">
        <v>350.79999999999995</v>
      </c>
      <c r="L13" s="15">
        <v>345.7</v>
      </c>
      <c r="M13" s="16">
        <v>6.8790909572029144E-2</v>
      </c>
      <c r="N13" s="16">
        <v>7.4489861880238734E-2</v>
      </c>
      <c r="O13" s="16">
        <v>7.5369542798212424E-2</v>
      </c>
      <c r="R13" s="17" t="s">
        <v>57</v>
      </c>
      <c r="S13" s="15">
        <v>319.05609760000004</v>
      </c>
      <c r="T13" s="15">
        <v>350.79999999999995</v>
      </c>
      <c r="U13" s="15">
        <v>345.7</v>
      </c>
      <c r="V13" s="15">
        <f t="shared" si="1"/>
        <v>1015.5560975999999</v>
      </c>
      <c r="X13" s="17" t="str">
        <f t="shared" si="2"/>
        <v>Housing and Housing goods</v>
      </c>
      <c r="Y13" s="15">
        <f t="shared" si="3"/>
        <v>1015.5560975999999</v>
      </c>
    </row>
    <row r="14" spans="2:32" x14ac:dyDescent="0.35">
      <c r="B14" s="11" t="s">
        <v>6</v>
      </c>
      <c r="C14" s="15">
        <v>179.6</v>
      </c>
      <c r="D14" s="15">
        <v>179.4</v>
      </c>
      <c r="E14" s="15">
        <v>179.5</v>
      </c>
      <c r="F14" s="4" t="str">
        <v>Food</v>
      </c>
      <c r="I14" s="17" t="s">
        <v>24</v>
      </c>
      <c r="J14" s="15">
        <v>169.7</v>
      </c>
      <c r="K14" s="15">
        <v>164.8</v>
      </c>
      <c r="L14" s="15">
        <v>160.4</v>
      </c>
      <c r="M14" s="16">
        <v>3.6588604456037656E-2</v>
      </c>
      <c r="N14" s="16">
        <v>3.4562261630287229E-2</v>
      </c>
      <c r="O14" s="16">
        <v>3.5407356479889997E-2</v>
      </c>
      <c r="R14" s="17" t="s">
        <v>24</v>
      </c>
      <c r="S14" s="15">
        <v>169.7</v>
      </c>
      <c r="T14" s="15">
        <v>164.8</v>
      </c>
      <c r="U14" s="15">
        <v>160.4</v>
      </c>
      <c r="V14" s="15">
        <f t="shared" si="1"/>
        <v>494.9</v>
      </c>
      <c r="X14" s="17" t="str">
        <f t="shared" si="2"/>
        <v>Transport and communication</v>
      </c>
      <c r="Y14" s="15">
        <f t="shared" si="3"/>
        <v>494.9</v>
      </c>
    </row>
    <row r="15" spans="2:32" x14ac:dyDescent="0.35">
      <c r="B15" s="11" t="s">
        <v>7</v>
      </c>
      <c r="C15" s="15">
        <v>173.3</v>
      </c>
      <c r="D15" s="15">
        <v>164.4</v>
      </c>
      <c r="E15" s="15">
        <v>170</v>
      </c>
      <c r="F15" s="4" t="str">
        <v>Food</v>
      </c>
      <c r="I15" s="17" t="s">
        <v>52</v>
      </c>
      <c r="J15" s="15">
        <v>182.5</v>
      </c>
      <c r="K15" s="15">
        <v>182.8</v>
      </c>
      <c r="L15" s="15">
        <v>183.4</v>
      </c>
      <c r="M15" s="16">
        <v>3.9348381338991587E-2</v>
      </c>
      <c r="N15" s="16">
        <v>3.9518196901463076E-2</v>
      </c>
      <c r="O15" s="16">
        <v>3.9274664833276039E-2</v>
      </c>
      <c r="R15" s="17" t="s">
        <v>52</v>
      </c>
      <c r="S15" s="15">
        <v>182.5</v>
      </c>
      <c r="T15" s="15">
        <v>182.8</v>
      </c>
      <c r="U15" s="15">
        <v>183.4</v>
      </c>
      <c r="V15" s="15">
        <f t="shared" si="1"/>
        <v>548.70000000000005</v>
      </c>
      <c r="X15" s="17" t="str">
        <f t="shared" si="2"/>
        <v>Energy</v>
      </c>
      <c r="Y15" s="15">
        <f t="shared" si="3"/>
        <v>548.70000000000005</v>
      </c>
    </row>
    <row r="16" spans="2:32" x14ac:dyDescent="0.35">
      <c r="B16" s="11" t="s">
        <v>8</v>
      </c>
      <c r="C16" s="15">
        <v>169</v>
      </c>
      <c r="D16" s="15">
        <v>175.8</v>
      </c>
      <c r="E16" s="15">
        <v>172.2</v>
      </c>
      <c r="F16" s="4" t="str">
        <v>Food</v>
      </c>
      <c r="I16" s="17" t="s">
        <v>23</v>
      </c>
      <c r="J16" s="15">
        <v>187.8</v>
      </c>
      <c r="K16" s="15">
        <v>185.7</v>
      </c>
      <c r="L16" s="15">
        <v>182.2</v>
      </c>
      <c r="M16" s="16">
        <v>4.0491101454589701E-2</v>
      </c>
      <c r="N16" s="16">
        <v>3.9259626365575638E-2</v>
      </c>
      <c r="O16" s="16">
        <v>3.9897731179099338E-2</v>
      </c>
      <c r="R16" s="17" t="s">
        <v>23</v>
      </c>
      <c r="S16" s="15">
        <v>187.8</v>
      </c>
      <c r="T16" s="15">
        <v>185.7</v>
      </c>
      <c r="U16" s="15">
        <v>182.2</v>
      </c>
      <c r="V16" s="15">
        <f t="shared" si="1"/>
        <v>555.70000000000005</v>
      </c>
      <c r="X16" s="17" t="str">
        <f t="shared" si="2"/>
        <v>Health</v>
      </c>
      <c r="Y16" s="15">
        <f t="shared" si="3"/>
        <v>555.70000000000005</v>
      </c>
    </row>
    <row r="17" spans="2:25" x14ac:dyDescent="0.35">
      <c r="B17" s="11" t="s">
        <v>9</v>
      </c>
      <c r="C17" s="15">
        <v>148.69999999999999</v>
      </c>
      <c r="D17" s="15">
        <v>185</v>
      </c>
      <c r="E17" s="15">
        <v>161</v>
      </c>
      <c r="F17" s="4" t="str">
        <v>Food</v>
      </c>
      <c r="I17" s="17" t="s">
        <v>58</v>
      </c>
      <c r="J17" s="15">
        <v>173.8</v>
      </c>
      <c r="K17" s="15">
        <v>171.2</v>
      </c>
      <c r="L17" s="15">
        <v>169.2</v>
      </c>
      <c r="M17" s="16">
        <v>3.747259548885884E-2</v>
      </c>
      <c r="N17" s="16">
        <v>3.6458445560128415E-2</v>
      </c>
      <c r="O17" s="16">
        <v>3.6782399449982808E-2</v>
      </c>
      <c r="R17" s="17" t="s">
        <v>58</v>
      </c>
      <c r="S17" s="15">
        <v>173.8</v>
      </c>
      <c r="T17" s="15">
        <v>171.2</v>
      </c>
      <c r="U17" s="15">
        <v>169.2</v>
      </c>
      <c r="V17" s="15">
        <f t="shared" si="1"/>
        <v>514.20000000000005</v>
      </c>
      <c r="X17" s="17" t="str">
        <f t="shared" si="2"/>
        <v>Recreation</v>
      </c>
      <c r="Y17" s="15">
        <f t="shared" si="3"/>
        <v>514.20000000000005</v>
      </c>
    </row>
    <row r="18" spans="2:25" x14ac:dyDescent="0.35">
      <c r="B18" s="11" t="s">
        <v>10</v>
      </c>
      <c r="C18" s="15">
        <v>174.9</v>
      </c>
      <c r="D18" s="15">
        <v>176.9</v>
      </c>
      <c r="E18" s="15">
        <v>175.6</v>
      </c>
      <c r="F18" s="4" t="str">
        <v>Food</v>
      </c>
      <c r="I18" s="17" t="s">
        <v>26</v>
      </c>
      <c r="J18" s="15">
        <v>180.3</v>
      </c>
      <c r="K18" s="15">
        <v>177.1</v>
      </c>
      <c r="L18" s="15">
        <v>174.8</v>
      </c>
      <c r="M18" s="16">
        <v>3.8874044687233884E-2</v>
      </c>
      <c r="N18" s="16">
        <v>3.7665108060936453E-2</v>
      </c>
      <c r="O18" s="16">
        <v>3.8050017188037119E-2</v>
      </c>
      <c r="R18" s="17" t="s">
        <v>26</v>
      </c>
      <c r="S18" s="15">
        <v>180.3</v>
      </c>
      <c r="T18" s="15">
        <v>177.1</v>
      </c>
      <c r="U18" s="15">
        <v>174.8</v>
      </c>
      <c r="V18" s="15">
        <f t="shared" si="1"/>
        <v>532.20000000000005</v>
      </c>
      <c r="X18" s="17" t="str">
        <f t="shared" si="2"/>
        <v>Education</v>
      </c>
      <c r="Y18" s="15">
        <f t="shared" si="3"/>
        <v>532.20000000000005</v>
      </c>
    </row>
    <row r="19" spans="2:25" x14ac:dyDescent="0.35">
      <c r="B19" s="11" t="s">
        <v>11</v>
      </c>
      <c r="C19" s="15">
        <v>121.9</v>
      </c>
      <c r="D19" s="15">
        <v>124.2</v>
      </c>
      <c r="E19" s="15">
        <v>122.7</v>
      </c>
      <c r="F19" s="4" t="str">
        <v>Food</v>
      </c>
      <c r="I19" s="17" t="s">
        <v>27</v>
      </c>
      <c r="J19" s="15">
        <v>184.9</v>
      </c>
      <c r="K19" s="15">
        <v>185.2</v>
      </c>
      <c r="L19" s="15">
        <v>185.6</v>
      </c>
      <c r="M19" s="16">
        <v>3.9865839504545447E-2</v>
      </c>
      <c r="N19" s="16">
        <v>3.9992242883923369E-2</v>
      </c>
      <c r="O19" s="16">
        <v>3.9790305947060838E-2</v>
      </c>
      <c r="R19" s="17" t="s">
        <v>27</v>
      </c>
      <c r="S19" s="15">
        <v>184.9</v>
      </c>
      <c r="T19" s="15">
        <v>185.2</v>
      </c>
      <c r="U19" s="15">
        <v>185.6</v>
      </c>
      <c r="V19" s="15">
        <f t="shared" si="1"/>
        <v>555.70000000000005</v>
      </c>
      <c r="X19" s="17" t="str">
        <f t="shared" si="2"/>
        <v>Personal care and effects</v>
      </c>
      <c r="Y19" s="15">
        <f t="shared" si="3"/>
        <v>555.70000000000005</v>
      </c>
    </row>
    <row r="20" spans="2:25" x14ac:dyDescent="0.35">
      <c r="B20" s="11" t="s">
        <v>12</v>
      </c>
      <c r="C20" s="15">
        <v>221</v>
      </c>
      <c r="D20" s="15">
        <v>211.9</v>
      </c>
      <c r="E20" s="15">
        <v>218</v>
      </c>
      <c r="F20" s="4" t="str">
        <v>Food</v>
      </c>
      <c r="I20" s="17" t="s">
        <v>16</v>
      </c>
      <c r="J20" s="15">
        <v>199.9</v>
      </c>
      <c r="K20" s="15">
        <v>201</v>
      </c>
      <c r="L20" s="15">
        <v>204.2</v>
      </c>
      <c r="M20" s="16">
        <v>4.3099953039257087E-2</v>
      </c>
      <c r="N20" s="16">
        <v>4.4000086190178624E-2</v>
      </c>
      <c r="O20" s="16">
        <v>4.3184943279477479E-2</v>
      </c>
      <c r="R20" s="17" t="s">
        <v>16</v>
      </c>
      <c r="S20" s="15">
        <v>199.9</v>
      </c>
      <c r="T20" s="15">
        <v>201</v>
      </c>
      <c r="U20" s="15">
        <v>204.2</v>
      </c>
      <c r="V20" s="15">
        <f t="shared" si="1"/>
        <v>605.09999999999991</v>
      </c>
      <c r="X20" s="17" t="str">
        <f t="shared" si="2"/>
        <v>Pan, tobacco and intoxicants</v>
      </c>
      <c r="Y20" s="15">
        <f t="shared" si="3"/>
        <v>605.09999999999991</v>
      </c>
    </row>
    <row r="21" spans="2:25" x14ac:dyDescent="0.35">
      <c r="B21" s="11" t="s">
        <v>13</v>
      </c>
      <c r="C21" s="15">
        <v>178.7</v>
      </c>
      <c r="D21" s="15">
        <v>165.9</v>
      </c>
      <c r="E21" s="15">
        <v>173.4</v>
      </c>
      <c r="F21" s="4" t="str">
        <v>Food</v>
      </c>
      <c r="I21" s="17" t="s">
        <v>28</v>
      </c>
      <c r="J21" s="15">
        <v>179.5</v>
      </c>
      <c r="K21" s="15">
        <v>175.7</v>
      </c>
      <c r="L21" s="15">
        <v>171.6</v>
      </c>
      <c r="M21" s="16">
        <v>3.8701558632049257E-2</v>
      </c>
      <c r="N21" s="16">
        <v>3.6975586631903291E-2</v>
      </c>
      <c r="O21" s="16">
        <v>3.7749226538329315E-2</v>
      </c>
      <c r="R21" s="17" t="s">
        <v>28</v>
      </c>
      <c r="S21" s="15">
        <v>179.5</v>
      </c>
      <c r="T21" s="15">
        <v>175.7</v>
      </c>
      <c r="U21" s="15">
        <v>171.6</v>
      </c>
      <c r="V21" s="15">
        <f t="shared" si="1"/>
        <v>526.79999999999995</v>
      </c>
      <c r="X21" s="17" t="str">
        <f t="shared" si="2"/>
        <v>Miscellaneous</v>
      </c>
      <c r="Y21" s="15">
        <f t="shared" si="3"/>
        <v>526.79999999999995</v>
      </c>
    </row>
    <row r="22" spans="2:25" ht="15" thickBot="1" x14ac:dyDescent="0.4">
      <c r="B22" s="11" t="s">
        <v>14</v>
      </c>
      <c r="C22" s="15">
        <v>191.1</v>
      </c>
      <c r="D22" s="15">
        <v>197.7</v>
      </c>
      <c r="E22" s="15">
        <v>194.2</v>
      </c>
      <c r="F22" s="4" t="str">
        <v>Food</v>
      </c>
      <c r="I22" s="13" t="s">
        <v>70</v>
      </c>
      <c r="J22" s="15">
        <v>4638.0560976000006</v>
      </c>
      <c r="K22" s="15">
        <v>4654.4000000000005</v>
      </c>
      <c r="L22" s="15">
        <v>4640.9000000000005</v>
      </c>
      <c r="M22" s="14">
        <v>1</v>
      </c>
      <c r="N22" s="14">
        <v>1</v>
      </c>
      <c r="O22" s="14">
        <v>1</v>
      </c>
      <c r="R22" s="13" t="s">
        <v>70</v>
      </c>
      <c r="S22" s="15">
        <v>4638.0560976000006</v>
      </c>
      <c r="T22" s="15">
        <v>4654.4000000000005</v>
      </c>
      <c r="U22" s="15">
        <v>4640.9000000000005</v>
      </c>
    </row>
    <row r="23" spans="2:25" x14ac:dyDescent="0.35">
      <c r="B23" s="11" t="s">
        <v>15</v>
      </c>
      <c r="C23" s="15">
        <v>176.8</v>
      </c>
      <c r="D23" s="15">
        <v>183.1</v>
      </c>
      <c r="E23" s="15">
        <v>179.1</v>
      </c>
      <c r="F23" s="4" t="str">
        <v>Food</v>
      </c>
      <c r="R23" s="84" t="s">
        <v>87</v>
      </c>
      <c r="S23" s="85"/>
      <c r="T23" s="85"/>
      <c r="U23" s="85"/>
      <c r="V23" s="85"/>
      <c r="W23" s="85"/>
      <c r="X23" s="85"/>
      <c r="Y23" s="86"/>
    </row>
    <row r="24" spans="2:25" x14ac:dyDescent="0.35">
      <c r="B24" s="11" t="s">
        <v>16</v>
      </c>
      <c r="C24" s="15">
        <v>199.9</v>
      </c>
      <c r="D24" s="15">
        <v>204.2</v>
      </c>
      <c r="E24" s="15">
        <v>201</v>
      </c>
      <c r="F24" s="4" t="str">
        <v>Pan, tobacco and intoxicants</v>
      </c>
      <c r="R24" s="87"/>
      <c r="S24" s="88"/>
      <c r="T24" s="88"/>
      <c r="U24" s="88"/>
      <c r="V24" s="88"/>
      <c r="W24" s="88"/>
      <c r="X24" s="88"/>
      <c r="Y24" s="89"/>
    </row>
    <row r="25" spans="2:25" x14ac:dyDescent="0.35">
      <c r="B25" s="11" t="s">
        <v>17</v>
      </c>
      <c r="C25" s="15">
        <v>191.2</v>
      </c>
      <c r="D25" s="15">
        <v>181.3</v>
      </c>
      <c r="E25" s="15">
        <v>187.3</v>
      </c>
      <c r="F25" s="4" t="str">
        <v>Clothing and Footware</v>
      </c>
      <c r="R25" s="87"/>
      <c r="S25" s="88"/>
      <c r="T25" s="88"/>
      <c r="U25" s="88"/>
      <c r="V25" s="88"/>
      <c r="W25" s="88"/>
      <c r="X25" s="88"/>
      <c r="Y25" s="89"/>
    </row>
    <row r="26" spans="2:25" x14ac:dyDescent="0.35">
      <c r="B26" s="11" t="s">
        <v>18</v>
      </c>
      <c r="C26" s="15">
        <v>187.9</v>
      </c>
      <c r="D26" s="15">
        <v>168.1</v>
      </c>
      <c r="E26" s="15">
        <v>179.7</v>
      </c>
      <c r="F26" s="4" t="str">
        <v>Clothing and Footware</v>
      </c>
      <c r="R26" s="87"/>
      <c r="S26" s="88"/>
      <c r="T26" s="88"/>
      <c r="U26" s="88"/>
      <c r="V26" s="88"/>
      <c r="W26" s="88"/>
      <c r="X26" s="88"/>
      <c r="Y26" s="89"/>
    </row>
    <row r="27" spans="2:25" x14ac:dyDescent="0.35">
      <c r="B27" s="11" t="s">
        <v>19</v>
      </c>
      <c r="C27" s="15">
        <v>190.8</v>
      </c>
      <c r="D27" s="15">
        <v>179.3</v>
      </c>
      <c r="E27" s="15">
        <v>186.2</v>
      </c>
      <c r="F27" s="4" t="str">
        <v>Clothing and Footware</v>
      </c>
      <c r="R27" s="87"/>
      <c r="S27" s="88"/>
      <c r="T27" s="88"/>
      <c r="U27" s="88"/>
      <c r="V27" s="88"/>
      <c r="W27" s="88"/>
      <c r="X27" s="88"/>
      <c r="Y27" s="89"/>
    </row>
    <row r="28" spans="2:25" x14ac:dyDescent="0.35">
      <c r="B28" s="11" t="s">
        <v>20</v>
      </c>
      <c r="C28" s="15">
        <v>139.2560976</v>
      </c>
      <c r="D28" s="15">
        <v>175.6</v>
      </c>
      <c r="E28" s="15">
        <v>175.6</v>
      </c>
      <c r="F28" s="4" t="str">
        <v>Housing and Housing goods</v>
      </c>
      <c r="R28" s="87"/>
      <c r="S28" s="88"/>
      <c r="T28" s="88"/>
      <c r="U28" s="88"/>
      <c r="V28" s="88"/>
      <c r="W28" s="88"/>
      <c r="X28" s="88"/>
      <c r="Y28" s="89"/>
    </row>
    <row r="29" spans="2:25" x14ac:dyDescent="0.35">
      <c r="B29" s="11" t="s">
        <v>21</v>
      </c>
      <c r="C29" s="15">
        <v>182.5</v>
      </c>
      <c r="D29" s="15">
        <v>183.4</v>
      </c>
      <c r="E29" s="15">
        <v>182.8</v>
      </c>
      <c r="F29" s="4" t="str">
        <v>Energy</v>
      </c>
      <c r="R29" s="87"/>
      <c r="S29" s="88"/>
      <c r="T29" s="88"/>
      <c r="U29" s="88"/>
      <c r="V29" s="88"/>
      <c r="W29" s="88"/>
      <c r="X29" s="88"/>
      <c r="Y29" s="89"/>
    </row>
    <row r="30" spans="2:25" ht="15" thickBot="1" x14ac:dyDescent="0.4">
      <c r="B30" s="11" t="s">
        <v>22</v>
      </c>
      <c r="C30" s="15">
        <v>179.8</v>
      </c>
      <c r="D30" s="15">
        <v>170.1</v>
      </c>
      <c r="E30" s="15">
        <v>175.2</v>
      </c>
      <c r="F30" s="4" t="str">
        <v>Housing and Housing goods</v>
      </c>
      <c r="R30" s="90"/>
      <c r="S30" s="91"/>
      <c r="T30" s="91"/>
      <c r="U30" s="91"/>
      <c r="V30" s="91"/>
      <c r="W30" s="91"/>
      <c r="X30" s="91"/>
      <c r="Y30" s="92"/>
    </row>
    <row r="31" spans="2:25" x14ac:dyDescent="0.35">
      <c r="B31" s="11" t="s">
        <v>23</v>
      </c>
      <c r="C31" s="15">
        <v>187.8</v>
      </c>
      <c r="D31" s="15">
        <v>182.2</v>
      </c>
      <c r="E31" s="15">
        <v>185.7</v>
      </c>
      <c r="F31" s="4" t="str">
        <v>Health</v>
      </c>
    </row>
    <row r="32" spans="2:25" x14ac:dyDescent="0.35">
      <c r="B32" s="11" t="s">
        <v>24</v>
      </c>
      <c r="C32" s="15">
        <v>169.7</v>
      </c>
      <c r="D32" s="15">
        <v>160.4</v>
      </c>
      <c r="E32" s="15">
        <v>164.8</v>
      </c>
      <c r="F32" s="4" t="str">
        <v>Transport and communication</v>
      </c>
    </row>
    <row r="33" spans="2:32" x14ac:dyDescent="0.35">
      <c r="B33" s="11" t="s">
        <v>25</v>
      </c>
      <c r="C33" s="15">
        <v>173.8</v>
      </c>
      <c r="D33" s="15">
        <v>169.2</v>
      </c>
      <c r="E33" s="15">
        <v>171.2</v>
      </c>
      <c r="F33" s="4" t="str">
        <v>Recreation</v>
      </c>
    </row>
    <row r="34" spans="2:32" x14ac:dyDescent="0.35">
      <c r="B34" s="11" t="s">
        <v>26</v>
      </c>
      <c r="C34" s="15">
        <v>180.3</v>
      </c>
      <c r="D34" s="15">
        <v>174.8</v>
      </c>
      <c r="E34" s="15">
        <v>177.1</v>
      </c>
      <c r="F34" s="4" t="str">
        <v>Education</v>
      </c>
    </row>
    <row r="35" spans="2:32" x14ac:dyDescent="0.35">
      <c r="B35" s="11" t="s">
        <v>27</v>
      </c>
      <c r="C35" s="15">
        <v>184.9</v>
      </c>
      <c r="D35" s="15">
        <v>185.6</v>
      </c>
      <c r="E35" s="15">
        <v>185.2</v>
      </c>
      <c r="F35" s="4" t="str">
        <v>Personal care and effects</v>
      </c>
    </row>
    <row r="36" spans="2:32" x14ac:dyDescent="0.35">
      <c r="B36" s="11" t="s">
        <v>28</v>
      </c>
      <c r="C36" s="15">
        <v>179.5</v>
      </c>
      <c r="D36" s="15">
        <v>171.6</v>
      </c>
      <c r="E36" s="15">
        <v>175.7</v>
      </c>
      <c r="F36" s="4" t="str">
        <v>Miscellaneous</v>
      </c>
    </row>
    <row r="43" spans="2:32" x14ac:dyDescent="0.35">
      <c r="B43" t="s">
        <v>0</v>
      </c>
      <c r="C43" t="s">
        <v>1</v>
      </c>
      <c r="D43" t="s">
        <v>2</v>
      </c>
      <c r="F43" t="s">
        <v>3</v>
      </c>
      <c r="G43" t="s">
        <v>4</v>
      </c>
      <c r="H43" t="s">
        <v>5</v>
      </c>
      <c r="I43" t="s">
        <v>6</v>
      </c>
      <c r="J43" t="s">
        <v>7</v>
      </c>
      <c r="K43" t="s">
        <v>8</v>
      </c>
      <c r="L43" t="s">
        <v>9</v>
      </c>
      <c r="M43" t="s">
        <v>10</v>
      </c>
      <c r="N43" t="s">
        <v>11</v>
      </c>
      <c r="O43" t="s">
        <v>12</v>
      </c>
      <c r="P43" t="s">
        <v>13</v>
      </c>
      <c r="Q43" t="s">
        <v>14</v>
      </c>
      <c r="R43" t="s">
        <v>15</v>
      </c>
      <c r="S43" t="s">
        <v>16</v>
      </c>
      <c r="T43" t="s">
        <v>17</v>
      </c>
      <c r="U43" t="s">
        <v>18</v>
      </c>
      <c r="V43" t="s">
        <v>19</v>
      </c>
      <c r="W43" t="s">
        <v>20</v>
      </c>
      <c r="X43" t="s">
        <v>21</v>
      </c>
      <c r="Y43" t="s">
        <v>22</v>
      </c>
      <c r="Z43" t="s">
        <v>23</v>
      </c>
      <c r="AA43" t="s">
        <v>24</v>
      </c>
      <c r="AB43" t="s">
        <v>25</v>
      </c>
      <c r="AC43" t="s">
        <v>26</v>
      </c>
      <c r="AD43" t="s">
        <v>27</v>
      </c>
      <c r="AE43" t="s">
        <v>28</v>
      </c>
      <c r="AF43" t="s">
        <v>29</v>
      </c>
    </row>
    <row r="44" spans="2:32" x14ac:dyDescent="0.35">
      <c r="B44" t="s">
        <v>30</v>
      </c>
      <c r="C44">
        <v>2023</v>
      </c>
      <c r="D44" t="s">
        <v>38</v>
      </c>
      <c r="E44" t="s">
        <v>77</v>
      </c>
      <c r="F44">
        <v>173.2</v>
      </c>
      <c r="G44">
        <v>211.5</v>
      </c>
      <c r="H44">
        <v>171</v>
      </c>
      <c r="I44">
        <v>179.6</v>
      </c>
      <c r="J44">
        <v>173.3</v>
      </c>
      <c r="K44">
        <v>169</v>
      </c>
      <c r="L44">
        <v>148.69999999999999</v>
      </c>
      <c r="M44">
        <v>174.9</v>
      </c>
      <c r="N44">
        <v>121.9</v>
      </c>
      <c r="O44">
        <v>221</v>
      </c>
      <c r="P44">
        <v>178.7</v>
      </c>
      <c r="Q44">
        <v>191.1</v>
      </c>
      <c r="R44">
        <v>176.8</v>
      </c>
      <c r="S44">
        <v>199.9</v>
      </c>
      <c r="T44">
        <v>191.2</v>
      </c>
      <c r="U44">
        <v>187.9</v>
      </c>
      <c r="V44">
        <v>190.8</v>
      </c>
      <c r="W44">
        <v>139.2560976</v>
      </c>
      <c r="X44">
        <v>182.5</v>
      </c>
      <c r="Y44">
        <v>179.8</v>
      </c>
      <c r="Z44">
        <v>187.8</v>
      </c>
      <c r="AA44">
        <v>169.7</v>
      </c>
      <c r="AB44">
        <v>173.8</v>
      </c>
      <c r="AC44">
        <v>180.3</v>
      </c>
      <c r="AD44">
        <v>184.9</v>
      </c>
      <c r="AE44">
        <v>179.5</v>
      </c>
      <c r="AF44">
        <v>179.8</v>
      </c>
    </row>
    <row r="45" spans="2:32" x14ac:dyDescent="0.35">
      <c r="B45" t="s">
        <v>33</v>
      </c>
      <c r="C45">
        <v>2023</v>
      </c>
      <c r="D45" t="s">
        <v>38</v>
      </c>
      <c r="E45" t="s">
        <v>78</v>
      </c>
      <c r="F45">
        <v>174.7</v>
      </c>
      <c r="G45">
        <v>219.4</v>
      </c>
      <c r="H45">
        <v>176.7</v>
      </c>
      <c r="I45">
        <v>179.4</v>
      </c>
      <c r="J45">
        <v>164.4</v>
      </c>
      <c r="K45">
        <v>175.8</v>
      </c>
      <c r="L45">
        <v>185</v>
      </c>
      <c r="M45">
        <v>176.9</v>
      </c>
      <c r="N45">
        <v>124.2</v>
      </c>
      <c r="O45">
        <v>211.9</v>
      </c>
      <c r="P45">
        <v>165.9</v>
      </c>
      <c r="Q45">
        <v>197.7</v>
      </c>
      <c r="R45">
        <v>183.1</v>
      </c>
      <c r="S45">
        <v>204.2</v>
      </c>
      <c r="T45">
        <v>181.3</v>
      </c>
      <c r="U45">
        <v>168.1</v>
      </c>
      <c r="V45">
        <v>179.3</v>
      </c>
      <c r="W45">
        <v>175.6</v>
      </c>
      <c r="X45">
        <v>183.4</v>
      </c>
      <c r="Y45">
        <v>170.1</v>
      </c>
      <c r="Z45">
        <v>182.2</v>
      </c>
      <c r="AA45">
        <v>160.4</v>
      </c>
      <c r="AB45">
        <v>169.2</v>
      </c>
      <c r="AC45">
        <v>174.8</v>
      </c>
      <c r="AD45">
        <v>185.6</v>
      </c>
      <c r="AE45">
        <v>171.6</v>
      </c>
      <c r="AF45">
        <v>178.2</v>
      </c>
    </row>
    <row r="46" spans="2:32" x14ac:dyDescent="0.35">
      <c r="B46" t="s">
        <v>34</v>
      </c>
      <c r="C46">
        <v>2023</v>
      </c>
      <c r="D46" t="s">
        <v>38</v>
      </c>
      <c r="E46" t="s">
        <v>76</v>
      </c>
      <c r="F46">
        <v>173.7</v>
      </c>
      <c r="G46">
        <v>214.3</v>
      </c>
      <c r="H46">
        <v>173.2</v>
      </c>
      <c r="I46">
        <v>179.5</v>
      </c>
      <c r="J46">
        <v>170</v>
      </c>
      <c r="K46">
        <v>172.2</v>
      </c>
      <c r="L46">
        <v>161</v>
      </c>
      <c r="M46">
        <v>175.6</v>
      </c>
      <c r="N46">
        <v>122.7</v>
      </c>
      <c r="O46">
        <v>218</v>
      </c>
      <c r="P46">
        <v>173.4</v>
      </c>
      <c r="Q46">
        <v>194.2</v>
      </c>
      <c r="R46">
        <v>179.1</v>
      </c>
      <c r="S46">
        <v>201</v>
      </c>
      <c r="T46">
        <v>187.3</v>
      </c>
      <c r="U46">
        <v>179.7</v>
      </c>
      <c r="V46">
        <v>186.2</v>
      </c>
      <c r="W46">
        <v>175.6</v>
      </c>
      <c r="X46">
        <v>182.8</v>
      </c>
      <c r="Y46">
        <v>175.2</v>
      </c>
      <c r="Z46">
        <v>185.7</v>
      </c>
      <c r="AA46">
        <v>164.8</v>
      </c>
      <c r="AB46">
        <v>171.2</v>
      </c>
      <c r="AC46">
        <v>177.1</v>
      </c>
      <c r="AD46">
        <v>185.2</v>
      </c>
      <c r="AE46">
        <v>175.7</v>
      </c>
      <c r="AF46">
        <v>179.1</v>
      </c>
    </row>
    <row r="48" spans="2:32" x14ac:dyDescent="0.35">
      <c r="B48" t="s">
        <v>0</v>
      </c>
      <c r="C48" t="s">
        <v>77</v>
      </c>
      <c r="D48" t="s">
        <v>78</v>
      </c>
      <c r="E48" t="s">
        <v>76</v>
      </c>
    </row>
    <row r="49" spans="2:5" x14ac:dyDescent="0.35">
      <c r="B49" t="s">
        <v>3</v>
      </c>
      <c r="C49">
        <v>173.2</v>
      </c>
      <c r="D49">
        <v>174.7</v>
      </c>
      <c r="E49">
        <v>173.7</v>
      </c>
    </row>
    <row r="50" spans="2:5" x14ac:dyDescent="0.35">
      <c r="B50" t="s">
        <v>4</v>
      </c>
      <c r="C50">
        <v>211.5</v>
      </c>
      <c r="D50">
        <v>219.4</v>
      </c>
      <c r="E50">
        <v>214.3</v>
      </c>
    </row>
    <row r="51" spans="2:5" x14ac:dyDescent="0.35">
      <c r="B51" t="s">
        <v>5</v>
      </c>
      <c r="C51">
        <v>171</v>
      </c>
      <c r="D51">
        <v>176.7</v>
      </c>
      <c r="E51">
        <v>173.2</v>
      </c>
    </row>
    <row r="52" spans="2:5" x14ac:dyDescent="0.35">
      <c r="B52" t="s">
        <v>6</v>
      </c>
      <c r="C52">
        <v>179.6</v>
      </c>
      <c r="D52">
        <v>179.4</v>
      </c>
      <c r="E52">
        <v>179.5</v>
      </c>
    </row>
    <row r="53" spans="2:5" x14ac:dyDescent="0.35">
      <c r="B53" t="s">
        <v>7</v>
      </c>
      <c r="C53">
        <v>173.3</v>
      </c>
      <c r="D53">
        <v>164.4</v>
      </c>
      <c r="E53">
        <v>170</v>
      </c>
    </row>
    <row r="54" spans="2:5" x14ac:dyDescent="0.35">
      <c r="B54" t="s">
        <v>8</v>
      </c>
      <c r="C54">
        <v>169</v>
      </c>
      <c r="D54">
        <v>175.8</v>
      </c>
      <c r="E54">
        <v>172.2</v>
      </c>
    </row>
    <row r="55" spans="2:5" x14ac:dyDescent="0.35">
      <c r="B55" t="s">
        <v>9</v>
      </c>
      <c r="C55">
        <v>148.69999999999999</v>
      </c>
      <c r="D55">
        <v>185</v>
      </c>
      <c r="E55">
        <v>161</v>
      </c>
    </row>
    <row r="56" spans="2:5" x14ac:dyDescent="0.35">
      <c r="B56" t="s">
        <v>10</v>
      </c>
      <c r="C56">
        <v>174.9</v>
      </c>
      <c r="D56">
        <v>176.9</v>
      </c>
      <c r="E56">
        <v>175.6</v>
      </c>
    </row>
    <row r="57" spans="2:5" x14ac:dyDescent="0.35">
      <c r="B57" t="s">
        <v>11</v>
      </c>
      <c r="C57">
        <v>121.9</v>
      </c>
      <c r="D57">
        <v>124.2</v>
      </c>
      <c r="E57">
        <v>122.7</v>
      </c>
    </row>
    <row r="58" spans="2:5" x14ac:dyDescent="0.35">
      <c r="B58" t="s">
        <v>12</v>
      </c>
      <c r="C58">
        <v>221</v>
      </c>
      <c r="D58">
        <v>211.9</v>
      </c>
      <c r="E58">
        <v>218</v>
      </c>
    </row>
    <row r="59" spans="2:5" x14ac:dyDescent="0.35">
      <c r="B59" t="s">
        <v>13</v>
      </c>
      <c r="C59">
        <v>178.7</v>
      </c>
      <c r="D59">
        <v>165.9</v>
      </c>
      <c r="E59">
        <v>173.4</v>
      </c>
    </row>
    <row r="60" spans="2:5" x14ac:dyDescent="0.35">
      <c r="B60" t="s">
        <v>14</v>
      </c>
      <c r="C60">
        <v>191.1</v>
      </c>
      <c r="D60">
        <v>197.7</v>
      </c>
      <c r="E60">
        <v>194.2</v>
      </c>
    </row>
    <row r="61" spans="2:5" x14ac:dyDescent="0.35">
      <c r="B61" t="s">
        <v>15</v>
      </c>
      <c r="C61">
        <v>176.8</v>
      </c>
      <c r="D61">
        <v>183.1</v>
      </c>
      <c r="E61">
        <v>179.1</v>
      </c>
    </row>
    <row r="62" spans="2:5" x14ac:dyDescent="0.35">
      <c r="B62" t="s">
        <v>16</v>
      </c>
      <c r="C62">
        <v>199.9</v>
      </c>
      <c r="D62">
        <v>204.2</v>
      </c>
      <c r="E62">
        <v>201</v>
      </c>
    </row>
    <row r="63" spans="2:5" x14ac:dyDescent="0.35">
      <c r="B63" t="s">
        <v>17</v>
      </c>
      <c r="C63">
        <v>191.2</v>
      </c>
      <c r="D63">
        <v>181.3</v>
      </c>
      <c r="E63">
        <v>187.3</v>
      </c>
    </row>
    <row r="64" spans="2:5" x14ac:dyDescent="0.35">
      <c r="B64" t="s">
        <v>18</v>
      </c>
      <c r="C64">
        <v>187.9</v>
      </c>
      <c r="D64">
        <v>168.1</v>
      </c>
      <c r="E64">
        <v>179.7</v>
      </c>
    </row>
    <row r="65" spans="2:5" x14ac:dyDescent="0.35">
      <c r="B65" t="s">
        <v>19</v>
      </c>
      <c r="C65">
        <v>190.8</v>
      </c>
      <c r="D65">
        <v>179.3</v>
      </c>
      <c r="E65">
        <v>186.2</v>
      </c>
    </row>
    <row r="66" spans="2:5" x14ac:dyDescent="0.35">
      <c r="B66" t="s">
        <v>20</v>
      </c>
      <c r="C66">
        <v>139.2560976</v>
      </c>
      <c r="D66">
        <v>175.6</v>
      </c>
      <c r="E66">
        <v>175.6</v>
      </c>
    </row>
    <row r="67" spans="2:5" x14ac:dyDescent="0.35">
      <c r="B67" t="s">
        <v>21</v>
      </c>
      <c r="C67">
        <v>182.5</v>
      </c>
      <c r="D67">
        <v>183.4</v>
      </c>
      <c r="E67">
        <v>182.8</v>
      </c>
    </row>
    <row r="68" spans="2:5" x14ac:dyDescent="0.35">
      <c r="B68" t="s">
        <v>22</v>
      </c>
      <c r="C68">
        <v>179.8</v>
      </c>
      <c r="D68">
        <v>170.1</v>
      </c>
      <c r="E68">
        <v>175.2</v>
      </c>
    </row>
    <row r="69" spans="2:5" x14ac:dyDescent="0.35">
      <c r="B69" t="s">
        <v>23</v>
      </c>
      <c r="C69">
        <v>187.8</v>
      </c>
      <c r="D69">
        <v>182.2</v>
      </c>
      <c r="E69">
        <v>185.7</v>
      </c>
    </row>
    <row r="70" spans="2:5" x14ac:dyDescent="0.35">
      <c r="B70" t="s">
        <v>24</v>
      </c>
      <c r="C70">
        <v>169.7</v>
      </c>
      <c r="D70">
        <v>160.4</v>
      </c>
      <c r="E70">
        <v>164.8</v>
      </c>
    </row>
    <row r="71" spans="2:5" x14ac:dyDescent="0.35">
      <c r="B71" t="s">
        <v>25</v>
      </c>
      <c r="C71">
        <v>173.8</v>
      </c>
      <c r="D71">
        <v>169.2</v>
      </c>
      <c r="E71">
        <v>171.2</v>
      </c>
    </row>
    <row r="72" spans="2:5" x14ac:dyDescent="0.35">
      <c r="B72" t="s">
        <v>26</v>
      </c>
      <c r="C72">
        <v>180.3</v>
      </c>
      <c r="D72">
        <v>174.8</v>
      </c>
      <c r="E72">
        <v>177.1</v>
      </c>
    </row>
    <row r="73" spans="2:5" x14ac:dyDescent="0.35">
      <c r="B73" t="s">
        <v>27</v>
      </c>
      <c r="C73">
        <v>184.9</v>
      </c>
      <c r="D73">
        <v>185.6</v>
      </c>
      <c r="E73">
        <v>185.2</v>
      </c>
    </row>
    <row r="74" spans="2:5" x14ac:dyDescent="0.35">
      <c r="B74" t="s">
        <v>28</v>
      </c>
      <c r="C74">
        <v>179.5</v>
      </c>
      <c r="D74">
        <v>171.6</v>
      </c>
      <c r="E74">
        <v>175.7</v>
      </c>
    </row>
    <row r="75" spans="2:5" x14ac:dyDescent="0.35">
      <c r="B75" t="s">
        <v>29</v>
      </c>
      <c r="C75">
        <v>179.8</v>
      </c>
      <c r="D75">
        <v>178.2</v>
      </c>
      <c r="E75">
        <v>179.1</v>
      </c>
    </row>
  </sheetData>
  <mergeCells count="2">
    <mergeCell ref="R23:Y30"/>
    <mergeCell ref="B1:E1"/>
  </mergeCells>
  <phoneticPr fontId="19" type="noConversion"/>
  <conditionalFormatting pivot="1" sqref="J11:L19">
    <cfRule type="colorScale" priority="4">
      <colorScale>
        <cfvo type="min"/>
        <cfvo type="percentile" val="50"/>
        <cfvo type="max"/>
        <color rgb="FF63BE7B"/>
        <color rgb="FFFFEB84"/>
        <color rgb="FFF8696B"/>
      </colorScale>
    </cfRule>
  </conditionalFormatting>
  <conditionalFormatting pivot="1" sqref="S11:U19">
    <cfRule type="colorScale" priority="3">
      <colorScale>
        <cfvo type="min"/>
        <cfvo type="percentile" val="50"/>
        <cfvo type="max"/>
        <color rgb="FF63BE7B"/>
        <color rgb="FFFFEB84"/>
        <color rgb="FFF8696B"/>
      </colorScale>
    </cfRule>
  </conditionalFormatting>
  <conditionalFormatting pivot="1" sqref="J11:L21">
    <cfRule type="colorScale" priority="2">
      <colorScale>
        <cfvo type="min"/>
        <cfvo type="percentile" val="50"/>
        <cfvo type="max"/>
        <color rgb="FFF8696B"/>
        <color rgb="FFFFEB84"/>
        <color rgb="FF63BE7B"/>
      </colorScale>
    </cfRule>
  </conditionalFormatting>
  <conditionalFormatting pivot="1" sqref="S11:U21">
    <cfRule type="colorScale" priority="1">
      <colorScale>
        <cfvo type="min"/>
        <cfvo type="percentile" val="50"/>
        <cfvo type="max"/>
        <color rgb="FF63BE7B"/>
        <color rgb="FFFFEB84"/>
        <color rgb="FFF8696B"/>
      </colorScale>
    </cfRule>
  </conditionalFormatting>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EDD6-0AAB-49C4-8F4A-F623CA72550E}">
  <dimension ref="A1:J40"/>
  <sheetViews>
    <sheetView zoomScale="94" zoomScaleNormal="94" workbookViewId="0">
      <selection activeCell="I3" sqref="I3"/>
    </sheetView>
  </sheetViews>
  <sheetFormatPr defaultRowHeight="14.5" x14ac:dyDescent="0.35"/>
  <cols>
    <col min="1" max="1" width="11.36328125" bestFit="1" customWidth="1"/>
    <col min="2" max="2" width="7.08984375" bestFit="1" customWidth="1"/>
    <col min="3" max="3" width="8.90625" bestFit="1" customWidth="1"/>
    <col min="4" max="4" width="15" bestFit="1" customWidth="1"/>
    <col min="5" max="5" width="15.36328125" bestFit="1" customWidth="1"/>
    <col min="9" max="9" width="12.90625" bestFit="1" customWidth="1"/>
  </cols>
  <sheetData>
    <row r="1" spans="1:10" x14ac:dyDescent="0.35">
      <c r="B1" s="93" t="s">
        <v>285</v>
      </c>
      <c r="C1" s="93"/>
      <c r="D1" s="93"/>
      <c r="E1" s="93"/>
      <c r="F1" s="93"/>
    </row>
    <row r="3" spans="1:10" x14ac:dyDescent="0.35">
      <c r="A3" t="s">
        <v>0</v>
      </c>
      <c r="B3" t="s">
        <v>1</v>
      </c>
      <c r="C3" t="s">
        <v>2</v>
      </c>
      <c r="D3" t="s">
        <v>29</v>
      </c>
      <c r="E3" t="s">
        <v>90</v>
      </c>
    </row>
    <row r="4" spans="1:10" x14ac:dyDescent="0.35">
      <c r="A4" t="s">
        <v>34</v>
      </c>
      <c r="B4">
        <v>2016</v>
      </c>
      <c r="C4" t="s">
        <v>36</v>
      </c>
      <c r="D4">
        <v>126</v>
      </c>
      <c r="E4" s="33" t="s">
        <v>48</v>
      </c>
      <c r="H4" s="3" t="s">
        <v>1</v>
      </c>
      <c r="I4" s="3" t="s">
        <v>91</v>
      </c>
    </row>
    <row r="5" spans="1:10" x14ac:dyDescent="0.35">
      <c r="A5" t="s">
        <v>34</v>
      </c>
      <c r="B5">
        <v>2017</v>
      </c>
      <c r="C5" t="s">
        <v>36</v>
      </c>
      <c r="D5">
        <v>130.9</v>
      </c>
      <c r="E5" s="34">
        <f>(Table9_1[[#This Row],[General index]]-$D4)/$D4</f>
        <v>3.8888888888888931E-2</v>
      </c>
      <c r="H5" s="4">
        <f>Table9_1[[#This Row],[Year]]</f>
        <v>2017</v>
      </c>
      <c r="I5" s="14">
        <f>Table9_1[[#This Row],[CPI inflation %]]</f>
        <v>3.8888888888888931E-2</v>
      </c>
    </row>
    <row r="6" spans="1:10" x14ac:dyDescent="0.35">
      <c r="A6" t="s">
        <v>34</v>
      </c>
      <c r="B6">
        <v>2018</v>
      </c>
      <c r="C6" t="s">
        <v>36</v>
      </c>
      <c r="D6">
        <v>136.5</v>
      </c>
      <c r="E6" s="34">
        <f>(Table9_1[[#This Row],[General index]]-$D5)/$D5</f>
        <v>4.278074866310156E-2</v>
      </c>
      <c r="H6" s="4">
        <f>Table9_1[[#This Row],[Year]]</f>
        <v>2018</v>
      </c>
      <c r="I6" s="14">
        <f>Table9_1[[#This Row],[CPI inflation %]]</f>
        <v>4.278074866310156E-2</v>
      </c>
    </row>
    <row r="7" spans="1:10" x14ac:dyDescent="0.35">
      <c r="A7" t="s">
        <v>34</v>
      </c>
      <c r="B7">
        <v>2019</v>
      </c>
      <c r="C7" t="s">
        <v>36</v>
      </c>
      <c r="D7">
        <v>140.4</v>
      </c>
      <c r="E7" s="34">
        <f>(Table9_1[[#This Row],[General index]]-$D6)/$D6</f>
        <v>2.8571428571428612E-2</v>
      </c>
      <c r="H7" s="4">
        <f>Table9_1[[#This Row],[Year]]</f>
        <v>2019</v>
      </c>
      <c r="I7" s="14">
        <f>Table9_1[[#This Row],[CPI inflation %]]</f>
        <v>2.8571428571428612E-2</v>
      </c>
    </row>
    <row r="8" spans="1:10" x14ac:dyDescent="0.35">
      <c r="A8" t="s">
        <v>34</v>
      </c>
      <c r="B8">
        <v>2020</v>
      </c>
      <c r="C8" t="s">
        <v>36</v>
      </c>
      <c r="D8">
        <v>148.6</v>
      </c>
      <c r="E8" s="34">
        <f>(Table9_1[[#This Row],[General index]]-$D7)/$D7</f>
        <v>5.840455840455832E-2</v>
      </c>
      <c r="H8" s="4">
        <f>Table9_1[[#This Row],[Year]]</f>
        <v>2020</v>
      </c>
      <c r="I8" s="14">
        <f>Table9_1[[#This Row],[CPI inflation %]]</f>
        <v>5.840455840455832E-2</v>
      </c>
    </row>
    <row r="9" spans="1:10" x14ac:dyDescent="0.35">
      <c r="A9" t="s">
        <v>34</v>
      </c>
      <c r="B9">
        <v>2021</v>
      </c>
      <c r="C9" t="s">
        <v>36</v>
      </c>
      <c r="D9">
        <v>156.80000000000001</v>
      </c>
      <c r="E9" s="34">
        <f>(Table9_1[[#This Row],[General index]]-$D8)/$D8</f>
        <v>5.5181695827725558E-2</v>
      </c>
      <c r="H9" s="4">
        <f>Table9_1[[#This Row],[Year]]</f>
        <v>2021</v>
      </c>
      <c r="I9" s="14">
        <f>Table9_1[[#This Row],[CPI inflation %]]</f>
        <v>5.5181695827725558E-2</v>
      </c>
    </row>
    <row r="10" spans="1:10" x14ac:dyDescent="0.35">
      <c r="A10" t="s">
        <v>34</v>
      </c>
      <c r="B10">
        <v>2022</v>
      </c>
      <c r="C10" t="s">
        <v>36</v>
      </c>
      <c r="D10">
        <v>167.7</v>
      </c>
      <c r="E10" s="34">
        <f>(Table9_1[[#This Row],[General index]]-$D9)/$D9</f>
        <v>6.9515306122448828E-2</v>
      </c>
      <c r="H10" s="4">
        <f>Table9_1[[#This Row],[Year]]</f>
        <v>2022</v>
      </c>
      <c r="I10" s="14">
        <f>Table9_1[[#This Row],[CPI inflation %]]</f>
        <v>6.9515306122448828E-2</v>
      </c>
    </row>
    <row r="11" spans="1:10" x14ac:dyDescent="0.35">
      <c r="A11" t="s">
        <v>34</v>
      </c>
      <c r="B11">
        <v>2023</v>
      </c>
      <c r="C11" t="s">
        <v>36</v>
      </c>
      <c r="D11">
        <v>177.2</v>
      </c>
      <c r="E11" s="34">
        <f>(Table9_1[[#This Row],[General index]]-$D10)/$D10</f>
        <v>5.6648777579010143E-2</v>
      </c>
      <c r="H11" s="4">
        <f>Table9_1[[#This Row],[Year]]</f>
        <v>2023</v>
      </c>
      <c r="I11" s="14">
        <f>Table9_1[[#This Row],[CPI inflation %]]</f>
        <v>5.6648777579010143E-2</v>
      </c>
    </row>
    <row r="13" spans="1:10" ht="14.5" customHeight="1" x14ac:dyDescent="0.35">
      <c r="C13" s="94" t="s">
        <v>89</v>
      </c>
      <c r="D13" s="94"/>
      <c r="E13" s="94"/>
      <c r="F13" s="94"/>
      <c r="G13" s="94"/>
      <c r="H13" s="94"/>
      <c r="I13" s="94"/>
      <c r="J13" s="94"/>
    </row>
    <row r="14" spans="1:10" ht="14.5" customHeight="1" x14ac:dyDescent="0.35">
      <c r="C14" s="94"/>
      <c r="D14" s="94"/>
      <c r="E14" s="94"/>
      <c r="F14" s="94"/>
      <c r="G14" s="94"/>
      <c r="H14" s="94"/>
      <c r="I14" s="94"/>
      <c r="J14" s="94"/>
    </row>
    <row r="15" spans="1:10" ht="14.5" customHeight="1" x14ac:dyDescent="0.35">
      <c r="C15" s="94"/>
      <c r="D15" s="94"/>
      <c r="E15" s="94"/>
      <c r="F15" s="94"/>
      <c r="G15" s="94"/>
      <c r="H15" s="94"/>
      <c r="I15" s="94"/>
      <c r="J15" s="94"/>
    </row>
    <row r="34" spans="3:10" ht="15" thickBot="1" x14ac:dyDescent="0.4"/>
    <row r="35" spans="3:10" x14ac:dyDescent="0.35">
      <c r="C35" s="95" t="s">
        <v>92</v>
      </c>
      <c r="D35" s="96"/>
      <c r="E35" s="96"/>
      <c r="F35" s="96"/>
      <c r="G35" s="96"/>
      <c r="H35" s="96"/>
      <c r="I35" s="96"/>
      <c r="J35" s="97"/>
    </row>
    <row r="36" spans="3:10" x14ac:dyDescent="0.35">
      <c r="C36" s="98"/>
      <c r="D36" s="99"/>
      <c r="E36" s="99"/>
      <c r="F36" s="99"/>
      <c r="G36" s="99"/>
      <c r="H36" s="99"/>
      <c r="I36" s="99"/>
      <c r="J36" s="100"/>
    </row>
    <row r="37" spans="3:10" x14ac:dyDescent="0.35">
      <c r="C37" s="98"/>
      <c r="D37" s="99"/>
      <c r="E37" s="99"/>
      <c r="F37" s="99"/>
      <c r="G37" s="99"/>
      <c r="H37" s="99"/>
      <c r="I37" s="99"/>
      <c r="J37" s="100"/>
    </row>
    <row r="38" spans="3:10" x14ac:dyDescent="0.35">
      <c r="C38" s="98"/>
      <c r="D38" s="99"/>
      <c r="E38" s="99"/>
      <c r="F38" s="99"/>
      <c r="G38" s="99"/>
      <c r="H38" s="99"/>
      <c r="I38" s="99"/>
      <c r="J38" s="100"/>
    </row>
    <row r="39" spans="3:10" x14ac:dyDescent="0.35">
      <c r="C39" s="98"/>
      <c r="D39" s="99"/>
      <c r="E39" s="99"/>
      <c r="F39" s="99"/>
      <c r="G39" s="99"/>
      <c r="H39" s="99"/>
      <c r="I39" s="99"/>
      <c r="J39" s="100"/>
    </row>
    <row r="40" spans="3:10" ht="15" thickBot="1" x14ac:dyDescent="0.4">
      <c r="C40" s="101"/>
      <c r="D40" s="102"/>
      <c r="E40" s="102"/>
      <c r="F40" s="102"/>
      <c r="G40" s="102"/>
      <c r="H40" s="102"/>
      <c r="I40" s="102"/>
      <c r="J40" s="103"/>
    </row>
  </sheetData>
  <mergeCells count="3">
    <mergeCell ref="C13:J15"/>
    <mergeCell ref="C35:J40"/>
    <mergeCell ref="B1:F1"/>
  </mergeCells>
  <conditionalFormatting sqref="E5:E11">
    <cfRule type="colorScale" priority="2">
      <colorScale>
        <cfvo type="min"/>
        <cfvo type="percentile" val="50"/>
        <cfvo type="max"/>
        <color rgb="FF63BE7B"/>
        <color rgb="FFFFEB84"/>
        <color rgb="FFF8696B"/>
      </colorScale>
    </cfRule>
  </conditionalFormatting>
  <conditionalFormatting sqref="I5:I11">
    <cfRule type="colorScale" priority="1">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F540-90B5-4EBF-BA87-096B463E1C97}">
  <dimension ref="B1:AH50"/>
  <sheetViews>
    <sheetView zoomScaleNormal="100" workbookViewId="0">
      <selection activeCell="D9" sqref="D9"/>
    </sheetView>
  </sheetViews>
  <sheetFormatPr defaultRowHeight="14.5" x14ac:dyDescent="0.35"/>
  <cols>
    <col min="2" max="2" width="23" customWidth="1"/>
    <col min="3" max="4" width="22.54296875" bestFit="1" customWidth="1"/>
    <col min="5" max="6" width="22.26953125" bestFit="1" customWidth="1"/>
    <col min="7" max="7" width="26.36328125" bestFit="1" customWidth="1"/>
    <col min="8" max="8" width="22.54296875" bestFit="1" customWidth="1"/>
    <col min="9" max="9" width="26.36328125" bestFit="1" customWidth="1"/>
    <col min="10" max="16" width="28.6328125" bestFit="1" customWidth="1"/>
    <col min="17" max="17" width="18.453125" customWidth="1"/>
    <col min="18" max="18" width="26.36328125" bestFit="1" customWidth="1"/>
    <col min="19" max="20" width="28.6328125" bestFit="1" customWidth="1"/>
    <col min="21" max="21" width="8.7265625" bestFit="1" customWidth="1"/>
    <col min="22" max="22" width="19.54296875" bestFit="1" customWidth="1"/>
    <col min="23" max="24" width="28.6328125" bestFit="1" customWidth="1"/>
    <col min="25" max="25" width="26.26953125" bestFit="1" customWidth="1"/>
    <col min="26" max="26" width="6.26953125" bestFit="1" customWidth="1"/>
    <col min="27" max="27" width="26.36328125" bestFit="1" customWidth="1"/>
    <col min="28" max="30" width="28.6328125" bestFit="1" customWidth="1"/>
    <col min="31" max="31" width="26.36328125" bestFit="1" customWidth="1"/>
    <col min="32" max="33" width="28.6328125" bestFit="1" customWidth="1"/>
    <col min="34" max="34" width="11.1796875" bestFit="1" customWidth="1"/>
    <col min="35" max="35" width="8.54296875" bestFit="1" customWidth="1"/>
    <col min="36" max="36" width="7.6328125" bestFit="1" customWidth="1"/>
    <col min="37" max="37" width="10.08984375" bestFit="1" customWidth="1"/>
    <col min="38" max="38" width="7.6328125" bestFit="1" customWidth="1"/>
    <col min="39" max="39" width="10.08984375" bestFit="1" customWidth="1"/>
    <col min="40" max="40" width="7.6328125" bestFit="1" customWidth="1"/>
    <col min="41" max="41" width="10.08984375" bestFit="1" customWidth="1"/>
    <col min="42" max="42" width="5.81640625" bestFit="1" customWidth="1"/>
    <col min="43" max="43" width="8.54296875" bestFit="1" customWidth="1"/>
    <col min="44" max="44" width="7.6328125" bestFit="1" customWidth="1"/>
    <col min="45" max="45" width="10.08984375" bestFit="1" customWidth="1"/>
    <col min="46" max="46" width="7.6328125" bestFit="1" customWidth="1"/>
    <col min="47" max="47" width="10.08984375" bestFit="1" customWidth="1"/>
    <col min="48" max="48" width="7.6328125" bestFit="1" customWidth="1"/>
    <col min="49" max="49" width="10.08984375" bestFit="1" customWidth="1"/>
    <col min="50" max="50" width="7.6328125" bestFit="1" customWidth="1"/>
    <col min="51" max="51" width="10.08984375" bestFit="1" customWidth="1"/>
    <col min="52" max="52" width="5.81640625" bestFit="1" customWidth="1"/>
    <col min="53" max="53" width="8.54296875" bestFit="1" customWidth="1"/>
    <col min="54" max="54" width="7.6328125" bestFit="1" customWidth="1"/>
    <col min="55" max="55" width="10.08984375" bestFit="1" customWidth="1"/>
    <col min="56" max="56" width="7.6328125" bestFit="1" customWidth="1"/>
    <col min="57" max="57" width="10.08984375" bestFit="1" customWidth="1"/>
    <col min="58" max="58" width="7.6328125" bestFit="1" customWidth="1"/>
    <col min="59" max="59" width="10.08984375" bestFit="1" customWidth="1"/>
    <col min="60" max="60" width="10.7265625" bestFit="1" customWidth="1"/>
  </cols>
  <sheetData>
    <row r="1" spans="2:34" x14ac:dyDescent="0.35">
      <c r="B1" s="93" t="s">
        <v>286</v>
      </c>
      <c r="C1" s="93"/>
      <c r="D1" s="93"/>
      <c r="E1" s="93"/>
    </row>
    <row r="3" spans="2:34" x14ac:dyDescent="0.35">
      <c r="B3" s="3" t="s">
        <v>0</v>
      </c>
      <c r="C3" s="3" t="s">
        <v>1</v>
      </c>
      <c r="D3" s="3" t="s">
        <v>2</v>
      </c>
      <c r="E3" s="3"/>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row>
    <row r="4" spans="2:34" x14ac:dyDescent="0.35">
      <c r="B4" s="29" t="s">
        <v>34</v>
      </c>
      <c r="C4" s="4">
        <v>2019</v>
      </c>
      <c r="D4" s="4" t="s">
        <v>36</v>
      </c>
      <c r="E4" s="4" t="str">
        <f>CONCATENATE(B4,"-",C4,"-",D4)</f>
        <v>Rural+Urban-2019-March</v>
      </c>
      <c r="F4" s="4" cm="1">
        <f t="array" ref="F4:F7">VLOOKUP($E$4:$E$7,Table9[[Sector-Month-Year]:[General index]],'Eda and Analysis 2b'!F$8,FALSE)</f>
        <v>137.80000000000001</v>
      </c>
      <c r="G4" s="4" cm="1">
        <f t="array" ref="G4:G7">VLOOKUP($E$4:$E$7,Table9[[Sector-Month-Year]:[General index]],'Eda and Analysis 2b'!G$8,FALSE)</f>
        <v>153</v>
      </c>
      <c r="H4" s="4" cm="1">
        <f t="array" ref="H4:H7">VLOOKUP($E$4:$E$7,Table9[[Sector-Month-Year]:[General index]],'Eda and Analysis 2b'!H$8,FALSE)</f>
        <v>140.30000000000001</v>
      </c>
      <c r="I4" s="4" cm="1">
        <f t="array" ref="I4:I7">VLOOKUP($E$4:$E$7,Table9[[Sector-Month-Year]:[General index]],'Eda and Analysis 2b'!I$8,FALSE)</f>
        <v>142.30000000000001</v>
      </c>
      <c r="J4" s="4" cm="1">
        <f t="array" ref="J4:J7">VLOOKUP($E$4:$E$7,Table9[[Sector-Month-Year]:[General index]],'Eda and Analysis 2b'!J$8,FALSE)</f>
        <v>122</v>
      </c>
      <c r="K4" s="4" cm="1">
        <f t="array" ref="K4:K7">VLOOKUP($E$4:$E$7,Table9[[Sector-Month-Year]:[General index]],'Eda and Analysis 2b'!K$8,FALSE)</f>
        <v>137.6</v>
      </c>
      <c r="L4" s="4" cm="1">
        <f t="array" ref="L4:L7">VLOOKUP($E$4:$E$7,Table9[[Sector-Month-Year]:[General index]],'Eda and Analysis 2b'!L$8,FALSE)</f>
        <v>132.6</v>
      </c>
      <c r="M4" s="4" cm="1">
        <f t="array" ref="M4:M7">VLOOKUP($E$4:$E$7,Table9[[Sector-Month-Year]:[General index]],'Eda and Analysis 2b'!M$8,FALSE)</f>
        <v>121.8</v>
      </c>
      <c r="N4" s="4" cm="1">
        <f t="array" ref="N4:N7">VLOOKUP($E$4:$E$7,Table9[[Sector-Month-Year]:[General index]],'Eda and Analysis 2b'!N$8,FALSE)</f>
        <v>109</v>
      </c>
      <c r="O4" s="4" cm="1">
        <f t="array" ref="O4:O7">VLOOKUP($E$4:$E$7,Table9[[Sector-Month-Year]:[General index]],'Eda and Analysis 2b'!O$8,FALSE)</f>
        <v>139.5</v>
      </c>
      <c r="P4" s="4" cm="1">
        <f t="array" ref="P4:P7">VLOOKUP($E$4:$E$7,Table9[[Sector-Month-Year]:[General index]],'Eda and Analysis 2b'!P$8,FALSE)</f>
        <v>133.69999999999999</v>
      </c>
      <c r="Q4" s="4" cm="1">
        <f t="array" ref="Q4:Q7">VLOOKUP($E$4:$E$7,Table9[[Sector-Month-Year]:[General index]],'Eda and Analysis 2b'!Q$8,FALSE)</f>
        <v>155.19999999999999</v>
      </c>
      <c r="R4" s="4" cm="1">
        <f t="array" ref="R4:R7">VLOOKUP($E$4:$E$7,Table9[[Sector-Month-Year]:[General index]],'Eda and Analysis 2b'!R$8,FALSE)</f>
        <v>138.1</v>
      </c>
      <c r="S4" s="4" cm="1">
        <f t="array" ref="S4:S7">VLOOKUP($E$4:$E$7,Table9[[Sector-Month-Year]:[General index]],'Eda and Analysis 2b'!S$8,FALSE)</f>
        <v>163.5</v>
      </c>
      <c r="T4" s="4" cm="1">
        <f t="array" ref="T4:T7">VLOOKUP($E$4:$E$7,Table9[[Sector-Month-Year]:[General index]],'Eda and Analysis 2b'!T$8,FALSE)</f>
        <v>147.9</v>
      </c>
      <c r="U4" s="4" cm="1">
        <f t="array" ref="U4:U7">VLOOKUP($E$4:$E$7,Table9[[Sector-Month-Year]:[General index]],'Eda and Analysis 2b'!U$8,FALSE)</f>
        <v>139.9</v>
      </c>
      <c r="V4" s="4" cm="1">
        <f t="array" ref="V4:V7">VLOOKUP($E$4:$E$7,Table9[[Sector-Month-Year]:[General index]],'Eda and Analysis 2b'!V$8,FALSE)</f>
        <v>146.69999999999999</v>
      </c>
      <c r="W4" s="4" cm="1">
        <f t="array" ref="W4:W7">VLOOKUP($E$4:$E$7,Table9[[Sector-Month-Year]:[General index]],'Eda and Analysis 2b'!W$8,FALSE)</f>
        <v>149</v>
      </c>
      <c r="X4" s="4" cm="1">
        <f t="array" ref="X4:X7">VLOOKUP($E$4:$E$7,Table9[[Sector-Month-Year]:[General index]],'Eda and Analysis 2b'!X$8,FALSE)</f>
        <v>139.69999999999999</v>
      </c>
      <c r="Y4" s="4" cm="1">
        <f t="array" ref="Y4:Y7">VLOOKUP($E$4:$E$7,Table9[[Sector-Month-Year]:[General index]],'Eda and Analysis 2b'!Y$8,FALSE)</f>
        <v>143.80000000000001</v>
      </c>
      <c r="Z4" s="4" cm="1">
        <f t="array" ref="Z4:Z7">VLOOKUP($E$4:$E$7,Table9[[Sector-Month-Year]:[General index]],'Eda and Analysis 2b'!Z$8,FALSE)</f>
        <v>146.19999999999999</v>
      </c>
      <c r="AA4" s="4" cm="1">
        <f t="array" ref="AA4:AA7">VLOOKUP($E$4:$E$7,Table9[[Sector-Month-Year]:[General index]],'Eda and Analysis 2b'!AA$8,FALSE)</f>
        <v>124.6</v>
      </c>
      <c r="AB4" s="4" cm="1">
        <f t="array" ref="AB4:AB7">VLOOKUP($E$4:$E$7,Table9[[Sector-Month-Year]:[General index]],'Eda and Analysis 2b'!AB$8,FALSE)</f>
        <v>137.69999999999999</v>
      </c>
      <c r="AC4" s="4" cm="1">
        <f t="array" ref="AC4:AC7">VLOOKUP($E$4:$E$7,Table9[[Sector-Month-Year]:[General index]],'Eda and Analysis 2b'!AC$8,FALSE)</f>
        <v>150.30000000000001</v>
      </c>
      <c r="AD4" s="4" cm="1">
        <f t="array" ref="AD4:AD7">VLOOKUP($E$4:$E$7,Table9[[Sector-Month-Year]:[General index]],'Eda and Analysis 2b'!AD$8,FALSE)</f>
        <v>133.4</v>
      </c>
      <c r="AE4" s="4" cm="1">
        <f t="array" ref="AE4:AE7">VLOOKUP($E$4:$E$7,Table9[[Sector-Month-Year]:[General index]],'Eda and Analysis 2b'!AE$8,FALSE)</f>
        <v>137.69999999999999</v>
      </c>
      <c r="AF4" s="4" cm="1">
        <f t="array" ref="AF4:AF7">VLOOKUP($E$4:$E$7,Table9[[Sector-Month-Year]:[General index]],'Eda and Analysis 2b'!AF$8,FALSE)</f>
        <v>140.4</v>
      </c>
    </row>
    <row r="5" spans="2:34" x14ac:dyDescent="0.35">
      <c r="B5" s="29" t="s">
        <v>34</v>
      </c>
      <c r="C5" s="4">
        <v>2020</v>
      </c>
      <c r="D5" s="4" t="s">
        <v>36</v>
      </c>
      <c r="E5" s="4" t="str">
        <f>CONCATENATE(B5,"-",C5,"-",D5)</f>
        <v>Rural+Urban-2020-March</v>
      </c>
      <c r="F5" s="4">
        <v>145.1</v>
      </c>
      <c r="G5" s="4">
        <v>167</v>
      </c>
      <c r="H5" s="4">
        <v>148.1</v>
      </c>
      <c r="I5" s="4">
        <v>151.5</v>
      </c>
      <c r="J5" s="4">
        <v>131.19999999999999</v>
      </c>
      <c r="K5" s="4">
        <v>142.5</v>
      </c>
      <c r="L5" s="4">
        <v>157.30000000000001</v>
      </c>
      <c r="M5" s="4">
        <v>141.1</v>
      </c>
      <c r="N5" s="4">
        <v>113.2</v>
      </c>
      <c r="O5" s="4">
        <v>153.19999999999999</v>
      </c>
      <c r="P5" s="4">
        <v>136.69999999999999</v>
      </c>
      <c r="Q5" s="4">
        <v>159.6</v>
      </c>
      <c r="R5" s="4">
        <v>148.9</v>
      </c>
      <c r="S5" s="4">
        <v>171.2</v>
      </c>
      <c r="T5" s="4">
        <v>151.19999999999999</v>
      </c>
      <c r="U5" s="4">
        <v>141.9</v>
      </c>
      <c r="V5" s="4">
        <v>149.80000000000001</v>
      </c>
      <c r="W5" s="4">
        <v>154.5</v>
      </c>
      <c r="X5" s="4">
        <v>148.9</v>
      </c>
      <c r="Y5" s="4">
        <v>146.4</v>
      </c>
      <c r="Z5" s="4">
        <v>152.30000000000001</v>
      </c>
      <c r="AA5" s="4">
        <v>129.9</v>
      </c>
      <c r="AB5" s="4">
        <v>143.69999999999999</v>
      </c>
      <c r="AC5" s="4">
        <v>156.1</v>
      </c>
      <c r="AD5" s="4">
        <v>145.19999999999999</v>
      </c>
      <c r="AE5" s="4">
        <v>143.80000000000001</v>
      </c>
      <c r="AF5" s="4">
        <v>148.6</v>
      </c>
    </row>
    <row r="6" spans="2:34" x14ac:dyDescent="0.35">
      <c r="B6" s="29" t="s">
        <v>34</v>
      </c>
      <c r="C6" s="4">
        <v>2021</v>
      </c>
      <c r="D6" s="4" t="s">
        <v>36</v>
      </c>
      <c r="E6" s="4" t="str">
        <f>CONCATENATE(B6,"-",C6,"-",D6)</f>
        <v>Rural+Urban-2021-March</v>
      </c>
      <c r="F6" s="4">
        <v>144.1</v>
      </c>
      <c r="G6" s="4">
        <v>192.2</v>
      </c>
      <c r="H6" s="4">
        <v>163.80000000000001</v>
      </c>
      <c r="I6" s="4">
        <v>154.9</v>
      </c>
      <c r="J6" s="4">
        <v>163.9</v>
      </c>
      <c r="K6" s="4">
        <v>153.69999999999999</v>
      </c>
      <c r="L6" s="4">
        <v>149.5</v>
      </c>
      <c r="M6" s="4">
        <v>159.80000000000001</v>
      </c>
      <c r="N6" s="4">
        <v>112.6</v>
      </c>
      <c r="O6" s="4">
        <v>163.5</v>
      </c>
      <c r="P6" s="4">
        <v>156.5</v>
      </c>
      <c r="Q6" s="4">
        <v>168.2</v>
      </c>
      <c r="R6" s="4">
        <v>156.69999999999999</v>
      </c>
      <c r="S6" s="4">
        <v>188.1</v>
      </c>
      <c r="T6" s="4">
        <v>157.80000000000001</v>
      </c>
      <c r="U6" s="4">
        <v>147.9</v>
      </c>
      <c r="V6" s="4">
        <v>156.4</v>
      </c>
      <c r="W6" s="4">
        <v>159.9</v>
      </c>
      <c r="X6" s="4">
        <v>155.5</v>
      </c>
      <c r="Y6" s="4">
        <v>151.19999999999999</v>
      </c>
      <c r="Z6" s="4">
        <v>161.69999999999999</v>
      </c>
      <c r="AA6" s="4">
        <v>146.19999999999999</v>
      </c>
      <c r="AB6" s="4">
        <v>152.6</v>
      </c>
      <c r="AC6" s="4">
        <v>160.19999999999999</v>
      </c>
      <c r="AD6" s="4">
        <v>153.80000000000001</v>
      </c>
      <c r="AE6" s="4">
        <v>153.80000000000001</v>
      </c>
      <c r="AF6" s="4">
        <v>156.80000000000001</v>
      </c>
    </row>
    <row r="7" spans="2:34" x14ac:dyDescent="0.35">
      <c r="B7" s="29" t="s">
        <v>34</v>
      </c>
      <c r="C7" s="4">
        <v>2022</v>
      </c>
      <c r="D7" s="4" t="s">
        <v>36</v>
      </c>
      <c r="E7" s="4" t="str">
        <f>CONCATENATE(B7,"-",C7,"-",D7)</f>
        <v>Rural+Urban-2022-March</v>
      </c>
      <c r="F7" s="4">
        <v>151.30000000000001</v>
      </c>
      <c r="G7" s="4">
        <v>210.7</v>
      </c>
      <c r="H7" s="4">
        <v>167.8</v>
      </c>
      <c r="I7" s="4">
        <v>162.19999999999999</v>
      </c>
      <c r="J7" s="4">
        <v>194.6</v>
      </c>
      <c r="K7" s="4">
        <v>157.6</v>
      </c>
      <c r="L7" s="4">
        <v>166.9</v>
      </c>
      <c r="M7" s="4">
        <v>163.9</v>
      </c>
      <c r="N7" s="4">
        <v>118.8</v>
      </c>
      <c r="O7" s="4">
        <v>177.4</v>
      </c>
      <c r="P7" s="4">
        <v>165.3</v>
      </c>
      <c r="Q7" s="4">
        <v>179.3</v>
      </c>
      <c r="R7" s="4">
        <v>168.4</v>
      </c>
      <c r="S7" s="4">
        <v>193.7</v>
      </c>
      <c r="T7" s="4">
        <v>172.1</v>
      </c>
      <c r="U7" s="4">
        <v>164.6</v>
      </c>
      <c r="V7" s="4">
        <v>171.1</v>
      </c>
      <c r="W7" s="4">
        <v>165.3</v>
      </c>
      <c r="X7" s="4">
        <v>167.2</v>
      </c>
      <c r="Y7" s="4">
        <v>162.80000000000001</v>
      </c>
      <c r="Z7" s="4">
        <v>173</v>
      </c>
      <c r="AA7" s="4">
        <v>157.9</v>
      </c>
      <c r="AB7" s="4">
        <v>163.30000000000001</v>
      </c>
      <c r="AC7" s="4">
        <v>166</v>
      </c>
      <c r="AD7" s="4">
        <v>167.2</v>
      </c>
      <c r="AE7" s="4">
        <v>164.6</v>
      </c>
      <c r="AF7" s="4">
        <v>167.7</v>
      </c>
    </row>
    <row r="8" spans="2:34" hidden="1" x14ac:dyDescent="0.35">
      <c r="F8">
        <v>2</v>
      </c>
      <c r="G8">
        <v>3</v>
      </c>
      <c r="H8">
        <v>4</v>
      </c>
      <c r="I8">
        <v>5</v>
      </c>
      <c r="J8">
        <v>6</v>
      </c>
      <c r="K8">
        <v>7</v>
      </c>
      <c r="L8">
        <v>8</v>
      </c>
      <c r="M8">
        <v>9</v>
      </c>
      <c r="N8">
        <v>10</v>
      </c>
      <c r="O8">
        <v>11</v>
      </c>
      <c r="P8">
        <v>12</v>
      </c>
      <c r="Q8">
        <v>13</v>
      </c>
      <c r="R8">
        <v>14</v>
      </c>
      <c r="S8">
        <v>15</v>
      </c>
      <c r="T8">
        <v>16</v>
      </c>
      <c r="U8">
        <v>17</v>
      </c>
      <c r="V8">
        <v>18</v>
      </c>
      <c r="W8">
        <v>19</v>
      </c>
      <c r="X8">
        <v>20</v>
      </c>
      <c r="Y8">
        <v>21</v>
      </c>
      <c r="Z8">
        <v>22</v>
      </c>
      <c r="AA8">
        <v>23</v>
      </c>
      <c r="AB8">
        <v>24</v>
      </c>
      <c r="AC8">
        <v>25</v>
      </c>
      <c r="AD8">
        <v>26</v>
      </c>
      <c r="AE8">
        <v>27</v>
      </c>
      <c r="AF8">
        <v>28</v>
      </c>
    </row>
    <row r="10" spans="2:34" x14ac:dyDescent="0.35">
      <c r="J10" s="106" t="s">
        <v>100</v>
      </c>
      <c r="K10" s="107"/>
      <c r="L10" s="107"/>
      <c r="M10" s="107"/>
      <c r="N10" s="107"/>
    </row>
    <row r="11" spans="2:34" x14ac:dyDescent="0.35">
      <c r="J11" s="107"/>
      <c r="K11" s="107"/>
      <c r="L11" s="107"/>
      <c r="M11" s="107"/>
      <c r="N11" s="107"/>
      <c r="S11" s="108" t="s">
        <v>101</v>
      </c>
      <c r="T11" s="109"/>
      <c r="U11" s="109"/>
      <c r="V11" s="109"/>
      <c r="W11" s="109"/>
      <c r="AB11" s="108" t="s">
        <v>102</v>
      </c>
      <c r="AC11" s="109"/>
      <c r="AD11" s="109"/>
      <c r="AE11" s="109"/>
      <c r="AF11" s="109"/>
    </row>
    <row r="12" spans="2:34" x14ac:dyDescent="0.35">
      <c r="S12" s="109"/>
      <c r="T12" s="109"/>
      <c r="U12" s="109"/>
      <c r="V12" s="109"/>
      <c r="W12" s="109"/>
      <c r="AB12" s="109"/>
      <c r="AC12" s="109"/>
      <c r="AD12" s="109"/>
      <c r="AE12" s="109"/>
      <c r="AF12" s="109"/>
    </row>
    <row r="13" spans="2:34" x14ac:dyDescent="0.35">
      <c r="B13" s="3" t="s">
        <v>93</v>
      </c>
      <c r="C13" s="3" t="s">
        <v>72</v>
      </c>
      <c r="D13" s="3" t="s">
        <v>73</v>
      </c>
      <c r="E13" s="3" t="s">
        <v>74</v>
      </c>
      <c r="F13" s="3" t="s">
        <v>75</v>
      </c>
      <c r="G13" s="3" t="s">
        <v>79</v>
      </c>
      <c r="I13" s="6" t="s">
        <v>79</v>
      </c>
      <c r="J13" t="s">
        <v>95</v>
      </c>
      <c r="K13" t="s">
        <v>96</v>
      </c>
      <c r="M13" s="3" t="s">
        <v>79</v>
      </c>
      <c r="N13" s="3" t="s">
        <v>95</v>
      </c>
      <c r="O13" s="3" t="s">
        <v>96</v>
      </c>
      <c r="P13" s="3" t="s">
        <v>94</v>
      </c>
      <c r="R13" s="6" t="s">
        <v>79</v>
      </c>
      <c r="S13" t="s">
        <v>97</v>
      </c>
      <c r="T13" t="s">
        <v>95</v>
      </c>
      <c r="V13" s="20" t="s">
        <v>79</v>
      </c>
      <c r="W13" s="20" t="s">
        <v>95</v>
      </c>
      <c r="X13" s="20" t="s">
        <v>96</v>
      </c>
      <c r="Y13" s="3" t="s">
        <v>94</v>
      </c>
      <c r="AA13" s="6" t="s">
        <v>79</v>
      </c>
      <c r="AB13" t="s">
        <v>98</v>
      </c>
      <c r="AC13" t="s">
        <v>97</v>
      </c>
      <c r="AE13" s="3" t="s">
        <v>79</v>
      </c>
      <c r="AF13" s="3" t="s">
        <v>98</v>
      </c>
      <c r="AG13" s="3" t="s">
        <v>97</v>
      </c>
      <c r="AH13" s="3" t="s">
        <v>94</v>
      </c>
    </row>
    <row r="14" spans="2:34" x14ac:dyDescent="0.35">
      <c r="B14" s="3" t="s">
        <v>3</v>
      </c>
      <c r="C14" s="4">
        <v>137.80000000000001</v>
      </c>
      <c r="D14" s="4">
        <v>145.1</v>
      </c>
      <c r="E14" s="4">
        <v>144.1</v>
      </c>
      <c r="F14" s="4">
        <v>151.30000000000001</v>
      </c>
      <c r="G14" s="4" t="str" cm="1">
        <f t="array" ref="G14:G39">VLOOKUP($B$14:$B$39,Notes!$B$10:$C$35,2,0)</f>
        <v>Food</v>
      </c>
      <c r="I14" s="7" t="s">
        <v>55</v>
      </c>
      <c r="J14">
        <v>462.1</v>
      </c>
      <c r="K14">
        <v>507.79999999999995</v>
      </c>
      <c r="M14" s="4" t="s">
        <v>55</v>
      </c>
      <c r="N14" s="31">
        <v>462.1</v>
      </c>
      <c r="O14" s="4">
        <v>507.79999999999995</v>
      </c>
      <c r="P14" s="32">
        <f>($O14-$N14)/$N14</f>
        <v>9.8896342782947261E-2</v>
      </c>
      <c r="R14" s="7" t="s">
        <v>55</v>
      </c>
      <c r="S14">
        <v>442.90000000000003</v>
      </c>
      <c r="T14">
        <v>462.1</v>
      </c>
      <c r="V14" s="13" t="s">
        <v>55</v>
      </c>
      <c r="W14" s="4">
        <v>442.90000000000003</v>
      </c>
      <c r="X14" s="4">
        <v>462.1</v>
      </c>
      <c r="Y14" s="30">
        <f>($X14-$W14)/$X14</f>
        <v>4.1549448171391445E-2</v>
      </c>
      <c r="AA14" s="7" t="s">
        <v>55</v>
      </c>
      <c r="AB14">
        <v>434.5</v>
      </c>
      <c r="AC14">
        <v>442.90000000000003</v>
      </c>
      <c r="AE14" s="4" t="s">
        <v>55</v>
      </c>
      <c r="AF14" s="4">
        <v>434.5</v>
      </c>
      <c r="AG14" s="4">
        <v>442.90000000000003</v>
      </c>
      <c r="AH14" s="30">
        <f>($AG14-$AF14)/$AF14</f>
        <v>1.9332566168009286E-2</v>
      </c>
    </row>
    <row r="15" spans="2:34" x14ac:dyDescent="0.35">
      <c r="B15" s="3" t="s">
        <v>4</v>
      </c>
      <c r="C15" s="4">
        <v>153</v>
      </c>
      <c r="D15" s="4">
        <v>167</v>
      </c>
      <c r="E15" s="4">
        <v>192.2</v>
      </c>
      <c r="F15" s="4">
        <v>210.7</v>
      </c>
      <c r="G15" s="4" t="str">
        <v>Food</v>
      </c>
      <c r="I15" s="7" t="s">
        <v>26</v>
      </c>
      <c r="J15">
        <v>160.19999999999999</v>
      </c>
      <c r="K15">
        <v>166</v>
      </c>
      <c r="M15" s="4" t="s">
        <v>26</v>
      </c>
      <c r="N15" s="31">
        <v>160.19999999999999</v>
      </c>
      <c r="O15" s="4">
        <v>166</v>
      </c>
      <c r="P15" s="30">
        <f t="shared" ref="P15:P24" si="0">($O15-$N15)/$N15</f>
        <v>3.6204744069912684E-2</v>
      </c>
      <c r="R15" s="7" t="s">
        <v>26</v>
      </c>
      <c r="S15">
        <v>156.1</v>
      </c>
      <c r="T15">
        <v>160.19999999999999</v>
      </c>
      <c r="V15" s="13" t="s">
        <v>26</v>
      </c>
      <c r="W15" s="4">
        <v>156.1</v>
      </c>
      <c r="X15" s="4">
        <v>160.19999999999999</v>
      </c>
      <c r="Y15" s="30">
        <f t="shared" ref="Y15:Y24" si="1">($X15-$W15)/$X15</f>
        <v>2.559300873907612E-2</v>
      </c>
      <c r="AA15" s="7" t="s">
        <v>26</v>
      </c>
      <c r="AB15">
        <v>150.30000000000001</v>
      </c>
      <c r="AC15">
        <v>156.1</v>
      </c>
      <c r="AE15" s="4" t="s">
        <v>26</v>
      </c>
      <c r="AF15" s="4">
        <v>150.30000000000001</v>
      </c>
      <c r="AG15" s="4">
        <v>156.1</v>
      </c>
      <c r="AH15" s="30">
        <f t="shared" ref="AH15:AH24" si="2">($AG15-$AF15)/$AF15</f>
        <v>3.858948769128398E-2</v>
      </c>
    </row>
    <row r="16" spans="2:34" x14ac:dyDescent="0.35">
      <c r="B16" s="3" t="s">
        <v>5</v>
      </c>
      <c r="C16" s="4">
        <v>140.30000000000001</v>
      </c>
      <c r="D16" s="4">
        <v>148.1</v>
      </c>
      <c r="E16" s="4">
        <v>163.80000000000001</v>
      </c>
      <c r="F16" s="4">
        <v>167.8</v>
      </c>
      <c r="G16" s="4" t="str">
        <v>Food</v>
      </c>
      <c r="I16" s="7" t="s">
        <v>52</v>
      </c>
      <c r="J16">
        <v>155.5</v>
      </c>
      <c r="K16">
        <v>167.2</v>
      </c>
      <c r="M16" s="4" t="s">
        <v>52</v>
      </c>
      <c r="N16" s="31">
        <v>155.5</v>
      </c>
      <c r="O16" s="4">
        <v>167.2</v>
      </c>
      <c r="P16" s="30">
        <f t="shared" si="0"/>
        <v>7.5241157556270019E-2</v>
      </c>
      <c r="R16" s="7" t="s">
        <v>52</v>
      </c>
      <c r="S16">
        <v>148.9</v>
      </c>
      <c r="T16">
        <v>155.5</v>
      </c>
      <c r="V16" s="13" t="s">
        <v>52</v>
      </c>
      <c r="W16" s="4">
        <v>148.9</v>
      </c>
      <c r="X16" s="4">
        <v>155.5</v>
      </c>
      <c r="Y16" s="30">
        <f t="shared" si="1"/>
        <v>4.2443729903536939E-2</v>
      </c>
      <c r="AA16" s="7" t="s">
        <v>52</v>
      </c>
      <c r="AB16">
        <v>139.69999999999999</v>
      </c>
      <c r="AC16">
        <v>148.9</v>
      </c>
      <c r="AE16" s="4" t="s">
        <v>52</v>
      </c>
      <c r="AF16" s="4">
        <v>139.69999999999999</v>
      </c>
      <c r="AG16" s="4">
        <v>148.9</v>
      </c>
      <c r="AH16" s="30">
        <f t="shared" si="2"/>
        <v>6.585540443808173E-2</v>
      </c>
    </row>
    <row r="17" spans="2:34" x14ac:dyDescent="0.35">
      <c r="B17" s="3" t="s">
        <v>6</v>
      </c>
      <c r="C17" s="4">
        <v>142.30000000000001</v>
      </c>
      <c r="D17" s="4">
        <v>151.5</v>
      </c>
      <c r="E17" s="4">
        <v>154.9</v>
      </c>
      <c r="F17" s="4">
        <v>162.19999999999999</v>
      </c>
      <c r="G17" s="4" t="str">
        <v>Food</v>
      </c>
      <c r="I17" s="7" t="s">
        <v>51</v>
      </c>
      <c r="J17">
        <v>2039.3999999999999</v>
      </c>
      <c r="K17">
        <v>2184.2000000000003</v>
      </c>
      <c r="M17" s="4" t="s">
        <v>51</v>
      </c>
      <c r="N17" s="31">
        <v>2039.3999999999999</v>
      </c>
      <c r="O17" s="4">
        <v>2184.2000000000003</v>
      </c>
      <c r="P17" s="30">
        <f t="shared" si="0"/>
        <v>7.1001274884770232E-2</v>
      </c>
      <c r="R17" s="7" t="s">
        <v>51</v>
      </c>
      <c r="S17">
        <v>1895.4</v>
      </c>
      <c r="T17">
        <v>2039.3999999999999</v>
      </c>
      <c r="V17" s="13" t="s">
        <v>51</v>
      </c>
      <c r="W17" s="4">
        <v>1895.4</v>
      </c>
      <c r="X17" s="4">
        <v>2039.3999999999999</v>
      </c>
      <c r="Y17" s="30">
        <f t="shared" si="1"/>
        <v>7.0609002647837496E-2</v>
      </c>
      <c r="AA17" s="7" t="s">
        <v>51</v>
      </c>
      <c r="AB17">
        <v>1762.9</v>
      </c>
      <c r="AC17">
        <v>1895.4</v>
      </c>
      <c r="AE17" s="4" t="s">
        <v>51</v>
      </c>
      <c r="AF17" s="4">
        <v>1762.9</v>
      </c>
      <c r="AG17" s="4">
        <v>1895.4</v>
      </c>
      <c r="AH17" s="30">
        <f t="shared" si="2"/>
        <v>7.516024731975722E-2</v>
      </c>
    </row>
    <row r="18" spans="2:34" x14ac:dyDescent="0.35">
      <c r="B18" s="3" t="s">
        <v>7</v>
      </c>
      <c r="C18" s="4">
        <v>122</v>
      </c>
      <c r="D18" s="4">
        <v>131.19999999999999</v>
      </c>
      <c r="E18" s="4">
        <v>163.9</v>
      </c>
      <c r="F18" s="4">
        <v>194.6</v>
      </c>
      <c r="G18" s="4" t="str">
        <v>Food</v>
      </c>
      <c r="I18" s="7" t="s">
        <v>23</v>
      </c>
      <c r="J18">
        <v>161.69999999999999</v>
      </c>
      <c r="K18">
        <v>173</v>
      </c>
      <c r="M18" s="4" t="s">
        <v>23</v>
      </c>
      <c r="N18" s="31">
        <v>161.69999999999999</v>
      </c>
      <c r="O18" s="4">
        <v>173</v>
      </c>
      <c r="P18" s="30">
        <f t="shared" si="0"/>
        <v>6.9882498453927105E-2</v>
      </c>
      <c r="R18" s="7" t="s">
        <v>23</v>
      </c>
      <c r="S18">
        <v>152.30000000000001</v>
      </c>
      <c r="T18">
        <v>161.69999999999999</v>
      </c>
      <c r="V18" s="13" t="s">
        <v>23</v>
      </c>
      <c r="W18" s="4">
        <v>152.30000000000001</v>
      </c>
      <c r="X18" s="4">
        <v>161.69999999999999</v>
      </c>
      <c r="Y18" s="30">
        <f t="shared" si="1"/>
        <v>5.8132343846629422E-2</v>
      </c>
      <c r="AA18" s="7" t="s">
        <v>23</v>
      </c>
      <c r="AB18">
        <v>146.19999999999999</v>
      </c>
      <c r="AC18">
        <v>152.30000000000001</v>
      </c>
      <c r="AE18" s="4" t="s">
        <v>23</v>
      </c>
      <c r="AF18" s="4">
        <v>146.19999999999999</v>
      </c>
      <c r="AG18" s="4">
        <v>152.30000000000001</v>
      </c>
      <c r="AH18" s="30">
        <f t="shared" si="2"/>
        <v>4.1723666210670474E-2</v>
      </c>
    </row>
    <row r="19" spans="2:34" x14ac:dyDescent="0.35">
      <c r="B19" s="3" t="s">
        <v>8</v>
      </c>
      <c r="C19" s="4">
        <v>137.6</v>
      </c>
      <c r="D19" s="4">
        <v>142.5</v>
      </c>
      <c r="E19" s="4">
        <v>153.69999999999999</v>
      </c>
      <c r="F19" s="4">
        <v>157.6</v>
      </c>
      <c r="G19" s="4" t="str">
        <v>Food</v>
      </c>
      <c r="I19" s="7" t="s">
        <v>57</v>
      </c>
      <c r="J19">
        <v>311.10000000000002</v>
      </c>
      <c r="K19">
        <v>328.1</v>
      </c>
      <c r="M19" s="4" t="s">
        <v>57</v>
      </c>
      <c r="N19" s="31">
        <v>311.10000000000002</v>
      </c>
      <c r="O19" s="4">
        <v>328.1</v>
      </c>
      <c r="P19" s="30">
        <f t="shared" si="0"/>
        <v>5.4644808743169397E-2</v>
      </c>
      <c r="R19" s="7" t="s">
        <v>57</v>
      </c>
      <c r="S19">
        <v>300.89999999999998</v>
      </c>
      <c r="T19">
        <v>311.10000000000002</v>
      </c>
      <c r="V19" s="13" t="s">
        <v>57</v>
      </c>
      <c r="W19" s="4">
        <v>300.89999999999998</v>
      </c>
      <c r="X19" s="4">
        <v>311.10000000000002</v>
      </c>
      <c r="Y19" s="30">
        <f t="shared" si="1"/>
        <v>3.278688524590178E-2</v>
      </c>
      <c r="AA19" s="7" t="s">
        <v>57</v>
      </c>
      <c r="AB19">
        <v>292.8</v>
      </c>
      <c r="AC19">
        <v>300.89999999999998</v>
      </c>
      <c r="AE19" s="4" t="s">
        <v>57</v>
      </c>
      <c r="AF19" s="4">
        <v>292.8</v>
      </c>
      <c r="AG19" s="4">
        <v>300.89999999999998</v>
      </c>
      <c r="AH19" s="30">
        <f t="shared" si="2"/>
        <v>2.766393442622939E-2</v>
      </c>
    </row>
    <row r="20" spans="2:34" x14ac:dyDescent="0.35">
      <c r="B20" s="3" t="s">
        <v>9</v>
      </c>
      <c r="C20" s="4">
        <v>132.6</v>
      </c>
      <c r="D20" s="4">
        <v>157.30000000000001</v>
      </c>
      <c r="E20" s="4">
        <v>149.5</v>
      </c>
      <c r="F20" s="4">
        <v>166.9</v>
      </c>
      <c r="G20" s="4" t="str">
        <v>Food</v>
      </c>
      <c r="I20" s="7" t="s">
        <v>28</v>
      </c>
      <c r="J20">
        <v>153.80000000000001</v>
      </c>
      <c r="K20">
        <v>164.6</v>
      </c>
      <c r="M20" s="4" t="s">
        <v>28</v>
      </c>
      <c r="N20" s="31">
        <v>153.80000000000001</v>
      </c>
      <c r="O20" s="4">
        <v>164.6</v>
      </c>
      <c r="P20" s="30">
        <f t="shared" si="0"/>
        <v>7.0221066319895858E-2</v>
      </c>
      <c r="R20" s="7" t="s">
        <v>28</v>
      </c>
      <c r="S20">
        <v>143.80000000000001</v>
      </c>
      <c r="T20">
        <v>153.80000000000001</v>
      </c>
      <c r="V20" s="13" t="s">
        <v>28</v>
      </c>
      <c r="W20" s="4">
        <v>143.80000000000001</v>
      </c>
      <c r="X20" s="4">
        <v>153.80000000000001</v>
      </c>
      <c r="Y20" s="30">
        <f t="shared" si="1"/>
        <v>6.5019505851755519E-2</v>
      </c>
      <c r="AA20" s="7" t="s">
        <v>28</v>
      </c>
      <c r="AB20">
        <v>137.69999999999999</v>
      </c>
      <c r="AC20">
        <v>143.80000000000001</v>
      </c>
      <c r="AE20" s="4" t="s">
        <v>28</v>
      </c>
      <c r="AF20" s="4">
        <v>137.69999999999999</v>
      </c>
      <c r="AG20" s="4">
        <v>143.80000000000001</v>
      </c>
      <c r="AH20" s="30">
        <f t="shared" si="2"/>
        <v>4.4299201161946432E-2</v>
      </c>
    </row>
    <row r="21" spans="2:34" x14ac:dyDescent="0.35">
      <c r="B21" s="3" t="s">
        <v>10</v>
      </c>
      <c r="C21" s="4">
        <v>121.8</v>
      </c>
      <c r="D21" s="4">
        <v>141.1</v>
      </c>
      <c r="E21" s="4">
        <v>159.80000000000001</v>
      </c>
      <c r="F21" s="4">
        <v>163.9</v>
      </c>
      <c r="G21" s="4" t="str">
        <v>Food</v>
      </c>
      <c r="I21" s="7" t="s">
        <v>16</v>
      </c>
      <c r="J21">
        <v>188.1</v>
      </c>
      <c r="K21">
        <v>193.7</v>
      </c>
      <c r="M21" s="4" t="s">
        <v>16</v>
      </c>
      <c r="N21" s="31">
        <v>188.1</v>
      </c>
      <c r="O21" s="4">
        <v>193.7</v>
      </c>
      <c r="P21" s="30">
        <f t="shared" si="0"/>
        <v>2.9771398192450796E-2</v>
      </c>
      <c r="R21" s="7" t="s">
        <v>16</v>
      </c>
      <c r="S21">
        <v>171.2</v>
      </c>
      <c r="T21">
        <v>188.1</v>
      </c>
      <c r="V21" s="13" t="s">
        <v>16</v>
      </c>
      <c r="W21" s="4">
        <v>171.2</v>
      </c>
      <c r="X21" s="4">
        <v>188.1</v>
      </c>
      <c r="Y21" s="30">
        <f t="shared" si="1"/>
        <v>8.9845826687931979E-2</v>
      </c>
      <c r="AA21" s="7" t="s">
        <v>16</v>
      </c>
      <c r="AB21">
        <v>163.5</v>
      </c>
      <c r="AC21">
        <v>171.2</v>
      </c>
      <c r="AE21" s="4" t="s">
        <v>16</v>
      </c>
      <c r="AF21" s="4">
        <v>163.5</v>
      </c>
      <c r="AG21" s="4">
        <v>171.2</v>
      </c>
      <c r="AH21" s="30">
        <f t="shared" si="2"/>
        <v>4.7094801223241521E-2</v>
      </c>
    </row>
    <row r="22" spans="2:34" x14ac:dyDescent="0.35">
      <c r="B22" s="3" t="s">
        <v>11</v>
      </c>
      <c r="C22" s="4">
        <v>109</v>
      </c>
      <c r="D22" s="4">
        <v>113.2</v>
      </c>
      <c r="E22" s="4">
        <v>112.6</v>
      </c>
      <c r="F22" s="4">
        <v>118.8</v>
      </c>
      <c r="G22" s="4" t="str">
        <v>Food</v>
      </c>
      <c r="I22" s="7" t="s">
        <v>27</v>
      </c>
      <c r="J22">
        <v>153.80000000000001</v>
      </c>
      <c r="K22">
        <v>167.2</v>
      </c>
      <c r="M22" s="4" t="s">
        <v>27</v>
      </c>
      <c r="N22" s="31">
        <v>153.80000000000001</v>
      </c>
      <c r="O22" s="4">
        <v>167.2</v>
      </c>
      <c r="P22" s="30">
        <f t="shared" si="0"/>
        <v>8.7126137841352258E-2</v>
      </c>
      <c r="R22" s="7" t="s">
        <v>27</v>
      </c>
      <c r="S22">
        <v>145.19999999999999</v>
      </c>
      <c r="T22">
        <v>153.80000000000001</v>
      </c>
      <c r="V22" s="13" t="s">
        <v>27</v>
      </c>
      <c r="W22" s="4">
        <v>145.19999999999999</v>
      </c>
      <c r="X22" s="4">
        <v>153.80000000000001</v>
      </c>
      <c r="Y22" s="30">
        <f t="shared" si="1"/>
        <v>5.5916775032509899E-2</v>
      </c>
      <c r="AA22" s="7" t="s">
        <v>27</v>
      </c>
      <c r="AB22">
        <v>133.4</v>
      </c>
      <c r="AC22">
        <v>145.19999999999999</v>
      </c>
      <c r="AE22" s="4" t="s">
        <v>27</v>
      </c>
      <c r="AF22" s="4">
        <v>133.4</v>
      </c>
      <c r="AG22" s="4">
        <v>145.19999999999999</v>
      </c>
      <c r="AH22" s="30">
        <f t="shared" si="2"/>
        <v>8.8455772113942899E-2</v>
      </c>
    </row>
    <row r="23" spans="2:34" x14ac:dyDescent="0.35">
      <c r="B23" s="3" t="s">
        <v>12</v>
      </c>
      <c r="C23" s="4">
        <v>139.5</v>
      </c>
      <c r="D23" s="4">
        <v>153.19999999999999</v>
      </c>
      <c r="E23" s="4">
        <v>163.5</v>
      </c>
      <c r="F23" s="4">
        <v>177.4</v>
      </c>
      <c r="G23" s="4" t="str">
        <v>Food</v>
      </c>
      <c r="I23" s="7" t="s">
        <v>58</v>
      </c>
      <c r="J23">
        <v>152.6</v>
      </c>
      <c r="K23">
        <v>163.30000000000001</v>
      </c>
      <c r="M23" s="4" t="s">
        <v>58</v>
      </c>
      <c r="N23" s="31">
        <v>152.6</v>
      </c>
      <c r="O23" s="4">
        <v>163.30000000000001</v>
      </c>
      <c r="P23" s="30">
        <f t="shared" si="0"/>
        <v>7.0117955439056467E-2</v>
      </c>
      <c r="R23" s="7" t="s">
        <v>58</v>
      </c>
      <c r="S23">
        <v>143.69999999999999</v>
      </c>
      <c r="T23">
        <v>152.6</v>
      </c>
      <c r="V23" s="13" t="s">
        <v>58</v>
      </c>
      <c r="W23" s="4">
        <v>143.69999999999999</v>
      </c>
      <c r="X23" s="4">
        <v>152.6</v>
      </c>
      <c r="Y23" s="30">
        <f t="shared" si="1"/>
        <v>5.832241153342075E-2</v>
      </c>
      <c r="AA23" s="7" t="s">
        <v>58</v>
      </c>
      <c r="AB23">
        <v>137.69999999999999</v>
      </c>
      <c r="AC23">
        <v>143.69999999999999</v>
      </c>
      <c r="AE23" s="4" t="s">
        <v>58</v>
      </c>
      <c r="AF23" s="4">
        <v>137.69999999999999</v>
      </c>
      <c r="AG23" s="4">
        <v>143.69999999999999</v>
      </c>
      <c r="AH23" s="30">
        <f t="shared" si="2"/>
        <v>4.357298474945534E-2</v>
      </c>
    </row>
    <row r="24" spans="2:34" x14ac:dyDescent="0.35">
      <c r="B24" s="3" t="s">
        <v>13</v>
      </c>
      <c r="C24" s="4">
        <v>133.69999999999999</v>
      </c>
      <c r="D24" s="4">
        <v>136.69999999999999</v>
      </c>
      <c r="E24" s="4">
        <v>156.5</v>
      </c>
      <c r="F24" s="4">
        <v>165.3</v>
      </c>
      <c r="G24" s="4" t="str">
        <v>Food</v>
      </c>
      <c r="I24" s="7" t="s">
        <v>24</v>
      </c>
      <c r="J24">
        <v>146.19999999999999</v>
      </c>
      <c r="K24">
        <v>157.9</v>
      </c>
      <c r="M24" s="4" t="s">
        <v>24</v>
      </c>
      <c r="N24" s="31">
        <v>146.19999999999999</v>
      </c>
      <c r="O24" s="4">
        <v>157.9</v>
      </c>
      <c r="P24" s="30">
        <f t="shared" si="0"/>
        <v>8.0027359781121868E-2</v>
      </c>
      <c r="R24" s="7" t="s">
        <v>24</v>
      </c>
      <c r="S24">
        <v>129.9</v>
      </c>
      <c r="T24">
        <v>146.19999999999999</v>
      </c>
      <c r="V24" s="13" t="s">
        <v>24</v>
      </c>
      <c r="W24" s="4">
        <v>129.9</v>
      </c>
      <c r="X24" s="4">
        <v>146.19999999999999</v>
      </c>
      <c r="Y24" s="30">
        <f t="shared" si="1"/>
        <v>0.11149110807113533</v>
      </c>
      <c r="AA24" s="7" t="s">
        <v>24</v>
      </c>
      <c r="AB24">
        <v>124.6</v>
      </c>
      <c r="AC24">
        <v>129.9</v>
      </c>
      <c r="AE24" s="4" t="s">
        <v>24</v>
      </c>
      <c r="AF24" s="4">
        <v>124.6</v>
      </c>
      <c r="AG24" s="4">
        <v>129.9</v>
      </c>
      <c r="AH24" s="30">
        <f t="shared" si="2"/>
        <v>4.2536115569823528E-2</v>
      </c>
    </row>
    <row r="25" spans="2:34" x14ac:dyDescent="0.35">
      <c r="B25" s="3" t="s">
        <v>14</v>
      </c>
      <c r="C25" s="4">
        <v>155.19999999999999</v>
      </c>
      <c r="D25" s="4">
        <v>159.6</v>
      </c>
      <c r="E25" s="4">
        <v>168.2</v>
      </c>
      <c r="F25" s="4">
        <v>179.3</v>
      </c>
      <c r="G25" s="4" t="str">
        <v>Food</v>
      </c>
      <c r="I25" s="7" t="s">
        <v>70</v>
      </c>
      <c r="J25">
        <v>4084.4999999999995</v>
      </c>
      <c r="K25">
        <v>4372.9999999999991</v>
      </c>
      <c r="R25" s="7" t="s">
        <v>70</v>
      </c>
      <c r="S25">
        <v>3830.3</v>
      </c>
      <c r="T25">
        <v>4084.4999999999995</v>
      </c>
      <c r="AA25" s="7" t="s">
        <v>70</v>
      </c>
      <c r="AB25">
        <v>3623.2999999999997</v>
      </c>
      <c r="AC25">
        <v>3830.3</v>
      </c>
    </row>
    <row r="26" spans="2:34" x14ac:dyDescent="0.35">
      <c r="B26" s="3" t="s">
        <v>15</v>
      </c>
      <c r="C26" s="4">
        <v>138.1</v>
      </c>
      <c r="D26" s="4">
        <v>148.9</v>
      </c>
      <c r="E26" s="4">
        <v>156.69999999999999</v>
      </c>
      <c r="F26" s="4">
        <v>168.4</v>
      </c>
      <c r="G26" s="4" t="str">
        <v>Food</v>
      </c>
      <c r="M26" t="s">
        <v>99</v>
      </c>
      <c r="N26" s="1"/>
      <c r="O26" s="1"/>
      <c r="P26" s="1"/>
    </row>
    <row r="27" spans="2:34" x14ac:dyDescent="0.35">
      <c r="B27" s="3" t="s">
        <v>16</v>
      </c>
      <c r="C27" s="4">
        <v>163.5</v>
      </c>
      <c r="D27" s="4">
        <v>171.2</v>
      </c>
      <c r="E27" s="4">
        <v>188.1</v>
      </c>
      <c r="F27" s="4">
        <v>193.7</v>
      </c>
      <c r="G27" s="4" t="str">
        <v>Pan, tobacco and intoxicants</v>
      </c>
      <c r="M27" t="s">
        <v>103</v>
      </c>
      <c r="N27" s="1"/>
      <c r="O27" s="1"/>
      <c r="P27" s="1"/>
    </row>
    <row r="28" spans="2:34" x14ac:dyDescent="0.35">
      <c r="B28" s="3" t="s">
        <v>17</v>
      </c>
      <c r="C28" s="4">
        <v>147.9</v>
      </c>
      <c r="D28" s="4">
        <v>151.19999999999999</v>
      </c>
      <c r="E28" s="4">
        <v>157.80000000000001</v>
      </c>
      <c r="F28" s="4">
        <v>172.1</v>
      </c>
      <c r="G28" s="4" t="str">
        <v>Clothing and Footware</v>
      </c>
      <c r="N28" s="1"/>
      <c r="O28" s="1"/>
      <c r="P28" s="1"/>
    </row>
    <row r="29" spans="2:34" x14ac:dyDescent="0.35">
      <c r="B29" s="3" t="s">
        <v>18</v>
      </c>
      <c r="C29" s="4">
        <v>139.9</v>
      </c>
      <c r="D29" s="4">
        <v>141.9</v>
      </c>
      <c r="E29" s="4">
        <v>147.9</v>
      </c>
      <c r="F29" s="4">
        <v>164.6</v>
      </c>
      <c r="G29" s="4" t="str">
        <v>Clothing and Footware</v>
      </c>
    </row>
    <row r="30" spans="2:34" x14ac:dyDescent="0.35">
      <c r="B30" s="3" t="s">
        <v>19</v>
      </c>
      <c r="C30" s="4">
        <v>146.69999999999999</v>
      </c>
      <c r="D30" s="4">
        <v>149.80000000000001</v>
      </c>
      <c r="E30" s="4">
        <v>156.4</v>
      </c>
      <c r="F30" s="4">
        <v>171.1</v>
      </c>
      <c r="G30" s="4" t="str">
        <v>Clothing and Footware</v>
      </c>
      <c r="M30" s="3" t="s">
        <v>79</v>
      </c>
      <c r="N30" s="3" t="s">
        <v>104</v>
      </c>
      <c r="O30" s="3" t="s">
        <v>105</v>
      </c>
      <c r="P30" s="3" t="s">
        <v>106</v>
      </c>
    </row>
    <row r="31" spans="2:34" x14ac:dyDescent="0.35">
      <c r="B31" s="3" t="s">
        <v>20</v>
      </c>
      <c r="C31" s="4">
        <v>149</v>
      </c>
      <c r="D31" s="4">
        <v>154.5</v>
      </c>
      <c r="E31" s="4">
        <v>159.9</v>
      </c>
      <c r="F31" s="4">
        <v>165.3</v>
      </c>
      <c r="G31" s="4" t="str">
        <v>Housing and Housing goods</v>
      </c>
      <c r="M31" s="4" t="s">
        <v>55</v>
      </c>
      <c r="N31" s="33">
        <f>$P14</f>
        <v>9.8896342782947261E-2</v>
      </c>
      <c r="O31" s="33">
        <f>$Y14</f>
        <v>4.1549448171391445E-2</v>
      </c>
      <c r="P31" s="33">
        <f>$AH14</f>
        <v>1.9332566168009286E-2</v>
      </c>
      <c r="R31" s="104" t="s">
        <v>107</v>
      </c>
      <c r="S31" s="104"/>
    </row>
    <row r="32" spans="2:34" x14ac:dyDescent="0.35">
      <c r="B32" s="3" t="s">
        <v>21</v>
      </c>
      <c r="C32" s="4">
        <v>139.69999999999999</v>
      </c>
      <c r="D32" s="4">
        <v>148.9</v>
      </c>
      <c r="E32" s="4">
        <v>155.5</v>
      </c>
      <c r="F32" s="4">
        <v>167.2</v>
      </c>
      <c r="G32" s="4" t="str">
        <v>Energy</v>
      </c>
      <c r="M32" s="4" t="s">
        <v>26</v>
      </c>
      <c r="N32" s="33">
        <f t="shared" ref="N32:N41" si="3">$P15</f>
        <v>3.6204744069912684E-2</v>
      </c>
      <c r="O32" s="33">
        <f t="shared" ref="O32:O41" si="4">$Y15</f>
        <v>2.559300873907612E-2</v>
      </c>
      <c r="P32" s="33">
        <f t="shared" ref="P32:P41" si="5">$AH15</f>
        <v>3.858948769128398E-2</v>
      </c>
      <c r="R32" s="104"/>
      <c r="S32" s="104"/>
    </row>
    <row r="33" spans="2:19" x14ac:dyDescent="0.35">
      <c r="B33" s="3" t="s">
        <v>22</v>
      </c>
      <c r="C33" s="4">
        <v>143.80000000000001</v>
      </c>
      <c r="D33" s="4">
        <v>146.4</v>
      </c>
      <c r="E33" s="4">
        <v>151.19999999999999</v>
      </c>
      <c r="F33" s="4">
        <v>162.80000000000001</v>
      </c>
      <c r="G33" s="4" t="str">
        <v>Housing and Housing goods</v>
      </c>
      <c r="M33" s="4" t="s">
        <v>52</v>
      </c>
      <c r="N33" s="33">
        <f t="shared" si="3"/>
        <v>7.5241157556270019E-2</v>
      </c>
      <c r="O33" s="33">
        <f t="shared" si="4"/>
        <v>4.2443729903536939E-2</v>
      </c>
      <c r="P33" s="33">
        <f t="shared" si="5"/>
        <v>6.585540443808173E-2</v>
      </c>
      <c r="R33" s="104"/>
      <c r="S33" s="104"/>
    </row>
    <row r="34" spans="2:19" x14ac:dyDescent="0.35">
      <c r="B34" s="3" t="s">
        <v>23</v>
      </c>
      <c r="C34" s="4">
        <v>146.19999999999999</v>
      </c>
      <c r="D34" s="4">
        <v>152.30000000000001</v>
      </c>
      <c r="E34" s="4">
        <v>161.69999999999999</v>
      </c>
      <c r="F34" s="4">
        <v>173</v>
      </c>
      <c r="G34" s="4" t="str">
        <v>Health</v>
      </c>
      <c r="M34" s="4" t="s">
        <v>51</v>
      </c>
      <c r="N34" s="33">
        <f t="shared" si="3"/>
        <v>7.1001274884770232E-2</v>
      </c>
      <c r="O34" s="33">
        <f t="shared" si="4"/>
        <v>7.0609002647837496E-2</v>
      </c>
      <c r="P34" s="33">
        <f t="shared" si="5"/>
        <v>7.516024731975722E-2</v>
      </c>
      <c r="R34" s="104"/>
      <c r="S34" s="104"/>
    </row>
    <row r="35" spans="2:19" x14ac:dyDescent="0.35">
      <c r="B35" s="3" t="s">
        <v>24</v>
      </c>
      <c r="C35" s="4">
        <v>124.6</v>
      </c>
      <c r="D35" s="4">
        <v>129.9</v>
      </c>
      <c r="E35" s="4">
        <v>146.19999999999999</v>
      </c>
      <c r="F35" s="4">
        <v>157.9</v>
      </c>
      <c r="G35" s="4" t="str">
        <v>Transport and communication</v>
      </c>
      <c r="M35" s="4" t="s">
        <v>23</v>
      </c>
      <c r="N35" s="33">
        <f t="shared" si="3"/>
        <v>6.9882498453927105E-2</v>
      </c>
      <c r="O35" s="33">
        <f t="shared" si="4"/>
        <v>5.8132343846629422E-2</v>
      </c>
      <c r="P35" s="33">
        <f t="shared" si="5"/>
        <v>4.1723666210670474E-2</v>
      </c>
      <c r="R35" s="104"/>
      <c r="S35" s="104"/>
    </row>
    <row r="36" spans="2:19" x14ac:dyDescent="0.35">
      <c r="B36" s="3" t="s">
        <v>25</v>
      </c>
      <c r="C36" s="4">
        <v>137.69999999999999</v>
      </c>
      <c r="D36" s="4">
        <v>143.69999999999999</v>
      </c>
      <c r="E36" s="4">
        <v>152.6</v>
      </c>
      <c r="F36" s="4">
        <v>163.30000000000001</v>
      </c>
      <c r="G36" s="4" t="str">
        <v>Recreation</v>
      </c>
      <c r="M36" s="4" t="s">
        <v>57</v>
      </c>
      <c r="N36" s="33">
        <f t="shared" si="3"/>
        <v>5.4644808743169397E-2</v>
      </c>
      <c r="O36" s="33">
        <f t="shared" si="4"/>
        <v>3.278688524590178E-2</v>
      </c>
      <c r="P36" s="33">
        <f t="shared" si="5"/>
        <v>2.766393442622939E-2</v>
      </c>
      <c r="R36" s="104"/>
      <c r="S36" s="104"/>
    </row>
    <row r="37" spans="2:19" x14ac:dyDescent="0.35">
      <c r="B37" s="3" t="s">
        <v>26</v>
      </c>
      <c r="C37" s="4">
        <v>150.30000000000001</v>
      </c>
      <c r="D37" s="4">
        <v>156.1</v>
      </c>
      <c r="E37" s="4">
        <v>160.19999999999999</v>
      </c>
      <c r="F37" s="4">
        <v>166</v>
      </c>
      <c r="G37" s="4" t="str">
        <v>Education</v>
      </c>
      <c r="M37" s="4" t="s">
        <v>28</v>
      </c>
      <c r="N37" s="33">
        <f t="shared" si="3"/>
        <v>7.0221066319895858E-2</v>
      </c>
      <c r="O37" s="33">
        <f t="shared" si="4"/>
        <v>6.5019505851755519E-2</v>
      </c>
      <c r="P37" s="33">
        <f t="shared" si="5"/>
        <v>4.4299201161946432E-2</v>
      </c>
      <c r="R37" s="104"/>
      <c r="S37" s="104"/>
    </row>
    <row r="38" spans="2:19" x14ac:dyDescent="0.35">
      <c r="B38" s="3" t="s">
        <v>27</v>
      </c>
      <c r="C38" s="4">
        <v>133.4</v>
      </c>
      <c r="D38" s="4">
        <v>145.19999999999999</v>
      </c>
      <c r="E38" s="4">
        <v>153.80000000000001</v>
      </c>
      <c r="F38" s="4">
        <v>167.2</v>
      </c>
      <c r="G38" s="4" t="str">
        <v>Personal care and effects</v>
      </c>
      <c r="M38" s="4" t="s">
        <v>16</v>
      </c>
      <c r="N38" s="33">
        <f t="shared" si="3"/>
        <v>2.9771398192450796E-2</v>
      </c>
      <c r="O38" s="33">
        <f t="shared" si="4"/>
        <v>8.9845826687931979E-2</v>
      </c>
      <c r="P38" s="33">
        <f t="shared" si="5"/>
        <v>4.7094801223241521E-2</v>
      </c>
      <c r="R38" s="104"/>
      <c r="S38" s="104"/>
    </row>
    <row r="39" spans="2:19" x14ac:dyDescent="0.35">
      <c r="B39" s="3" t="s">
        <v>28</v>
      </c>
      <c r="C39" s="4">
        <v>137.69999999999999</v>
      </c>
      <c r="D39" s="4">
        <v>143.80000000000001</v>
      </c>
      <c r="E39" s="4">
        <v>153.80000000000001</v>
      </c>
      <c r="F39" s="4">
        <v>164.6</v>
      </c>
      <c r="G39" s="4" t="str">
        <v>Miscellaneous</v>
      </c>
      <c r="M39" s="4" t="s">
        <v>27</v>
      </c>
      <c r="N39" s="33">
        <f t="shared" si="3"/>
        <v>8.7126137841352258E-2</v>
      </c>
      <c r="O39" s="33">
        <f t="shared" si="4"/>
        <v>5.5916775032509899E-2</v>
      </c>
      <c r="P39" s="33">
        <f t="shared" si="5"/>
        <v>8.8455772113942899E-2</v>
      </c>
    </row>
    <row r="40" spans="2:19" x14ac:dyDescent="0.35">
      <c r="M40" s="4" t="s">
        <v>58</v>
      </c>
      <c r="N40" s="33">
        <f t="shared" si="3"/>
        <v>7.0117955439056467E-2</v>
      </c>
      <c r="O40" s="33">
        <f t="shared" si="4"/>
        <v>5.832241153342075E-2</v>
      </c>
      <c r="P40" s="33">
        <f t="shared" si="5"/>
        <v>4.357298474945534E-2</v>
      </c>
    </row>
    <row r="41" spans="2:19" ht="14.5" customHeight="1" x14ac:dyDescent="0.35">
      <c r="M41" s="4" t="s">
        <v>24</v>
      </c>
      <c r="N41" s="33">
        <f t="shared" si="3"/>
        <v>8.0027359781121868E-2</v>
      </c>
      <c r="O41" s="33">
        <f t="shared" si="4"/>
        <v>0.11149110807113533</v>
      </c>
      <c r="P41" s="33">
        <f t="shared" si="5"/>
        <v>4.2536115569823528E-2</v>
      </c>
    </row>
    <row r="42" spans="2:19" x14ac:dyDescent="0.35">
      <c r="C42" s="105" t="s">
        <v>284</v>
      </c>
      <c r="D42" s="105"/>
    </row>
    <row r="43" spans="2:19" x14ac:dyDescent="0.35">
      <c r="C43" s="104" t="s">
        <v>107</v>
      </c>
      <c r="D43" s="104"/>
    </row>
    <row r="44" spans="2:19" x14ac:dyDescent="0.35">
      <c r="C44" s="104"/>
      <c r="D44" s="104"/>
    </row>
    <row r="45" spans="2:19" x14ac:dyDescent="0.35">
      <c r="C45" s="104"/>
      <c r="D45" s="104"/>
    </row>
    <row r="46" spans="2:19" x14ac:dyDescent="0.35">
      <c r="C46" s="104"/>
      <c r="D46" s="104"/>
    </row>
    <row r="47" spans="2:19" x14ac:dyDescent="0.35">
      <c r="C47" s="104"/>
      <c r="D47" s="104"/>
    </row>
    <row r="48" spans="2:19" x14ac:dyDescent="0.35">
      <c r="C48" s="104"/>
      <c r="D48" s="104"/>
    </row>
    <row r="49" spans="3:4" x14ac:dyDescent="0.35">
      <c r="C49" s="104"/>
      <c r="D49" s="104"/>
    </row>
    <row r="50" spans="3:4" x14ac:dyDescent="0.35">
      <c r="C50" s="104"/>
      <c r="D50" s="104"/>
    </row>
  </sheetData>
  <mergeCells count="7">
    <mergeCell ref="AB11:AF12"/>
    <mergeCell ref="R31:S38"/>
    <mergeCell ref="C43:D50"/>
    <mergeCell ref="C42:D42"/>
    <mergeCell ref="B1:E1"/>
    <mergeCell ref="J10:N11"/>
    <mergeCell ref="S11:W12"/>
  </mergeCells>
  <conditionalFormatting sqref="N31:P41">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51A08-2443-41A8-AC7A-35D1F2000A9D}">
  <dimension ref="A1:S96"/>
  <sheetViews>
    <sheetView zoomScale="88" zoomScaleNormal="88" workbookViewId="0">
      <selection activeCell="I5" sqref="I5"/>
    </sheetView>
  </sheetViews>
  <sheetFormatPr defaultRowHeight="14.5" x14ac:dyDescent="0.35"/>
  <cols>
    <col min="1" max="1" width="8.7265625" bestFit="1" customWidth="1"/>
    <col min="2" max="2" width="7.1796875" bestFit="1" customWidth="1"/>
    <col min="3" max="3" width="10" bestFit="1" customWidth="1"/>
    <col min="4" max="4" width="20.90625" bestFit="1" customWidth="1"/>
    <col min="5" max="5" width="14.7265625" bestFit="1" customWidth="1"/>
    <col min="6" max="6" width="6.26953125" bestFit="1" customWidth="1"/>
    <col min="7" max="7" width="18.36328125" bestFit="1" customWidth="1"/>
    <col min="8" max="8" width="13.6328125" bestFit="1" customWidth="1"/>
    <col min="9" max="9" width="8.26953125" bestFit="1" customWidth="1"/>
    <col min="10" max="10" width="12.7265625" bestFit="1" customWidth="1"/>
    <col min="11" max="11" width="20.08984375" bestFit="1" customWidth="1"/>
    <col min="12" max="12" width="23.81640625" bestFit="1" customWidth="1"/>
    <col min="13" max="13" width="8.6328125" bestFit="1" customWidth="1"/>
    <col min="14" max="14" width="23.81640625" bestFit="1" customWidth="1"/>
    <col min="15" max="15" width="33.54296875" bestFit="1" customWidth="1"/>
    <col min="16" max="16" width="20" bestFit="1" customWidth="1"/>
    <col min="17" max="17" width="22.7265625" bestFit="1" customWidth="1"/>
    <col min="18" max="18" width="19.90625" bestFit="1" customWidth="1"/>
    <col min="19" max="19" width="12.26953125" style="36" bestFit="1" customWidth="1"/>
  </cols>
  <sheetData>
    <row r="1" spans="1:19" x14ac:dyDescent="0.35">
      <c r="D1" s="93" t="s">
        <v>282</v>
      </c>
      <c r="E1" s="93"/>
      <c r="F1" s="93"/>
      <c r="G1" s="93"/>
      <c r="H1" s="93"/>
      <c r="I1" s="93"/>
      <c r="J1" s="93"/>
      <c r="K1" s="93"/>
    </row>
    <row r="3" spans="1:19" ht="29" customHeight="1" x14ac:dyDescent="0.35">
      <c r="C3" s="115" t="s">
        <v>111</v>
      </c>
      <c r="D3" s="115"/>
      <c r="E3" s="115"/>
      <c r="F3" s="115"/>
      <c r="G3" s="115"/>
    </row>
    <row r="4" spans="1:19" ht="14.5" customHeight="1" x14ac:dyDescent="0.35">
      <c r="C4" s="115"/>
      <c r="D4" s="115"/>
      <c r="E4" s="115"/>
      <c r="F4" s="115"/>
      <c r="G4" s="115"/>
    </row>
    <row r="5" spans="1:19" x14ac:dyDescent="0.35">
      <c r="R5" s="114" t="s">
        <v>109</v>
      </c>
      <c r="S5" s="114"/>
    </row>
    <row r="6" spans="1:19" x14ac:dyDescent="0.35">
      <c r="A6" t="s">
        <v>0</v>
      </c>
      <c r="B6" t="s">
        <v>1</v>
      </c>
      <c r="C6" t="s">
        <v>2</v>
      </c>
      <c r="D6" t="s">
        <v>3</v>
      </c>
      <c r="E6" t="s">
        <v>4</v>
      </c>
      <c r="F6" t="s">
        <v>5</v>
      </c>
      <c r="G6" t="s">
        <v>6</v>
      </c>
      <c r="H6" t="s">
        <v>7</v>
      </c>
      <c r="I6" t="s">
        <v>8</v>
      </c>
      <c r="J6" t="s">
        <v>9</v>
      </c>
      <c r="K6" t="s">
        <v>10</v>
      </c>
      <c r="L6" t="s">
        <v>11</v>
      </c>
      <c r="M6" t="s">
        <v>12</v>
      </c>
      <c r="N6" t="s">
        <v>13</v>
      </c>
      <c r="O6" t="s">
        <v>14</v>
      </c>
      <c r="P6" t="s">
        <v>15</v>
      </c>
      <c r="Q6" t="s">
        <v>108</v>
      </c>
      <c r="R6" t="s">
        <v>109</v>
      </c>
      <c r="S6" s="36" t="s">
        <v>110</v>
      </c>
    </row>
    <row r="7" spans="1:19" x14ac:dyDescent="0.35">
      <c r="A7" t="s">
        <v>30</v>
      </c>
      <c r="B7">
        <v>2022</v>
      </c>
      <c r="C7" t="s">
        <v>38</v>
      </c>
      <c r="D7">
        <v>152.9</v>
      </c>
      <c r="E7">
        <v>214.7</v>
      </c>
      <c r="F7">
        <v>161.4</v>
      </c>
      <c r="G7">
        <v>164.6</v>
      </c>
      <c r="H7">
        <v>209.9</v>
      </c>
      <c r="I7">
        <v>168</v>
      </c>
      <c r="J7">
        <v>160.4</v>
      </c>
      <c r="K7">
        <v>165</v>
      </c>
      <c r="L7">
        <v>118.9</v>
      </c>
      <c r="M7">
        <v>186.6</v>
      </c>
      <c r="N7">
        <v>173.2</v>
      </c>
      <c r="O7">
        <v>180.4</v>
      </c>
      <c r="P7">
        <v>170.8</v>
      </c>
      <c r="Q7" s="35">
        <f>AVERAGE(Table9__4[[#This Row],[Cereals and products]:[Food and beverages]])</f>
        <v>171.2923076923077</v>
      </c>
      <c r="R7">
        <f>SUM(Table9__4[[#This Row],[Cereals and products]:[Food and beverages]])</f>
        <v>2226.8000000000002</v>
      </c>
      <c r="S7" s="36" t="s">
        <v>48</v>
      </c>
    </row>
    <row r="8" spans="1:19" x14ac:dyDescent="0.35">
      <c r="A8" t="s">
        <v>30</v>
      </c>
      <c r="B8">
        <v>2022</v>
      </c>
      <c r="C8" t="s">
        <v>39</v>
      </c>
      <c r="D8">
        <v>153.80000000000001</v>
      </c>
      <c r="E8">
        <v>217.2</v>
      </c>
      <c r="F8">
        <v>169.6</v>
      </c>
      <c r="G8">
        <v>165.4</v>
      </c>
      <c r="H8">
        <v>208.1</v>
      </c>
      <c r="I8">
        <v>165.8</v>
      </c>
      <c r="J8">
        <v>167.3</v>
      </c>
      <c r="K8">
        <v>164.6</v>
      </c>
      <c r="L8">
        <v>119.1</v>
      </c>
      <c r="M8">
        <v>188.9</v>
      </c>
      <c r="N8">
        <v>174.2</v>
      </c>
      <c r="O8">
        <v>181.9</v>
      </c>
      <c r="P8">
        <v>172.4</v>
      </c>
      <c r="Q8" s="35">
        <f>AVERAGE(Table9__4[[#This Row],[Cereals and products]:[Food and beverages]])</f>
        <v>172.94615384615386</v>
      </c>
      <c r="R8">
        <f>SUM(Table9__4[[#This Row],[Cereals and products]:[Food and beverages]])</f>
        <v>2248.3000000000002</v>
      </c>
      <c r="S8" s="36">
        <f>(Table9__4[[#This Row],[Sum of Food bucket]]-R7)/R7</f>
        <v>9.6551104724268005E-3</v>
      </c>
    </row>
    <row r="9" spans="1:19" x14ac:dyDescent="0.35">
      <c r="A9" t="s">
        <v>30</v>
      </c>
      <c r="B9">
        <v>2022</v>
      </c>
      <c r="C9" t="s">
        <v>40</v>
      </c>
      <c r="D9">
        <v>155.19999999999999</v>
      </c>
      <c r="E9">
        <v>210.8</v>
      </c>
      <c r="F9">
        <v>174.3</v>
      </c>
      <c r="G9">
        <v>166.3</v>
      </c>
      <c r="H9">
        <v>202.2</v>
      </c>
      <c r="I9">
        <v>169.6</v>
      </c>
      <c r="J9">
        <v>168.6</v>
      </c>
      <c r="K9">
        <v>164.4</v>
      </c>
      <c r="L9">
        <v>119.2</v>
      </c>
      <c r="M9">
        <v>191.8</v>
      </c>
      <c r="N9">
        <v>174.5</v>
      </c>
      <c r="O9">
        <v>183.1</v>
      </c>
      <c r="P9">
        <v>172.5</v>
      </c>
      <c r="Q9" s="35">
        <f>AVERAGE(Table9__4[[#This Row],[Cereals and products]:[Food and beverages]])</f>
        <v>173.26923076923077</v>
      </c>
      <c r="R9">
        <f>SUM(Table9__4[[#This Row],[Cereals and products]:[Food and beverages]])</f>
        <v>2252.5</v>
      </c>
      <c r="S9" s="36">
        <f>(Table9__4[[#This Row],[Sum of Food bucket]]-R8)/R8</f>
        <v>1.8680781034558635E-3</v>
      </c>
    </row>
    <row r="10" spans="1:19" x14ac:dyDescent="0.35">
      <c r="A10" t="s">
        <v>30</v>
      </c>
      <c r="B10">
        <v>2022</v>
      </c>
      <c r="C10" t="s">
        <v>41</v>
      </c>
      <c r="D10">
        <v>159.5</v>
      </c>
      <c r="E10">
        <v>204.1</v>
      </c>
      <c r="F10">
        <v>168.3</v>
      </c>
      <c r="G10">
        <v>167.9</v>
      </c>
      <c r="H10">
        <v>198.1</v>
      </c>
      <c r="I10">
        <v>169.2</v>
      </c>
      <c r="J10">
        <v>173.1</v>
      </c>
      <c r="K10">
        <v>167.1</v>
      </c>
      <c r="L10">
        <v>120.2</v>
      </c>
      <c r="M10">
        <v>195.6</v>
      </c>
      <c r="N10">
        <v>174.8</v>
      </c>
      <c r="O10">
        <v>184</v>
      </c>
      <c r="P10">
        <v>173.9</v>
      </c>
      <c r="Q10" s="35">
        <f>AVERAGE(Table9__4[[#This Row],[Cereals and products]:[Food and beverages]])</f>
        <v>173.5230769230769</v>
      </c>
      <c r="R10">
        <f>SUM(Table9__4[[#This Row],[Cereals and products]:[Food and beverages]])</f>
        <v>2255.7999999999997</v>
      </c>
      <c r="S10" s="36">
        <f>(Table9__4[[#This Row],[Sum of Food bucket]]-R9)/R9</f>
        <v>1.4650388457268489E-3</v>
      </c>
    </row>
    <row r="11" spans="1:19" x14ac:dyDescent="0.35">
      <c r="A11" t="s">
        <v>30</v>
      </c>
      <c r="B11">
        <v>2022</v>
      </c>
      <c r="C11" t="s">
        <v>42</v>
      </c>
      <c r="D11">
        <v>162.9</v>
      </c>
      <c r="E11">
        <v>206.7</v>
      </c>
      <c r="F11">
        <v>169</v>
      </c>
      <c r="G11">
        <v>169.5</v>
      </c>
      <c r="H11">
        <v>194.1</v>
      </c>
      <c r="I11">
        <v>164.1</v>
      </c>
      <c r="J11">
        <v>176.9</v>
      </c>
      <c r="K11">
        <v>169</v>
      </c>
      <c r="L11">
        <v>120.8</v>
      </c>
      <c r="M11">
        <v>199.1</v>
      </c>
      <c r="N11">
        <v>175.4</v>
      </c>
      <c r="O11">
        <v>184.8</v>
      </c>
      <c r="P11">
        <v>175.5</v>
      </c>
      <c r="Q11" s="35">
        <f>AVERAGE(Table9__4[[#This Row],[Cereals and products]:[Food and beverages]])</f>
        <v>174.44615384615386</v>
      </c>
      <c r="R11">
        <f>SUM(Table9__4[[#This Row],[Cereals and products]:[Food and beverages]])</f>
        <v>2267.8000000000002</v>
      </c>
      <c r="S11" s="36">
        <f>(Table9__4[[#This Row],[Sum of Food bucket]]-R10)/R10</f>
        <v>5.3196205337354627E-3</v>
      </c>
    </row>
    <row r="12" spans="1:19" x14ac:dyDescent="0.35">
      <c r="A12" t="s">
        <v>30</v>
      </c>
      <c r="B12">
        <v>2022</v>
      </c>
      <c r="C12" t="s">
        <v>43</v>
      </c>
      <c r="D12">
        <v>164.7</v>
      </c>
      <c r="E12">
        <v>208.8</v>
      </c>
      <c r="F12">
        <v>170.3</v>
      </c>
      <c r="G12">
        <v>170.9</v>
      </c>
      <c r="H12">
        <v>191.6</v>
      </c>
      <c r="I12">
        <v>162.19999999999999</v>
      </c>
      <c r="J12">
        <v>184.8</v>
      </c>
      <c r="K12">
        <v>169.7</v>
      </c>
      <c r="L12">
        <v>121.1</v>
      </c>
      <c r="M12">
        <v>201.6</v>
      </c>
      <c r="N12">
        <v>175.8</v>
      </c>
      <c r="O12">
        <v>185.6</v>
      </c>
      <c r="P12">
        <v>177.4</v>
      </c>
      <c r="Q12" s="35">
        <f>AVERAGE(Table9__4[[#This Row],[Cereals and products]:[Food and beverages]])</f>
        <v>175.73076923076923</v>
      </c>
      <c r="R12">
        <f>SUM(Table9__4[[#This Row],[Cereals and products]:[Food and beverages]])</f>
        <v>2284.5</v>
      </c>
      <c r="S12" s="36">
        <f>(Table9__4[[#This Row],[Sum of Food bucket]]-R11)/R11</f>
        <v>7.3639650762853063E-3</v>
      </c>
    </row>
    <row r="13" spans="1:19" x14ac:dyDescent="0.35">
      <c r="A13" t="s">
        <v>30</v>
      </c>
      <c r="B13">
        <v>2022</v>
      </c>
      <c r="C13" t="s">
        <v>45</v>
      </c>
      <c r="D13">
        <v>166.9</v>
      </c>
      <c r="E13">
        <v>207.2</v>
      </c>
      <c r="F13">
        <v>180.2</v>
      </c>
      <c r="G13">
        <v>172.3</v>
      </c>
      <c r="H13">
        <v>194</v>
      </c>
      <c r="I13">
        <v>159.1</v>
      </c>
      <c r="J13">
        <v>171.6</v>
      </c>
      <c r="K13">
        <v>170.2</v>
      </c>
      <c r="L13">
        <v>121.5</v>
      </c>
      <c r="M13">
        <v>204.8</v>
      </c>
      <c r="N13">
        <v>176.4</v>
      </c>
      <c r="O13">
        <v>186.9</v>
      </c>
      <c r="P13">
        <v>176.6</v>
      </c>
      <c r="Q13" s="35">
        <f>AVERAGE(Table9__4[[#This Row],[Cereals and products]:[Food and beverages]])</f>
        <v>175.97692307692307</v>
      </c>
      <c r="R13">
        <f>SUM(Table9__4[[#This Row],[Cereals and products]:[Food and beverages]])</f>
        <v>2287.6999999999998</v>
      </c>
      <c r="S13" s="36">
        <f>(Table9__4[[#This Row],[Sum of Food bucket]]-R12)/R12</f>
        <v>1.4007441453271255E-3</v>
      </c>
    </row>
    <row r="14" spans="1:19" x14ac:dyDescent="0.35">
      <c r="A14" t="s">
        <v>30</v>
      </c>
      <c r="B14">
        <v>2022</v>
      </c>
      <c r="C14" t="s">
        <v>46</v>
      </c>
      <c r="D14">
        <v>168.8</v>
      </c>
      <c r="E14">
        <v>206.9</v>
      </c>
      <c r="F14">
        <v>189.1</v>
      </c>
      <c r="G14">
        <v>173.4</v>
      </c>
      <c r="H14">
        <v>193.9</v>
      </c>
      <c r="I14">
        <v>156.69999999999999</v>
      </c>
      <c r="J14">
        <v>150.19999999999999</v>
      </c>
      <c r="K14">
        <v>170.5</v>
      </c>
      <c r="L14">
        <v>121.2</v>
      </c>
      <c r="M14">
        <v>207.5</v>
      </c>
      <c r="N14">
        <v>176.8</v>
      </c>
      <c r="O14">
        <v>187.7</v>
      </c>
      <c r="P14">
        <v>174.4</v>
      </c>
      <c r="Q14" s="35">
        <f>AVERAGE(Table9__4[[#This Row],[Cereals and products]:[Food and beverages]])</f>
        <v>175.16153846153844</v>
      </c>
      <c r="R14">
        <f>SUM(Table9__4[[#This Row],[Cereals and products]:[Food and beverages]])</f>
        <v>2277.1</v>
      </c>
      <c r="S14" s="36">
        <f>(Table9__4[[#This Row],[Sum of Food bucket]]-R13)/R13</f>
        <v>-4.6334746688813698E-3</v>
      </c>
    </row>
    <row r="15" spans="1:19" x14ac:dyDescent="0.35">
      <c r="A15" t="s">
        <v>30</v>
      </c>
      <c r="B15">
        <v>2023</v>
      </c>
      <c r="C15" t="s">
        <v>31</v>
      </c>
      <c r="D15">
        <v>174</v>
      </c>
      <c r="E15">
        <v>208.3</v>
      </c>
      <c r="F15">
        <v>192.9</v>
      </c>
      <c r="G15">
        <v>174.3</v>
      </c>
      <c r="H15">
        <v>192.6</v>
      </c>
      <c r="I15">
        <v>156.30000000000001</v>
      </c>
      <c r="J15">
        <v>142.9</v>
      </c>
      <c r="K15">
        <v>170.7</v>
      </c>
      <c r="L15">
        <v>120.3</v>
      </c>
      <c r="M15">
        <v>210.5</v>
      </c>
      <c r="N15">
        <v>176.9</v>
      </c>
      <c r="O15">
        <v>188.5</v>
      </c>
      <c r="P15">
        <v>175</v>
      </c>
      <c r="Q15" s="35">
        <f>AVERAGE(Table9__4[[#This Row],[Cereals and products]:[Food and beverages]])</f>
        <v>175.63076923076926</v>
      </c>
      <c r="R15">
        <f>SUM(Table9__4[[#This Row],[Cereals and products]:[Food and beverages]])</f>
        <v>2283.2000000000003</v>
      </c>
      <c r="S15" s="36">
        <f>(Table9__4[[#This Row],[Sum of Food bucket]]-R14)/R14</f>
        <v>2.678845900487622E-3</v>
      </c>
    </row>
    <row r="16" spans="1:19" x14ac:dyDescent="0.35">
      <c r="A16" t="s">
        <v>30</v>
      </c>
      <c r="B16">
        <v>2023</v>
      </c>
      <c r="C16" t="s">
        <v>35</v>
      </c>
      <c r="D16">
        <v>174.2</v>
      </c>
      <c r="E16">
        <v>205.2</v>
      </c>
      <c r="F16">
        <v>173.9</v>
      </c>
      <c r="G16">
        <v>177</v>
      </c>
      <c r="H16">
        <v>183.4</v>
      </c>
      <c r="I16">
        <v>167.2</v>
      </c>
      <c r="J16">
        <v>140.9</v>
      </c>
      <c r="K16">
        <v>170.4</v>
      </c>
      <c r="L16">
        <v>119.1</v>
      </c>
      <c r="M16">
        <v>212.1</v>
      </c>
      <c r="N16">
        <v>177.6</v>
      </c>
      <c r="O16">
        <v>189.9</v>
      </c>
      <c r="P16">
        <v>174.8</v>
      </c>
      <c r="Q16" s="35">
        <f>AVERAGE(Table9__4[[#This Row],[Cereals and products]:[Food and beverages]])</f>
        <v>174.28461538461536</v>
      </c>
      <c r="R16">
        <f>SUM(Table9__4[[#This Row],[Cereals and products]:[Food and beverages]])</f>
        <v>2265.6999999999998</v>
      </c>
      <c r="S16" s="36">
        <f>(Table9__4[[#This Row],[Sum of Food bucket]]-R15)/R15</f>
        <v>-7.6646811492643886E-3</v>
      </c>
    </row>
    <row r="17" spans="1:19" x14ac:dyDescent="0.35">
      <c r="A17" t="s">
        <v>30</v>
      </c>
      <c r="B17">
        <v>2023</v>
      </c>
      <c r="C17" t="s">
        <v>36</v>
      </c>
      <c r="D17">
        <v>174.3</v>
      </c>
      <c r="E17">
        <v>205.2</v>
      </c>
      <c r="F17">
        <v>173.9</v>
      </c>
      <c r="G17">
        <v>177</v>
      </c>
      <c r="H17">
        <v>183.3</v>
      </c>
      <c r="I17">
        <v>167.2</v>
      </c>
      <c r="J17">
        <v>140.9</v>
      </c>
      <c r="K17">
        <v>170.5</v>
      </c>
      <c r="L17">
        <v>119.1</v>
      </c>
      <c r="M17">
        <v>212.1</v>
      </c>
      <c r="N17">
        <v>177.6</v>
      </c>
      <c r="O17">
        <v>189.9</v>
      </c>
      <c r="P17">
        <v>174.8</v>
      </c>
      <c r="Q17" s="35">
        <f>AVERAGE(Table9__4[[#This Row],[Cereals and products]:[Food and beverages]])</f>
        <v>174.2923076923077</v>
      </c>
      <c r="R17">
        <f>SUM(Table9__4[[#This Row],[Cereals and products]:[Food and beverages]])</f>
        <v>2265.8000000000002</v>
      </c>
      <c r="S17" s="36">
        <f>(Table9__4[[#This Row],[Sum of Food bucket]]-R16)/R16</f>
        <v>4.4136469965292762E-5</v>
      </c>
    </row>
    <row r="18" spans="1:19" x14ac:dyDescent="0.35">
      <c r="A18" t="s">
        <v>30</v>
      </c>
      <c r="B18">
        <v>2023</v>
      </c>
      <c r="C18" t="s">
        <v>37</v>
      </c>
      <c r="D18">
        <v>173.3</v>
      </c>
      <c r="E18">
        <v>206.9</v>
      </c>
      <c r="F18">
        <v>167.9</v>
      </c>
      <c r="G18">
        <v>178.2</v>
      </c>
      <c r="H18">
        <v>178.5</v>
      </c>
      <c r="I18">
        <v>173.7</v>
      </c>
      <c r="J18">
        <v>142.80000000000001</v>
      </c>
      <c r="K18">
        <v>172.8</v>
      </c>
      <c r="L18">
        <v>120.4</v>
      </c>
      <c r="M18">
        <v>215.5</v>
      </c>
      <c r="N18">
        <v>178.2</v>
      </c>
      <c r="O18">
        <v>190.5</v>
      </c>
      <c r="P18">
        <v>175.5</v>
      </c>
      <c r="Q18" s="35">
        <f>AVERAGE(Table9__4[[#This Row],[Cereals and products]:[Food and beverages]])</f>
        <v>174.93846153846152</v>
      </c>
      <c r="R18">
        <f>SUM(Table9__4[[#This Row],[Cereals and products]:[Food and beverages]])</f>
        <v>2274.1999999999998</v>
      </c>
      <c r="S18" s="36">
        <f>(Table9__4[[#This Row],[Sum of Food bucket]]-R17)/R17</f>
        <v>3.7072998499424643E-3</v>
      </c>
    </row>
    <row r="19" spans="1:19" x14ac:dyDescent="0.35">
      <c r="A19" t="s">
        <v>30</v>
      </c>
      <c r="B19">
        <v>2023</v>
      </c>
      <c r="C19" t="s">
        <v>38</v>
      </c>
      <c r="D19">
        <v>173.2</v>
      </c>
      <c r="E19">
        <v>211.5</v>
      </c>
      <c r="F19">
        <v>171</v>
      </c>
      <c r="G19">
        <v>179.6</v>
      </c>
      <c r="H19">
        <v>173.3</v>
      </c>
      <c r="I19">
        <v>169</v>
      </c>
      <c r="J19">
        <v>148.69999999999999</v>
      </c>
      <c r="K19">
        <v>174.9</v>
      </c>
      <c r="L19">
        <v>121.9</v>
      </c>
      <c r="M19">
        <v>221</v>
      </c>
      <c r="N19">
        <v>178.7</v>
      </c>
      <c r="O19">
        <v>191.1</v>
      </c>
      <c r="P19">
        <v>176.8</v>
      </c>
      <c r="Q19" s="35">
        <f>AVERAGE(Table9__4[[#This Row],[Cereals and products]:[Food and beverages]])</f>
        <v>176.20769230769235</v>
      </c>
      <c r="R19">
        <f>SUM(Table9__4[[#This Row],[Cereals and products]:[Food and beverages]])</f>
        <v>2290.7000000000007</v>
      </c>
      <c r="S19" s="36">
        <f>(Table9__4[[#This Row],[Sum of Food bucket]]-R18)/R18</f>
        <v>7.2552985665292899E-3</v>
      </c>
    </row>
    <row r="22" spans="1:19" x14ac:dyDescent="0.35">
      <c r="C22" s="115" t="s">
        <v>112</v>
      </c>
      <c r="D22" s="115"/>
      <c r="E22" s="115"/>
      <c r="F22" s="115"/>
      <c r="G22" s="115"/>
    </row>
    <row r="23" spans="1:19" x14ac:dyDescent="0.35">
      <c r="C23" s="115"/>
      <c r="D23" s="115"/>
      <c r="E23" s="115"/>
      <c r="F23" s="115"/>
      <c r="G23" s="115"/>
    </row>
    <row r="24" spans="1:19" x14ac:dyDescent="0.35">
      <c r="R24" s="114" t="s">
        <v>109</v>
      </c>
      <c r="S24" s="114"/>
    </row>
    <row r="25" spans="1:19" x14ac:dyDescent="0.35">
      <c r="A25" s="4" t="s">
        <v>0</v>
      </c>
      <c r="B25" s="4" t="s">
        <v>1</v>
      </c>
      <c r="C25" s="4" t="s">
        <v>2</v>
      </c>
      <c r="D25" s="4" t="s">
        <v>3</v>
      </c>
      <c r="E25" s="4" t="s">
        <v>4</v>
      </c>
      <c r="F25" s="4" t="s">
        <v>5</v>
      </c>
      <c r="G25" s="4" t="s">
        <v>6</v>
      </c>
      <c r="H25" s="4" t="s">
        <v>7</v>
      </c>
      <c r="I25" s="4" t="s">
        <v>8</v>
      </c>
      <c r="J25" s="4" t="s">
        <v>9</v>
      </c>
      <c r="K25" s="4" t="s">
        <v>10</v>
      </c>
      <c r="L25" s="4" t="s">
        <v>11</v>
      </c>
      <c r="M25" s="4" t="s">
        <v>12</v>
      </c>
      <c r="N25" s="4" t="s">
        <v>13</v>
      </c>
      <c r="O25" s="4" t="s">
        <v>14</v>
      </c>
      <c r="P25" s="4" t="s">
        <v>15</v>
      </c>
      <c r="Q25" s="3" t="s">
        <v>108</v>
      </c>
      <c r="R25" s="3" t="s">
        <v>109</v>
      </c>
      <c r="S25" s="3" t="s">
        <v>110</v>
      </c>
    </row>
    <row r="26" spans="1:19" x14ac:dyDescent="0.35">
      <c r="A26" s="4" t="s">
        <v>33</v>
      </c>
      <c r="B26" s="4">
        <v>2022</v>
      </c>
      <c r="C26" s="4" t="s">
        <v>38</v>
      </c>
      <c r="D26" s="4">
        <v>156.69999999999999</v>
      </c>
      <c r="E26" s="4">
        <v>221.2</v>
      </c>
      <c r="F26" s="4">
        <v>164.1</v>
      </c>
      <c r="G26" s="4">
        <v>165.4</v>
      </c>
      <c r="H26" s="4">
        <v>189.5</v>
      </c>
      <c r="I26" s="4">
        <v>174.5</v>
      </c>
      <c r="J26" s="4">
        <v>203.2</v>
      </c>
      <c r="K26" s="4">
        <v>164.1</v>
      </c>
      <c r="L26" s="4">
        <v>121.2</v>
      </c>
      <c r="M26" s="4">
        <v>181.4</v>
      </c>
      <c r="N26" s="4">
        <v>158.5</v>
      </c>
      <c r="O26" s="4">
        <v>184.9</v>
      </c>
      <c r="P26" s="4">
        <v>177.5</v>
      </c>
      <c r="Q26" s="15">
        <f>AVERAGE(Table9__5[[#This Row],[Cereals and products]:[Food and beverages]])</f>
        <v>174.01538461538465</v>
      </c>
      <c r="R26" s="4">
        <f>SUM(Table9__5[[#This Row],[Cereals and products]:[Food and beverages]])</f>
        <v>2262.2000000000003</v>
      </c>
      <c r="S26" s="37" t="s">
        <v>48</v>
      </c>
    </row>
    <row r="27" spans="1:19" x14ac:dyDescent="0.35">
      <c r="A27" s="4" t="s">
        <v>33</v>
      </c>
      <c r="B27" s="4">
        <v>2022</v>
      </c>
      <c r="C27" s="4" t="s">
        <v>39</v>
      </c>
      <c r="D27" s="4">
        <v>157.5</v>
      </c>
      <c r="E27" s="4">
        <v>223.4</v>
      </c>
      <c r="F27" s="4">
        <v>172.8</v>
      </c>
      <c r="G27" s="4">
        <v>166.4</v>
      </c>
      <c r="H27" s="4">
        <v>188.6</v>
      </c>
      <c r="I27" s="4">
        <v>174.1</v>
      </c>
      <c r="J27" s="4">
        <v>211.5</v>
      </c>
      <c r="K27" s="4">
        <v>163.6</v>
      </c>
      <c r="L27" s="4">
        <v>121.4</v>
      </c>
      <c r="M27" s="4">
        <v>183.5</v>
      </c>
      <c r="N27" s="4">
        <v>159.1</v>
      </c>
      <c r="O27" s="4">
        <v>186.3</v>
      </c>
      <c r="P27" s="4">
        <v>179.3</v>
      </c>
      <c r="Q27" s="15">
        <f>AVERAGE(Table9__5[[#This Row],[Cereals and products]:[Food and beverages]])</f>
        <v>175.96153846153845</v>
      </c>
      <c r="R27" s="4">
        <f>SUM(Table9__5[[#This Row],[Cereals and products]:[Food and beverages]])</f>
        <v>2287.5</v>
      </c>
      <c r="S27" s="37">
        <f>(R27-R26)/R26</f>
        <v>1.1183803377243269E-2</v>
      </c>
    </row>
    <row r="28" spans="1:19" x14ac:dyDescent="0.35">
      <c r="A28" s="4" t="s">
        <v>33</v>
      </c>
      <c r="B28" s="4">
        <v>2022</v>
      </c>
      <c r="C28" s="4" t="s">
        <v>40</v>
      </c>
      <c r="D28" s="4">
        <v>159.30000000000001</v>
      </c>
      <c r="E28" s="4">
        <v>217.1</v>
      </c>
      <c r="F28" s="4">
        <v>176.6</v>
      </c>
      <c r="G28" s="4">
        <v>167.1</v>
      </c>
      <c r="H28" s="4">
        <v>184.8</v>
      </c>
      <c r="I28" s="4">
        <v>179.5</v>
      </c>
      <c r="J28" s="4">
        <v>208.5</v>
      </c>
      <c r="K28" s="4">
        <v>164</v>
      </c>
      <c r="L28" s="4">
        <v>121.5</v>
      </c>
      <c r="M28" s="4">
        <v>186.3</v>
      </c>
      <c r="N28" s="4">
        <v>159.80000000000001</v>
      </c>
      <c r="O28" s="4">
        <v>187.7</v>
      </c>
      <c r="P28" s="4">
        <v>179.4</v>
      </c>
      <c r="Q28" s="15">
        <f>AVERAGE(Table9__5[[#This Row],[Cereals and products]:[Food and beverages]])</f>
        <v>176.27692307692308</v>
      </c>
      <c r="R28" s="4">
        <f>SUM(Table9__5[[#This Row],[Cereals and products]:[Food and beverages]])</f>
        <v>2291.6</v>
      </c>
      <c r="S28" s="37">
        <f t="shared" ref="S28:S38" si="0">(R28-R27)/R27</f>
        <v>1.7923497267759165E-3</v>
      </c>
    </row>
    <row r="29" spans="1:19" x14ac:dyDescent="0.35">
      <c r="A29" s="4" t="s">
        <v>33</v>
      </c>
      <c r="B29" s="4">
        <v>2022</v>
      </c>
      <c r="C29" s="4" t="s">
        <v>41</v>
      </c>
      <c r="D29" s="4">
        <v>162.1</v>
      </c>
      <c r="E29" s="4">
        <v>210.9</v>
      </c>
      <c r="F29" s="4">
        <v>170.6</v>
      </c>
      <c r="G29" s="4">
        <v>168.4</v>
      </c>
      <c r="H29" s="4">
        <v>182.5</v>
      </c>
      <c r="I29" s="4">
        <v>177.1</v>
      </c>
      <c r="J29" s="4">
        <v>213.1</v>
      </c>
      <c r="K29" s="4">
        <v>167.3</v>
      </c>
      <c r="L29" s="4">
        <v>122.2</v>
      </c>
      <c r="M29" s="4">
        <v>189.7</v>
      </c>
      <c r="N29" s="4">
        <v>160.5</v>
      </c>
      <c r="O29" s="4">
        <v>188.9</v>
      </c>
      <c r="P29" s="4">
        <v>180.4</v>
      </c>
      <c r="Q29" s="15">
        <f>AVERAGE(Table9__5[[#This Row],[Cereals and products]:[Food and beverages]])</f>
        <v>176.43846153846152</v>
      </c>
      <c r="R29" s="4">
        <f>SUM(Table9__5[[#This Row],[Cereals and products]:[Food and beverages]])</f>
        <v>2293.6999999999998</v>
      </c>
      <c r="S29" s="37">
        <f t="shared" si="0"/>
        <v>9.1639029499036005E-4</v>
      </c>
    </row>
    <row r="30" spans="1:19" x14ac:dyDescent="0.35">
      <c r="A30" s="4" t="s">
        <v>33</v>
      </c>
      <c r="B30" s="4">
        <v>2022</v>
      </c>
      <c r="C30" s="4" t="s">
        <v>42</v>
      </c>
      <c r="D30" s="4">
        <v>164.9</v>
      </c>
      <c r="E30" s="4">
        <v>213.7</v>
      </c>
      <c r="F30" s="4">
        <v>170.9</v>
      </c>
      <c r="G30" s="4">
        <v>170.1</v>
      </c>
      <c r="H30" s="4">
        <v>179.3</v>
      </c>
      <c r="I30" s="4">
        <v>167.5</v>
      </c>
      <c r="J30" s="4">
        <v>220.8</v>
      </c>
      <c r="K30" s="4">
        <v>169.2</v>
      </c>
      <c r="L30" s="4">
        <v>123.1</v>
      </c>
      <c r="M30" s="4">
        <v>193.6</v>
      </c>
      <c r="N30" s="4">
        <v>161.1</v>
      </c>
      <c r="O30" s="4">
        <v>190.4</v>
      </c>
      <c r="P30" s="4">
        <v>181.8</v>
      </c>
      <c r="Q30" s="15">
        <f>AVERAGE(Table9__5[[#This Row],[Cereals and products]:[Food and beverages]])</f>
        <v>177.41538461538462</v>
      </c>
      <c r="R30" s="4">
        <f>SUM(Table9__5[[#This Row],[Cereals and products]:[Food and beverages]])</f>
        <v>2306.4</v>
      </c>
      <c r="S30" s="37">
        <f t="shared" si="0"/>
        <v>5.5369054366308902E-3</v>
      </c>
    </row>
    <row r="31" spans="1:19" x14ac:dyDescent="0.35">
      <c r="A31" s="4" t="s">
        <v>33</v>
      </c>
      <c r="B31" s="4">
        <v>2022</v>
      </c>
      <c r="C31" s="4" t="s">
        <v>43</v>
      </c>
      <c r="D31" s="4">
        <v>166.4</v>
      </c>
      <c r="E31" s="4">
        <v>214.9</v>
      </c>
      <c r="F31" s="4">
        <v>171.9</v>
      </c>
      <c r="G31" s="4">
        <v>171</v>
      </c>
      <c r="H31" s="4">
        <v>177.7</v>
      </c>
      <c r="I31" s="4">
        <v>165.7</v>
      </c>
      <c r="J31" s="4">
        <v>228.6</v>
      </c>
      <c r="K31" s="4">
        <v>169.9</v>
      </c>
      <c r="L31" s="4">
        <v>123.4</v>
      </c>
      <c r="M31" s="4">
        <v>196.4</v>
      </c>
      <c r="N31" s="4">
        <v>161.6</v>
      </c>
      <c r="O31" s="4">
        <v>191.5</v>
      </c>
      <c r="P31" s="4">
        <v>183.3</v>
      </c>
      <c r="Q31" s="15">
        <f>AVERAGE(Table9__5[[#This Row],[Cereals and products]:[Food and beverages]])</f>
        <v>178.63846153846154</v>
      </c>
      <c r="R31" s="4">
        <f>SUM(Table9__5[[#This Row],[Cereals and products]:[Food and beverages]])</f>
        <v>2322.3000000000002</v>
      </c>
      <c r="S31" s="37">
        <f t="shared" si="0"/>
        <v>6.8938605619147117E-3</v>
      </c>
    </row>
    <row r="32" spans="1:19" x14ac:dyDescent="0.35">
      <c r="A32" s="4" t="s">
        <v>33</v>
      </c>
      <c r="B32" s="4">
        <v>2022</v>
      </c>
      <c r="C32" s="4" t="s">
        <v>45</v>
      </c>
      <c r="D32" s="4">
        <v>168.4</v>
      </c>
      <c r="E32" s="4">
        <v>213.4</v>
      </c>
      <c r="F32" s="4">
        <v>183.2</v>
      </c>
      <c r="G32" s="4">
        <v>172.3</v>
      </c>
      <c r="H32" s="4">
        <v>180</v>
      </c>
      <c r="I32" s="4">
        <v>162.6</v>
      </c>
      <c r="J32" s="4">
        <v>205.5</v>
      </c>
      <c r="K32" s="4">
        <v>171</v>
      </c>
      <c r="L32" s="4">
        <v>123.4</v>
      </c>
      <c r="M32" s="4">
        <v>198.8</v>
      </c>
      <c r="N32" s="4">
        <v>162.1</v>
      </c>
      <c r="O32" s="4">
        <v>192.4</v>
      </c>
      <c r="P32" s="4">
        <v>181.3</v>
      </c>
      <c r="Q32" s="15">
        <f>AVERAGE(Table9__5[[#This Row],[Cereals and products]:[Food and beverages]])</f>
        <v>178.03076923076924</v>
      </c>
      <c r="R32" s="4">
        <f>SUM(Table9__5[[#This Row],[Cereals and products]:[Food and beverages]])</f>
        <v>2314.4</v>
      </c>
      <c r="S32" s="37">
        <f t="shared" si="0"/>
        <v>-3.4017999397149765E-3</v>
      </c>
    </row>
    <row r="33" spans="1:19" x14ac:dyDescent="0.35">
      <c r="A33" s="4" t="s">
        <v>33</v>
      </c>
      <c r="B33" s="4">
        <v>2022</v>
      </c>
      <c r="C33" s="4" t="s">
        <v>46</v>
      </c>
      <c r="D33" s="4">
        <v>170.2</v>
      </c>
      <c r="E33" s="4">
        <v>212.9</v>
      </c>
      <c r="F33" s="4">
        <v>191.9</v>
      </c>
      <c r="G33" s="4">
        <v>173.9</v>
      </c>
      <c r="H33" s="4">
        <v>179.1</v>
      </c>
      <c r="I33" s="4">
        <v>159.5</v>
      </c>
      <c r="J33" s="4">
        <v>178.7</v>
      </c>
      <c r="K33" s="4">
        <v>171.3</v>
      </c>
      <c r="L33" s="4">
        <v>123.1</v>
      </c>
      <c r="M33" s="4">
        <v>200.5</v>
      </c>
      <c r="N33" s="4">
        <v>162.80000000000001</v>
      </c>
      <c r="O33" s="4">
        <v>193.3</v>
      </c>
      <c r="P33" s="4">
        <v>178.6</v>
      </c>
      <c r="Q33" s="15">
        <f>AVERAGE(Table9__5[[#This Row],[Cereals and products]:[Food and beverages]])</f>
        <v>176.59999999999997</v>
      </c>
      <c r="R33" s="4">
        <f>SUM(Table9__5[[#This Row],[Cereals and products]:[Food and beverages]])</f>
        <v>2295.7999999999997</v>
      </c>
      <c r="S33" s="37">
        <f t="shared" si="0"/>
        <v>-8.0366401659178899E-3</v>
      </c>
    </row>
    <row r="34" spans="1:19" x14ac:dyDescent="0.35">
      <c r="A34" s="4" t="s">
        <v>33</v>
      </c>
      <c r="B34" s="4">
        <v>2023</v>
      </c>
      <c r="C34" s="4" t="s">
        <v>31</v>
      </c>
      <c r="D34" s="4">
        <v>173.3</v>
      </c>
      <c r="E34" s="4">
        <v>215.2</v>
      </c>
      <c r="F34" s="4">
        <v>197</v>
      </c>
      <c r="G34" s="4">
        <v>175.2</v>
      </c>
      <c r="H34" s="4">
        <v>178</v>
      </c>
      <c r="I34" s="4">
        <v>160.5</v>
      </c>
      <c r="J34" s="4">
        <v>175.3</v>
      </c>
      <c r="K34" s="4">
        <v>171.2</v>
      </c>
      <c r="L34" s="4">
        <v>122.7</v>
      </c>
      <c r="M34" s="4">
        <v>204.3</v>
      </c>
      <c r="N34" s="4">
        <v>163.69999999999999</v>
      </c>
      <c r="O34" s="4">
        <v>194.3</v>
      </c>
      <c r="P34" s="4">
        <v>179.5</v>
      </c>
      <c r="Q34" s="15">
        <f>AVERAGE(Table9__5[[#This Row],[Cereals and products]:[Food and beverages]])</f>
        <v>177.70769230769233</v>
      </c>
      <c r="R34" s="4">
        <f>SUM(Table9__5[[#This Row],[Cereals and products]:[Food and beverages]])</f>
        <v>2310.2000000000003</v>
      </c>
      <c r="S34" s="37">
        <f t="shared" si="0"/>
        <v>6.2723233731163631E-3</v>
      </c>
    </row>
    <row r="35" spans="1:19" x14ac:dyDescent="0.35">
      <c r="A35" s="4" t="s">
        <v>33</v>
      </c>
      <c r="B35" s="4">
        <v>2023</v>
      </c>
      <c r="C35" s="4" t="s">
        <v>35</v>
      </c>
      <c r="D35" s="4">
        <v>174.7</v>
      </c>
      <c r="E35" s="4">
        <v>212.2</v>
      </c>
      <c r="F35" s="4">
        <v>177.2</v>
      </c>
      <c r="G35" s="4">
        <v>177.9</v>
      </c>
      <c r="H35" s="4">
        <v>172.2</v>
      </c>
      <c r="I35" s="4">
        <v>172.1</v>
      </c>
      <c r="J35" s="4">
        <v>175.8</v>
      </c>
      <c r="K35" s="4">
        <v>172.2</v>
      </c>
      <c r="L35" s="4">
        <v>121.9</v>
      </c>
      <c r="M35" s="4">
        <v>204.8</v>
      </c>
      <c r="N35" s="4">
        <v>164.9</v>
      </c>
      <c r="O35" s="4">
        <v>196.6</v>
      </c>
      <c r="P35" s="4">
        <v>180.7</v>
      </c>
      <c r="Q35" s="15">
        <f>AVERAGE(Table9__5[[#This Row],[Cereals and products]:[Food and beverages]])</f>
        <v>177.16923076923075</v>
      </c>
      <c r="R35" s="4">
        <f>SUM(Table9__5[[#This Row],[Cereals and products]:[Food and beverages]])</f>
        <v>2303.1999999999998</v>
      </c>
      <c r="S35" s="37">
        <f t="shared" si="0"/>
        <v>-3.0300406891180217E-3</v>
      </c>
    </row>
    <row r="36" spans="1:19" x14ac:dyDescent="0.35">
      <c r="A36" s="4" t="s">
        <v>33</v>
      </c>
      <c r="B36" s="4">
        <v>2023</v>
      </c>
      <c r="C36" s="4" t="s">
        <v>36</v>
      </c>
      <c r="D36" s="4">
        <v>174.7</v>
      </c>
      <c r="E36" s="4">
        <v>212.2</v>
      </c>
      <c r="F36" s="4">
        <v>177.2</v>
      </c>
      <c r="G36" s="4">
        <v>177.9</v>
      </c>
      <c r="H36" s="4">
        <v>172.2</v>
      </c>
      <c r="I36" s="4">
        <v>172.1</v>
      </c>
      <c r="J36" s="4">
        <v>175.9</v>
      </c>
      <c r="K36" s="4">
        <v>172.2</v>
      </c>
      <c r="L36" s="4">
        <v>121.9</v>
      </c>
      <c r="M36" s="4">
        <v>204.8</v>
      </c>
      <c r="N36" s="4">
        <v>164.9</v>
      </c>
      <c r="O36" s="4">
        <v>196.6</v>
      </c>
      <c r="P36" s="4">
        <v>180.8</v>
      </c>
      <c r="Q36" s="15">
        <f>AVERAGE(Table9__5[[#This Row],[Cereals and products]:[Food and beverages]])</f>
        <v>177.1846153846154</v>
      </c>
      <c r="R36" s="4">
        <f>SUM(Table9__5[[#This Row],[Cereals and products]:[Food and beverages]])</f>
        <v>2303.4</v>
      </c>
      <c r="S36" s="37">
        <f t="shared" si="0"/>
        <v>8.6835706842772171E-5</v>
      </c>
    </row>
    <row r="37" spans="1:19" x14ac:dyDescent="0.35">
      <c r="A37" s="4" t="s">
        <v>33</v>
      </c>
      <c r="B37" s="4">
        <v>2023</v>
      </c>
      <c r="C37" s="4" t="s">
        <v>37</v>
      </c>
      <c r="D37" s="4">
        <v>174.8</v>
      </c>
      <c r="E37" s="4">
        <v>213.7</v>
      </c>
      <c r="F37" s="4">
        <v>172.4</v>
      </c>
      <c r="G37" s="4">
        <v>178.8</v>
      </c>
      <c r="H37" s="4">
        <v>168.7</v>
      </c>
      <c r="I37" s="4">
        <v>179.2</v>
      </c>
      <c r="J37" s="4">
        <v>179.9</v>
      </c>
      <c r="K37" s="4">
        <v>174.7</v>
      </c>
      <c r="L37" s="4">
        <v>123.1</v>
      </c>
      <c r="M37" s="4">
        <v>207.8</v>
      </c>
      <c r="N37" s="4">
        <v>165.5</v>
      </c>
      <c r="O37" s="4">
        <v>197</v>
      </c>
      <c r="P37" s="4">
        <v>182.1</v>
      </c>
      <c r="Q37" s="15">
        <f>AVERAGE(Table9__5[[#This Row],[Cereals and products]:[Food and beverages]])</f>
        <v>178.28461538461539</v>
      </c>
      <c r="R37" s="4">
        <f>SUM(Table9__5[[#This Row],[Cereals and products]:[Food and beverages]])</f>
        <v>2317.7000000000003</v>
      </c>
      <c r="S37" s="37">
        <f t="shared" si="0"/>
        <v>6.2082139446037084E-3</v>
      </c>
    </row>
    <row r="38" spans="1:19" x14ac:dyDescent="0.35">
      <c r="A38" s="4" t="s">
        <v>33</v>
      </c>
      <c r="B38" s="4">
        <v>2023</v>
      </c>
      <c r="C38" s="4" t="s">
        <v>38</v>
      </c>
      <c r="D38" s="4">
        <v>174.7</v>
      </c>
      <c r="E38" s="4">
        <v>219.4</v>
      </c>
      <c r="F38" s="4">
        <v>176.7</v>
      </c>
      <c r="G38" s="4">
        <v>179.4</v>
      </c>
      <c r="H38" s="4">
        <v>164.4</v>
      </c>
      <c r="I38" s="4">
        <v>175.8</v>
      </c>
      <c r="J38" s="4">
        <v>185</v>
      </c>
      <c r="K38" s="4">
        <v>176.9</v>
      </c>
      <c r="L38" s="4">
        <v>124.2</v>
      </c>
      <c r="M38" s="4">
        <v>211.9</v>
      </c>
      <c r="N38" s="4">
        <v>165.9</v>
      </c>
      <c r="O38" s="4">
        <v>197.7</v>
      </c>
      <c r="P38" s="4">
        <v>183.1</v>
      </c>
      <c r="Q38" s="15">
        <f>AVERAGE(Table9__5[[#This Row],[Cereals and products]:[Food and beverages]])</f>
        <v>179.62307692307692</v>
      </c>
      <c r="R38" s="4">
        <f>SUM(Table9__5[[#This Row],[Cereals and products]:[Food and beverages]])</f>
        <v>2335.1</v>
      </c>
      <c r="S38" s="37">
        <f t="shared" si="0"/>
        <v>7.5074427233894096E-3</v>
      </c>
    </row>
    <row r="41" spans="1:19" x14ac:dyDescent="0.35">
      <c r="C41" s="115" t="s">
        <v>113</v>
      </c>
      <c r="D41" s="115"/>
      <c r="E41" s="115"/>
      <c r="F41" s="115"/>
      <c r="G41" s="115"/>
    </row>
    <row r="42" spans="1:19" x14ac:dyDescent="0.35">
      <c r="C42" s="115"/>
      <c r="D42" s="115"/>
      <c r="E42" s="115"/>
      <c r="F42" s="115"/>
      <c r="G42" s="115"/>
    </row>
    <row r="44" spans="1:19" x14ac:dyDescent="0.35">
      <c r="A44" t="s">
        <v>0</v>
      </c>
      <c r="B44" t="s">
        <v>1</v>
      </c>
      <c r="C44" t="s">
        <v>2</v>
      </c>
      <c r="D44" t="s">
        <v>3</v>
      </c>
      <c r="E44" t="s">
        <v>4</v>
      </c>
      <c r="F44" t="s">
        <v>5</v>
      </c>
      <c r="G44" t="s">
        <v>6</v>
      </c>
      <c r="H44" t="s">
        <v>7</v>
      </c>
      <c r="I44" t="s">
        <v>8</v>
      </c>
      <c r="J44" t="s">
        <v>9</v>
      </c>
      <c r="K44" t="s">
        <v>10</v>
      </c>
      <c r="L44" t="s">
        <v>11</v>
      </c>
      <c r="M44" t="s">
        <v>12</v>
      </c>
      <c r="N44" t="s">
        <v>13</v>
      </c>
      <c r="O44" t="s">
        <v>14</v>
      </c>
      <c r="P44" t="s">
        <v>15</v>
      </c>
      <c r="Q44" s="3" t="s">
        <v>108</v>
      </c>
      <c r="R44" s="3" t="s">
        <v>109</v>
      </c>
      <c r="S44" s="3" t="s">
        <v>110</v>
      </c>
    </row>
    <row r="45" spans="1:19" x14ac:dyDescent="0.35">
      <c r="A45" t="s">
        <v>34</v>
      </c>
      <c r="B45">
        <v>2022</v>
      </c>
      <c r="C45" t="s">
        <v>38</v>
      </c>
      <c r="D45">
        <v>154.1</v>
      </c>
      <c r="E45">
        <v>217</v>
      </c>
      <c r="F45">
        <v>162.4</v>
      </c>
      <c r="G45">
        <v>164.9</v>
      </c>
      <c r="H45">
        <v>202.4</v>
      </c>
      <c r="I45">
        <v>171</v>
      </c>
      <c r="J45">
        <v>174.9</v>
      </c>
      <c r="K45">
        <v>164.7</v>
      </c>
      <c r="L45">
        <v>119.7</v>
      </c>
      <c r="M45">
        <v>184.9</v>
      </c>
      <c r="N45">
        <v>167.1</v>
      </c>
      <c r="O45">
        <v>182.5</v>
      </c>
      <c r="P45">
        <v>173.3</v>
      </c>
      <c r="Q45" s="15">
        <f>AVERAGE(Table9__6[[#This Row],[Cereals and products]:[Food and beverages]])</f>
        <v>172.22307692307697</v>
      </c>
      <c r="R45" s="4">
        <f>SUM(Table9__6[[#This Row],[Cereals and products]:[Food and beverages]])</f>
        <v>2238.9000000000005</v>
      </c>
      <c r="S45" s="37" t="s">
        <v>48</v>
      </c>
    </row>
    <row r="46" spans="1:19" x14ac:dyDescent="0.35">
      <c r="A46" t="s">
        <v>34</v>
      </c>
      <c r="B46">
        <v>2022</v>
      </c>
      <c r="C46" t="s">
        <v>39</v>
      </c>
      <c r="D46">
        <v>155</v>
      </c>
      <c r="E46">
        <v>219.4</v>
      </c>
      <c r="F46">
        <v>170.8</v>
      </c>
      <c r="G46">
        <v>165.8</v>
      </c>
      <c r="H46">
        <v>200.9</v>
      </c>
      <c r="I46">
        <v>169.7</v>
      </c>
      <c r="J46">
        <v>182.3</v>
      </c>
      <c r="K46">
        <v>164.3</v>
      </c>
      <c r="L46">
        <v>119.9</v>
      </c>
      <c r="M46">
        <v>187.1</v>
      </c>
      <c r="N46">
        <v>167.9</v>
      </c>
      <c r="O46">
        <v>183.9</v>
      </c>
      <c r="P46">
        <v>174.9</v>
      </c>
      <c r="Q46" s="35">
        <f>AVERAGE(Table9__6[[#This Row],[Cereals and products]:[Food and beverages]])</f>
        <v>173.99230769230769</v>
      </c>
      <c r="R46">
        <f>SUM(Table9__6[[#This Row],[Cereals and products]:[Food and beverages]])</f>
        <v>2261.9</v>
      </c>
      <c r="S46" s="37">
        <f>ROUND((R46-R45)/R45,3)</f>
        <v>0.01</v>
      </c>
    </row>
    <row r="47" spans="1:19" x14ac:dyDescent="0.35">
      <c r="A47" t="s">
        <v>34</v>
      </c>
      <c r="B47">
        <v>2022</v>
      </c>
      <c r="C47" t="s">
        <v>40</v>
      </c>
      <c r="D47">
        <v>156.5</v>
      </c>
      <c r="E47">
        <v>213</v>
      </c>
      <c r="F47">
        <v>175.2</v>
      </c>
      <c r="G47">
        <v>166.6</v>
      </c>
      <c r="H47">
        <v>195.8</v>
      </c>
      <c r="I47">
        <v>174.2</v>
      </c>
      <c r="J47">
        <v>182.1</v>
      </c>
      <c r="K47">
        <v>164.3</v>
      </c>
      <c r="L47">
        <v>120</v>
      </c>
      <c r="M47">
        <v>190</v>
      </c>
      <c r="N47">
        <v>168.4</v>
      </c>
      <c r="O47">
        <v>185.2</v>
      </c>
      <c r="P47">
        <v>175</v>
      </c>
      <c r="Q47" s="35">
        <f>AVERAGE(Table9__6[[#This Row],[Cereals and products]:[Food and beverages]])</f>
        <v>174.33076923076925</v>
      </c>
      <c r="R47">
        <f>SUM(Table9__6[[#This Row],[Cereals and products]:[Food and beverages]])</f>
        <v>2266.3000000000002</v>
      </c>
      <c r="S47" s="37">
        <f t="shared" ref="S47:S57" si="1">ROUND((R47-R46)/R46,3)</f>
        <v>2E-3</v>
      </c>
    </row>
    <row r="48" spans="1:19" x14ac:dyDescent="0.35">
      <c r="A48" t="s">
        <v>34</v>
      </c>
      <c r="B48">
        <v>2022</v>
      </c>
      <c r="C48" t="s">
        <v>41</v>
      </c>
      <c r="D48">
        <v>160.30000000000001</v>
      </c>
      <c r="E48">
        <v>206.5</v>
      </c>
      <c r="F48">
        <v>169.2</v>
      </c>
      <c r="G48">
        <v>168.1</v>
      </c>
      <c r="H48">
        <v>192.4</v>
      </c>
      <c r="I48">
        <v>172.9</v>
      </c>
      <c r="J48">
        <v>186.7</v>
      </c>
      <c r="K48">
        <v>167.2</v>
      </c>
      <c r="L48">
        <v>120.9</v>
      </c>
      <c r="M48">
        <v>193.6</v>
      </c>
      <c r="N48">
        <v>168.8</v>
      </c>
      <c r="O48">
        <v>186.3</v>
      </c>
      <c r="P48">
        <v>176.3</v>
      </c>
      <c r="Q48" s="35">
        <f>AVERAGE(Table9__6[[#This Row],[Cereals and products]:[Food and beverages]])</f>
        <v>174.55384615384617</v>
      </c>
      <c r="R48">
        <f>SUM(Table9__6[[#This Row],[Cereals and products]:[Food and beverages]])</f>
        <v>2269.2000000000003</v>
      </c>
      <c r="S48" s="37">
        <f t="shared" si="1"/>
        <v>1E-3</v>
      </c>
    </row>
    <row r="49" spans="1:19" x14ac:dyDescent="0.35">
      <c r="A49" t="s">
        <v>34</v>
      </c>
      <c r="B49">
        <v>2022</v>
      </c>
      <c r="C49" t="s">
        <v>42</v>
      </c>
      <c r="D49">
        <v>163.5</v>
      </c>
      <c r="E49">
        <v>209.2</v>
      </c>
      <c r="F49">
        <v>169.7</v>
      </c>
      <c r="G49">
        <v>169.7</v>
      </c>
      <c r="H49">
        <v>188.7</v>
      </c>
      <c r="I49">
        <v>165.7</v>
      </c>
      <c r="J49">
        <v>191.8</v>
      </c>
      <c r="K49">
        <v>169.1</v>
      </c>
      <c r="L49">
        <v>121.6</v>
      </c>
      <c r="M49">
        <v>197.3</v>
      </c>
      <c r="N49">
        <v>169.4</v>
      </c>
      <c r="O49">
        <v>187.4</v>
      </c>
      <c r="P49">
        <v>177.8</v>
      </c>
      <c r="Q49" s="35">
        <f>AVERAGE(Table9__6[[#This Row],[Cereals and products]:[Food and beverages]])</f>
        <v>175.45384615384617</v>
      </c>
      <c r="R49">
        <f>SUM(Table9__6[[#This Row],[Cereals and products]:[Food and beverages]])</f>
        <v>2280.9</v>
      </c>
      <c r="S49" s="37">
        <f t="shared" si="1"/>
        <v>5.0000000000000001E-3</v>
      </c>
    </row>
    <row r="50" spans="1:19" x14ac:dyDescent="0.35">
      <c r="A50" t="s">
        <v>34</v>
      </c>
      <c r="B50">
        <v>2022</v>
      </c>
      <c r="C50" t="s">
        <v>43</v>
      </c>
      <c r="D50">
        <v>165.2</v>
      </c>
      <c r="E50">
        <v>210.9</v>
      </c>
      <c r="F50">
        <v>170.9</v>
      </c>
      <c r="G50">
        <v>170.9</v>
      </c>
      <c r="H50">
        <v>186.5</v>
      </c>
      <c r="I50">
        <v>163.80000000000001</v>
      </c>
      <c r="J50">
        <v>199.7</v>
      </c>
      <c r="K50">
        <v>169.8</v>
      </c>
      <c r="L50">
        <v>121.9</v>
      </c>
      <c r="M50">
        <v>199.9</v>
      </c>
      <c r="N50">
        <v>169.9</v>
      </c>
      <c r="O50">
        <v>188.3</v>
      </c>
      <c r="P50">
        <v>179.6</v>
      </c>
      <c r="Q50" s="35">
        <f>AVERAGE(Table9__6[[#This Row],[Cereals and products]:[Food and beverages]])</f>
        <v>176.71538461538464</v>
      </c>
      <c r="R50">
        <f>SUM(Table9__6[[#This Row],[Cereals and products]:[Food and beverages]])</f>
        <v>2297.3000000000002</v>
      </c>
      <c r="S50" s="37">
        <f t="shared" si="1"/>
        <v>7.0000000000000001E-3</v>
      </c>
    </row>
    <row r="51" spans="1:19" x14ac:dyDescent="0.35">
      <c r="A51" t="s">
        <v>34</v>
      </c>
      <c r="B51">
        <v>2022</v>
      </c>
      <c r="C51" t="s">
        <v>45</v>
      </c>
      <c r="D51">
        <v>167.4</v>
      </c>
      <c r="E51">
        <v>209.4</v>
      </c>
      <c r="F51">
        <v>181.4</v>
      </c>
      <c r="G51">
        <v>172.3</v>
      </c>
      <c r="H51">
        <v>188.9</v>
      </c>
      <c r="I51">
        <v>160.69999999999999</v>
      </c>
      <c r="J51">
        <v>183.1</v>
      </c>
      <c r="K51">
        <v>170.5</v>
      </c>
      <c r="L51">
        <v>122.1</v>
      </c>
      <c r="M51">
        <v>202.8</v>
      </c>
      <c r="N51">
        <v>170.4</v>
      </c>
      <c r="O51">
        <v>189.5</v>
      </c>
      <c r="P51">
        <v>178.3</v>
      </c>
      <c r="Q51" s="35">
        <f>AVERAGE(Table9__6[[#This Row],[Cereals and products]:[Food and beverages]])</f>
        <v>176.67692307692309</v>
      </c>
      <c r="R51">
        <f>SUM(Table9__6[[#This Row],[Cereals and products]:[Food and beverages]])</f>
        <v>2296.8000000000002</v>
      </c>
      <c r="S51" s="37">
        <f t="shared" si="1"/>
        <v>0</v>
      </c>
    </row>
    <row r="52" spans="1:19" x14ac:dyDescent="0.35">
      <c r="A52" t="s">
        <v>34</v>
      </c>
      <c r="B52">
        <v>2022</v>
      </c>
      <c r="C52" t="s">
        <v>46</v>
      </c>
      <c r="D52">
        <v>169.2</v>
      </c>
      <c r="E52">
        <v>209</v>
      </c>
      <c r="F52">
        <v>190.2</v>
      </c>
      <c r="G52">
        <v>173.6</v>
      </c>
      <c r="H52">
        <v>188.5</v>
      </c>
      <c r="I52">
        <v>158</v>
      </c>
      <c r="J52">
        <v>159.9</v>
      </c>
      <c r="K52">
        <v>170.8</v>
      </c>
      <c r="L52">
        <v>121.8</v>
      </c>
      <c r="M52">
        <v>205.2</v>
      </c>
      <c r="N52">
        <v>171</v>
      </c>
      <c r="O52">
        <v>190.3</v>
      </c>
      <c r="P52">
        <v>175.9</v>
      </c>
      <c r="Q52" s="35">
        <f>AVERAGE(Table9__6[[#This Row],[Cereals and products]:[Food and beverages]])</f>
        <v>175.64615384615385</v>
      </c>
      <c r="R52">
        <f>SUM(Table9__6[[#This Row],[Cereals and products]:[Food and beverages]])</f>
        <v>2283.4</v>
      </c>
      <c r="S52" s="37">
        <f t="shared" si="1"/>
        <v>-6.0000000000000001E-3</v>
      </c>
    </row>
    <row r="53" spans="1:19" x14ac:dyDescent="0.35">
      <c r="A53" t="s">
        <v>34</v>
      </c>
      <c r="B53">
        <v>2023</v>
      </c>
      <c r="C53" t="s">
        <v>31</v>
      </c>
      <c r="D53">
        <v>173.8</v>
      </c>
      <c r="E53">
        <v>210.7</v>
      </c>
      <c r="F53">
        <v>194.5</v>
      </c>
      <c r="G53">
        <v>174.6</v>
      </c>
      <c r="H53">
        <v>187.2</v>
      </c>
      <c r="I53">
        <v>158.30000000000001</v>
      </c>
      <c r="J53">
        <v>153.9</v>
      </c>
      <c r="K53">
        <v>170.9</v>
      </c>
      <c r="L53">
        <v>121.1</v>
      </c>
      <c r="M53">
        <v>208.4</v>
      </c>
      <c r="N53">
        <v>171.4</v>
      </c>
      <c r="O53">
        <v>191.2</v>
      </c>
      <c r="P53">
        <v>176.7</v>
      </c>
      <c r="Q53" s="35">
        <f>AVERAGE(Table9__6[[#This Row],[Cereals and products]:[Food and beverages]])</f>
        <v>176.36153846153846</v>
      </c>
      <c r="R53">
        <f>SUM(Table9__6[[#This Row],[Cereals and products]:[Food and beverages]])</f>
        <v>2292.6999999999998</v>
      </c>
      <c r="S53" s="37">
        <f t="shared" si="1"/>
        <v>4.0000000000000001E-3</v>
      </c>
    </row>
    <row r="54" spans="1:19" x14ac:dyDescent="0.35">
      <c r="A54" t="s">
        <v>34</v>
      </c>
      <c r="B54">
        <v>2023</v>
      </c>
      <c r="C54" t="s">
        <v>35</v>
      </c>
      <c r="D54">
        <v>174.4</v>
      </c>
      <c r="E54">
        <v>207.7</v>
      </c>
      <c r="F54">
        <v>175.2</v>
      </c>
      <c r="G54">
        <v>177.3</v>
      </c>
      <c r="H54">
        <v>179.3</v>
      </c>
      <c r="I54">
        <v>169.5</v>
      </c>
      <c r="J54">
        <v>152.69999999999999</v>
      </c>
      <c r="K54">
        <v>171</v>
      </c>
      <c r="L54">
        <v>120</v>
      </c>
      <c r="M54">
        <v>209.7</v>
      </c>
      <c r="N54">
        <v>172.3</v>
      </c>
      <c r="O54">
        <v>193</v>
      </c>
      <c r="P54">
        <v>177</v>
      </c>
      <c r="Q54" s="35">
        <f>AVERAGE(Table9__6[[#This Row],[Cereals and products]:[Food and beverages]])</f>
        <v>175.3153846153846</v>
      </c>
      <c r="R54">
        <f>SUM(Table9__6[[#This Row],[Cereals and products]:[Food and beverages]])</f>
        <v>2279.1</v>
      </c>
      <c r="S54" s="37">
        <f t="shared" si="1"/>
        <v>-6.0000000000000001E-3</v>
      </c>
    </row>
    <row r="55" spans="1:19" x14ac:dyDescent="0.35">
      <c r="A55" t="s">
        <v>34</v>
      </c>
      <c r="B55">
        <v>2023</v>
      </c>
      <c r="C55" t="s">
        <v>36</v>
      </c>
      <c r="D55">
        <v>174.4</v>
      </c>
      <c r="E55">
        <v>207.7</v>
      </c>
      <c r="F55">
        <v>175.2</v>
      </c>
      <c r="G55">
        <v>177.3</v>
      </c>
      <c r="H55">
        <v>179.2</v>
      </c>
      <c r="I55">
        <v>169.5</v>
      </c>
      <c r="J55">
        <v>152.80000000000001</v>
      </c>
      <c r="K55">
        <v>171.1</v>
      </c>
      <c r="L55">
        <v>120</v>
      </c>
      <c r="M55">
        <v>209.7</v>
      </c>
      <c r="N55">
        <v>172.3</v>
      </c>
      <c r="O55">
        <v>193</v>
      </c>
      <c r="P55">
        <v>177</v>
      </c>
      <c r="Q55" s="35">
        <f>AVERAGE(Table9__6[[#This Row],[Cereals and products]:[Food and beverages]])</f>
        <v>175.32307692307691</v>
      </c>
      <c r="R55">
        <f>SUM(Table9__6[[#This Row],[Cereals and products]:[Food and beverages]])</f>
        <v>2279.1999999999998</v>
      </c>
      <c r="S55" s="37">
        <f t="shared" si="1"/>
        <v>0</v>
      </c>
    </row>
    <row r="56" spans="1:19" x14ac:dyDescent="0.35">
      <c r="A56" t="s">
        <v>34</v>
      </c>
      <c r="B56">
        <v>2023</v>
      </c>
      <c r="C56" t="s">
        <v>37</v>
      </c>
      <c r="D56">
        <v>173.8</v>
      </c>
      <c r="E56">
        <v>209.3</v>
      </c>
      <c r="F56">
        <v>169.6</v>
      </c>
      <c r="G56">
        <v>178.4</v>
      </c>
      <c r="H56">
        <v>174.9</v>
      </c>
      <c r="I56">
        <v>176.3</v>
      </c>
      <c r="J56">
        <v>155.4</v>
      </c>
      <c r="K56">
        <v>173.4</v>
      </c>
      <c r="L56">
        <v>121.3</v>
      </c>
      <c r="M56">
        <v>212.9</v>
      </c>
      <c r="N56">
        <v>172.9</v>
      </c>
      <c r="O56">
        <v>193.5</v>
      </c>
      <c r="P56">
        <v>177.9</v>
      </c>
      <c r="Q56" s="35">
        <f>AVERAGE(Table9__6[[#This Row],[Cereals and products]:[Food and beverages]])</f>
        <v>176.12307692307695</v>
      </c>
      <c r="R56">
        <f>SUM(Table9__6[[#This Row],[Cereals and products]:[Food and beverages]])</f>
        <v>2289.6000000000004</v>
      </c>
      <c r="S56" s="37">
        <f t="shared" si="1"/>
        <v>5.0000000000000001E-3</v>
      </c>
    </row>
    <row r="57" spans="1:19" x14ac:dyDescent="0.35">
      <c r="A57" t="s">
        <v>34</v>
      </c>
      <c r="B57">
        <v>2023</v>
      </c>
      <c r="C57" t="s">
        <v>38</v>
      </c>
      <c r="D57">
        <v>173.7</v>
      </c>
      <c r="E57">
        <v>214.3</v>
      </c>
      <c r="F57">
        <v>173.2</v>
      </c>
      <c r="G57">
        <v>179.5</v>
      </c>
      <c r="H57">
        <v>170</v>
      </c>
      <c r="I57">
        <v>172.2</v>
      </c>
      <c r="J57">
        <v>161</v>
      </c>
      <c r="K57">
        <v>175.6</v>
      </c>
      <c r="L57">
        <v>122.7</v>
      </c>
      <c r="M57">
        <v>218</v>
      </c>
      <c r="N57">
        <v>173.4</v>
      </c>
      <c r="O57">
        <v>194.2</v>
      </c>
      <c r="P57">
        <v>179.1</v>
      </c>
      <c r="Q57" s="35">
        <f>AVERAGE(Table9__6[[#This Row],[Cereals and products]:[Food and beverages]])</f>
        <v>177.45384615384617</v>
      </c>
      <c r="R57">
        <f>SUM(Table9__6[[#This Row],[Cereals and products]:[Food and beverages]])</f>
        <v>2306.9</v>
      </c>
      <c r="S57" s="37">
        <f t="shared" si="1"/>
        <v>8.0000000000000002E-3</v>
      </c>
    </row>
    <row r="60" spans="1:19" x14ac:dyDescent="0.35">
      <c r="A60" s="3" t="s">
        <v>1</v>
      </c>
      <c r="B60" s="3" t="s">
        <v>2</v>
      </c>
      <c r="C60" s="3" t="s">
        <v>114</v>
      </c>
      <c r="D60" s="3" t="s">
        <v>115</v>
      </c>
      <c r="E60" s="3" t="s">
        <v>116</v>
      </c>
      <c r="H60" s="41"/>
    </row>
    <row r="61" spans="1:19" x14ac:dyDescent="0.35">
      <c r="A61" s="4">
        <v>2022</v>
      </c>
      <c r="B61" s="4" t="s">
        <v>38</v>
      </c>
      <c r="C61" s="38" t="s">
        <v>48</v>
      </c>
      <c r="D61" s="39" t="s">
        <v>48</v>
      </c>
      <c r="E61" s="38" t="s">
        <v>48</v>
      </c>
      <c r="G61" s="111" t="s">
        <v>117</v>
      </c>
      <c r="H61" s="113"/>
    </row>
    <row r="62" spans="1:19" x14ac:dyDescent="0.35">
      <c r="A62" s="4">
        <v>2022</v>
      </c>
      <c r="B62" s="4" t="s">
        <v>39</v>
      </c>
      <c r="C62" s="38">
        <v>0.01</v>
      </c>
      <c r="D62" s="39">
        <v>1.1183803377243269E-2</v>
      </c>
      <c r="E62" s="38">
        <v>9.6551104724268005E-3</v>
      </c>
      <c r="G62" s="4" t="s">
        <v>114</v>
      </c>
      <c r="H62" s="38">
        <f>SUM(C$62:C$73)</f>
        <v>3.0000000000000002E-2</v>
      </c>
    </row>
    <row r="63" spans="1:19" x14ac:dyDescent="0.35">
      <c r="A63" s="4">
        <v>2022</v>
      </c>
      <c r="B63" s="4" t="s">
        <v>40</v>
      </c>
      <c r="C63" s="38">
        <v>2E-3</v>
      </c>
      <c r="D63" s="39">
        <v>1.7923497267759165E-3</v>
      </c>
      <c r="E63" s="38">
        <v>1.8680781034558635E-3</v>
      </c>
      <c r="G63" s="4" t="s">
        <v>115</v>
      </c>
      <c r="H63" s="38">
        <f>SUM(D$62:D$73)</f>
        <v>3.1929644350756507E-2</v>
      </c>
    </row>
    <row r="64" spans="1:19" x14ac:dyDescent="0.35">
      <c r="A64" s="4">
        <v>2022</v>
      </c>
      <c r="B64" s="4" t="s">
        <v>41</v>
      </c>
      <c r="C64" s="38">
        <v>1E-3</v>
      </c>
      <c r="D64" s="39">
        <v>9.1639029499036005E-4</v>
      </c>
      <c r="E64" s="38">
        <v>1.4650388457268489E-3</v>
      </c>
      <c r="G64" s="4" t="s">
        <v>116</v>
      </c>
      <c r="H64" s="38">
        <f>SUM(E$62:E$73)</f>
        <v>2.8459982145736317E-2</v>
      </c>
    </row>
    <row r="65" spans="1:10" x14ac:dyDescent="0.35">
      <c r="A65" s="4">
        <v>2022</v>
      </c>
      <c r="B65" s="4" t="s">
        <v>42</v>
      </c>
      <c r="C65" s="38">
        <v>5.0000000000000001E-3</v>
      </c>
      <c r="D65" s="39">
        <v>5.5369054366308902E-3</v>
      </c>
      <c r="E65" s="38">
        <v>5.3196205337354627E-3</v>
      </c>
      <c r="H65" s="41"/>
    </row>
    <row r="66" spans="1:10" x14ac:dyDescent="0.35">
      <c r="A66" s="4">
        <v>2022</v>
      </c>
      <c r="B66" s="4" t="s">
        <v>43</v>
      </c>
      <c r="C66" s="38">
        <v>7.0000000000000001E-3</v>
      </c>
      <c r="D66" s="39">
        <v>6.8938605619147117E-3</v>
      </c>
      <c r="E66" s="38">
        <v>7.3639650762853063E-3</v>
      </c>
      <c r="G66" s="111" t="s">
        <v>118</v>
      </c>
      <c r="H66" s="112"/>
      <c r="I66" s="113"/>
    </row>
    <row r="67" spans="1:10" x14ac:dyDescent="0.35">
      <c r="A67" s="4">
        <v>2022</v>
      </c>
      <c r="B67" s="4" t="s">
        <v>45</v>
      </c>
      <c r="C67" s="38">
        <v>0</v>
      </c>
      <c r="D67" s="39">
        <v>-3.4017999397149765E-3</v>
      </c>
      <c r="E67" s="38">
        <v>1.4007441453271255E-3</v>
      </c>
      <c r="G67" s="4" t="s">
        <v>114</v>
      </c>
      <c r="H67" s="38">
        <f>MAX(C$62:C$73)</f>
        <v>0.01</v>
      </c>
      <c r="I67" s="4" t="str">
        <f>INDEX($B$62:$B$73,MATCH($H67,$C$62:$C$73,0))</f>
        <v>June</v>
      </c>
    </row>
    <row r="68" spans="1:10" x14ac:dyDescent="0.35">
      <c r="A68" s="4">
        <v>2022</v>
      </c>
      <c r="B68" s="4" t="s">
        <v>46</v>
      </c>
      <c r="C68" s="38">
        <v>-6.0000000000000001E-3</v>
      </c>
      <c r="D68" s="39">
        <v>-8.0366401659178899E-3</v>
      </c>
      <c r="E68" s="38">
        <v>-4.6334746688813698E-3</v>
      </c>
      <c r="G68" s="4" t="s">
        <v>115</v>
      </c>
      <c r="H68" s="38">
        <f>MAX(D$62:D$73)</f>
        <v>1.1183803377243269E-2</v>
      </c>
      <c r="I68" s="4" t="str">
        <f>INDEX($B$62:$B$73,MATCH($H68,$D$62:$D$73,0))</f>
        <v>June</v>
      </c>
    </row>
    <row r="69" spans="1:10" x14ac:dyDescent="0.35">
      <c r="A69" s="4">
        <v>2023</v>
      </c>
      <c r="B69" s="4" t="s">
        <v>31</v>
      </c>
      <c r="C69" s="38">
        <v>4.0000000000000001E-3</v>
      </c>
      <c r="D69" s="39">
        <v>6.2723233731163631E-3</v>
      </c>
      <c r="E69" s="38">
        <v>2.678845900487622E-3</v>
      </c>
      <c r="G69" s="4" t="s">
        <v>116</v>
      </c>
      <c r="H69" s="38">
        <f>MAX(E$62:E$73)</f>
        <v>9.6551104724268005E-3</v>
      </c>
      <c r="I69" s="4" t="str">
        <f>INDEX($B$62:$B$73,MATCH($H69,$E$62:$E$73,0))</f>
        <v>June</v>
      </c>
    </row>
    <row r="70" spans="1:10" x14ac:dyDescent="0.35">
      <c r="A70" s="4">
        <v>2023</v>
      </c>
      <c r="B70" s="4" t="s">
        <v>35</v>
      </c>
      <c r="C70" s="38">
        <v>-6.0000000000000001E-3</v>
      </c>
      <c r="D70" s="39">
        <v>-3.0300406891180217E-3</v>
      </c>
      <c r="E70" s="38">
        <v>-7.6646811492643886E-3</v>
      </c>
      <c r="H70" s="41"/>
    </row>
    <row r="71" spans="1:10" x14ac:dyDescent="0.35">
      <c r="A71" s="4">
        <v>2023</v>
      </c>
      <c r="B71" s="4" t="s">
        <v>36</v>
      </c>
      <c r="C71" s="38">
        <v>0</v>
      </c>
      <c r="D71" s="39">
        <v>8.6835706842772171E-5</v>
      </c>
      <c r="E71" s="38">
        <v>4.4136469965292762E-5</v>
      </c>
      <c r="G71" s="110" t="s">
        <v>119</v>
      </c>
      <c r="H71" s="105"/>
      <c r="I71" s="105"/>
      <c r="J71" s="105"/>
    </row>
    <row r="72" spans="1:10" x14ac:dyDescent="0.35">
      <c r="A72" s="4">
        <v>2023</v>
      </c>
      <c r="B72" s="4" t="s">
        <v>37</v>
      </c>
      <c r="C72" s="38">
        <v>5.0000000000000001E-3</v>
      </c>
      <c r="D72" s="39">
        <v>6.2082139446037084E-3</v>
      </c>
      <c r="E72" s="38">
        <v>3.7072998499424643E-3</v>
      </c>
      <c r="G72" s="4" t="s">
        <v>114</v>
      </c>
      <c r="H72" s="38">
        <f>MIN(C$62:C$73)</f>
        <v>-6.0000000000000001E-3</v>
      </c>
      <c r="I72" s="4" t="str">
        <f>INDEX($B$62:$B$73,MATCH($H72,$C$62:$C$73,0))</f>
        <v>December</v>
      </c>
      <c r="J72" s="4" t="s">
        <v>35</v>
      </c>
    </row>
    <row r="73" spans="1:10" x14ac:dyDescent="0.35">
      <c r="A73" s="4">
        <v>2023</v>
      </c>
      <c r="B73" s="4" t="s">
        <v>38</v>
      </c>
      <c r="C73" s="38">
        <v>8.0000000000000002E-3</v>
      </c>
      <c r="D73" s="39">
        <v>7.5074427233894096E-3</v>
      </c>
      <c r="E73" s="38">
        <v>7.2552985665292899E-3</v>
      </c>
      <c r="G73" s="4" t="s">
        <v>115</v>
      </c>
      <c r="H73" s="38">
        <f>MIN(D$62:D$73)</f>
        <v>-8.0366401659178899E-3</v>
      </c>
      <c r="I73" s="4" t="str">
        <f>INDEX($B$62:$B$73,MATCH($H73,$D$62:$D$73,0))</f>
        <v>December</v>
      </c>
      <c r="J73" s="4"/>
    </row>
    <row r="74" spans="1:10" x14ac:dyDescent="0.35">
      <c r="C74" s="41"/>
      <c r="D74" s="42"/>
      <c r="E74" s="41"/>
      <c r="G74" s="4" t="s">
        <v>116</v>
      </c>
      <c r="H74" s="38">
        <f>MIN(E$62:E$73)</f>
        <v>-7.6646811492643886E-3</v>
      </c>
      <c r="I74" s="4" t="str">
        <f>INDEX($B$62:$B$73,MATCH($H74,$E$62:$E$73,0))</f>
        <v>February</v>
      </c>
      <c r="J74" s="4"/>
    </row>
    <row r="91" spans="2:10" ht="15" thickBot="1" x14ac:dyDescent="0.4"/>
    <row r="92" spans="2:10" ht="18.5" x14ac:dyDescent="0.45">
      <c r="B92" s="43"/>
      <c r="C92" s="44" t="s">
        <v>123</v>
      </c>
      <c r="D92" s="44"/>
      <c r="E92" s="44"/>
      <c r="F92" s="44"/>
      <c r="G92" s="45"/>
      <c r="H92" s="45"/>
      <c r="I92" s="45"/>
      <c r="J92" s="46"/>
    </row>
    <row r="93" spans="2:10" ht="18.5" x14ac:dyDescent="0.45">
      <c r="B93" s="47"/>
      <c r="C93" s="48" t="s">
        <v>120</v>
      </c>
      <c r="D93" s="48"/>
      <c r="E93" s="48"/>
      <c r="F93" s="48"/>
      <c r="G93" s="49"/>
      <c r="H93" s="49"/>
      <c r="I93" s="49"/>
      <c r="J93" s="50"/>
    </row>
    <row r="94" spans="2:10" ht="18.5" x14ac:dyDescent="0.45">
      <c r="B94" s="47"/>
      <c r="C94" s="48" t="s">
        <v>121</v>
      </c>
      <c r="D94" s="48"/>
      <c r="E94" s="48"/>
      <c r="F94" s="48"/>
      <c r="G94" s="49"/>
      <c r="H94" s="49"/>
      <c r="I94" s="49"/>
      <c r="J94" s="50"/>
    </row>
    <row r="95" spans="2:10" ht="18.5" x14ac:dyDescent="0.45">
      <c r="B95" s="47"/>
      <c r="C95" s="48" t="s">
        <v>122</v>
      </c>
      <c r="D95" s="48"/>
      <c r="E95" s="48"/>
      <c r="F95" s="48"/>
      <c r="G95" s="49"/>
      <c r="H95" s="49"/>
      <c r="I95" s="49"/>
      <c r="J95" s="50"/>
    </row>
    <row r="96" spans="2:10" ht="15" thickBot="1" x14ac:dyDescent="0.4">
      <c r="B96" s="51"/>
      <c r="C96" s="52"/>
      <c r="D96" s="52"/>
      <c r="E96" s="52"/>
      <c r="F96" s="52"/>
      <c r="G96" s="52"/>
      <c r="H96" s="52"/>
      <c r="I96" s="52"/>
      <c r="J96" s="53"/>
    </row>
  </sheetData>
  <mergeCells count="9">
    <mergeCell ref="D1:K1"/>
    <mergeCell ref="G71:J71"/>
    <mergeCell ref="G66:I66"/>
    <mergeCell ref="G61:H61"/>
    <mergeCell ref="R5:S5"/>
    <mergeCell ref="C3:G4"/>
    <mergeCell ref="C22:G23"/>
    <mergeCell ref="R24:S24"/>
    <mergeCell ref="C41:G42"/>
  </mergeCells>
  <conditionalFormatting sqref="C62:C74">
    <cfRule type="colorScale" priority="4">
      <colorScale>
        <cfvo type="min"/>
        <cfvo type="percentile" val="50"/>
        <cfvo type="max"/>
        <color rgb="FF63BE7B"/>
        <color rgb="FFFFEB84"/>
        <color rgb="FFF8696B"/>
      </colorScale>
    </cfRule>
  </conditionalFormatting>
  <conditionalFormatting sqref="C61:E74">
    <cfRule type="colorScale" priority="1">
      <colorScale>
        <cfvo type="min"/>
        <cfvo type="percentile" val="50"/>
        <cfvo type="max"/>
        <color rgb="FF63BE7B"/>
        <color rgb="FFFFEB84"/>
        <color rgb="FFF8696B"/>
      </colorScale>
    </cfRule>
  </conditionalFormatting>
  <conditionalFormatting sqref="D61:D74">
    <cfRule type="colorScale" priority="3">
      <colorScale>
        <cfvo type="min"/>
        <cfvo type="percentile" val="50"/>
        <cfvo type="max"/>
        <color rgb="FF63BE7B"/>
        <color rgb="FFFFEB84"/>
        <color rgb="FFF8696B"/>
      </colorScale>
    </cfRule>
  </conditionalFormatting>
  <conditionalFormatting sqref="E62:E74">
    <cfRule type="colorScale" priority="2">
      <colorScale>
        <cfvo type="min"/>
        <cfvo type="percentile" val="50"/>
        <cfvo type="max"/>
        <color rgb="FF63BE7B"/>
        <color rgb="FFFFEB84"/>
        <color rgb="FFF8696B"/>
      </colorScale>
    </cfRule>
  </conditionalFormatting>
  <conditionalFormatting sqref="H70 H65">
    <cfRule type="colorScale" priority="5">
      <colorScale>
        <cfvo type="min"/>
        <cfvo type="percentile" val="50"/>
        <cfvo type="max"/>
        <color rgb="FF63BE7B"/>
        <color rgb="FFFFEB84"/>
        <color rgb="FFF8696B"/>
      </colorScale>
    </cfRule>
  </conditionalFormatting>
  <conditionalFormatting sqref="S8:S19">
    <cfRule type="colorScale" priority="10">
      <colorScale>
        <cfvo type="min"/>
        <cfvo type="percentile" val="50"/>
        <cfvo type="max"/>
        <color rgb="FF63BE7B"/>
        <color rgb="FFFFEB84"/>
        <color rgb="FFF8696B"/>
      </colorScale>
    </cfRule>
  </conditionalFormatting>
  <conditionalFormatting sqref="S27:S38">
    <cfRule type="colorScale" priority="9">
      <colorScale>
        <cfvo type="min"/>
        <cfvo type="percentile" val="50"/>
        <cfvo type="max"/>
        <color rgb="FF63BE7B"/>
        <color rgb="FFFFEB84"/>
        <color rgb="FFF8696B"/>
      </colorScale>
    </cfRule>
  </conditionalFormatting>
  <conditionalFormatting sqref="S46:S57">
    <cfRule type="colorScale" priority="8">
      <colorScale>
        <cfvo type="min"/>
        <cfvo type="percentile" val="50"/>
        <cfvo type="max"/>
        <color rgb="FF63BE7B"/>
        <color rgb="FFFFEB84"/>
        <color rgb="FFF8696B"/>
      </colorScale>
    </cfRule>
  </conditionalFormatting>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3851-40F0-4586-802D-842F53D455A1}">
  <dimension ref="A1:O56"/>
  <sheetViews>
    <sheetView zoomScale="87" zoomScaleNormal="87" workbookViewId="0">
      <selection activeCell="B1" sqref="B1"/>
    </sheetView>
  </sheetViews>
  <sheetFormatPr defaultRowHeight="14.5" x14ac:dyDescent="0.35"/>
  <cols>
    <col min="1" max="1" width="30.7265625" bestFit="1" customWidth="1"/>
    <col min="8" max="8" width="11.08984375" bestFit="1" customWidth="1"/>
  </cols>
  <sheetData>
    <row r="1" spans="1:14" x14ac:dyDescent="0.35">
      <c r="B1" s="83" t="s">
        <v>283</v>
      </c>
    </row>
    <row r="4" spans="1:14" x14ac:dyDescent="0.35">
      <c r="A4" s="56" t="s">
        <v>0</v>
      </c>
      <c r="B4" s="116" t="s">
        <v>34</v>
      </c>
      <c r="C4" s="116"/>
      <c r="D4" s="116"/>
      <c r="E4" s="116"/>
      <c r="F4" s="116"/>
      <c r="G4" s="116"/>
      <c r="H4" s="116"/>
      <c r="I4" s="116"/>
      <c r="J4" s="116"/>
      <c r="K4" s="116"/>
      <c r="L4" s="116"/>
      <c r="M4" s="116"/>
      <c r="N4" s="116"/>
    </row>
    <row r="5" spans="1:14" x14ac:dyDescent="0.35">
      <c r="A5" s="56" t="s">
        <v>1</v>
      </c>
      <c r="B5" s="56">
        <v>2022</v>
      </c>
      <c r="C5" s="56">
        <v>2022</v>
      </c>
      <c r="D5" s="56">
        <v>2022</v>
      </c>
      <c r="E5" s="56">
        <v>2022</v>
      </c>
      <c r="F5" s="56">
        <v>2022</v>
      </c>
      <c r="G5" s="56">
        <v>2022</v>
      </c>
      <c r="H5" s="56">
        <v>2022</v>
      </c>
      <c r="I5" s="56">
        <v>2022</v>
      </c>
      <c r="J5" s="56">
        <v>2023</v>
      </c>
      <c r="K5" s="56">
        <v>2023</v>
      </c>
      <c r="L5" s="56">
        <v>2023</v>
      </c>
      <c r="M5" s="56">
        <v>2023</v>
      </c>
      <c r="N5" s="56">
        <v>2023</v>
      </c>
    </row>
    <row r="6" spans="1:14" x14ac:dyDescent="0.35">
      <c r="A6" s="56" t="s">
        <v>2</v>
      </c>
      <c r="B6" s="56" t="s">
        <v>38</v>
      </c>
      <c r="C6" s="56" t="s">
        <v>39</v>
      </c>
      <c r="D6" s="56" t="s">
        <v>40</v>
      </c>
      <c r="E6" s="56" t="s">
        <v>41</v>
      </c>
      <c r="F6" s="56" t="s">
        <v>42</v>
      </c>
      <c r="G6" s="56" t="s">
        <v>43</v>
      </c>
      <c r="H6" s="56" t="s">
        <v>45</v>
      </c>
      <c r="I6" s="56" t="s">
        <v>46</v>
      </c>
      <c r="J6" s="56" t="s">
        <v>31</v>
      </c>
      <c r="K6" s="56" t="s">
        <v>35</v>
      </c>
      <c r="L6" s="56" t="s">
        <v>36</v>
      </c>
      <c r="M6" s="56" t="s">
        <v>37</v>
      </c>
      <c r="N6" s="56" t="s">
        <v>38</v>
      </c>
    </row>
    <row r="7" spans="1:14" x14ac:dyDescent="0.35">
      <c r="A7" s="4" t="s">
        <v>3</v>
      </c>
      <c r="B7" s="4">
        <v>154.1</v>
      </c>
      <c r="C7" s="4">
        <v>155</v>
      </c>
      <c r="D7" s="4">
        <v>156.5</v>
      </c>
      <c r="E7" s="4">
        <v>160.30000000000001</v>
      </c>
      <c r="F7" s="4">
        <v>163.5</v>
      </c>
      <c r="G7" s="4">
        <v>165.2</v>
      </c>
      <c r="H7" s="4">
        <v>167.4</v>
      </c>
      <c r="I7" s="4">
        <v>169.2</v>
      </c>
      <c r="J7" s="4">
        <v>173.8</v>
      </c>
      <c r="K7" s="4">
        <v>174.4</v>
      </c>
      <c r="L7" s="4">
        <v>174.4</v>
      </c>
      <c r="M7" s="4">
        <v>173.8</v>
      </c>
      <c r="N7" s="4">
        <v>173.7</v>
      </c>
    </row>
    <row r="8" spans="1:14" x14ac:dyDescent="0.35">
      <c r="A8" s="4" t="s">
        <v>4</v>
      </c>
      <c r="B8" s="4">
        <v>217</v>
      </c>
      <c r="C8" s="4">
        <v>219.4</v>
      </c>
      <c r="D8" s="4">
        <v>213</v>
      </c>
      <c r="E8" s="4">
        <v>206.5</v>
      </c>
      <c r="F8" s="4">
        <v>209.2</v>
      </c>
      <c r="G8" s="4">
        <v>210.9</v>
      </c>
      <c r="H8" s="4">
        <v>209.4</v>
      </c>
      <c r="I8" s="4">
        <v>209</v>
      </c>
      <c r="J8" s="4">
        <v>210.7</v>
      </c>
      <c r="K8" s="4">
        <v>207.7</v>
      </c>
      <c r="L8" s="4">
        <v>207.7</v>
      </c>
      <c r="M8" s="4">
        <v>209.3</v>
      </c>
      <c r="N8" s="4">
        <v>214.3</v>
      </c>
    </row>
    <row r="9" spans="1:14" x14ac:dyDescent="0.35">
      <c r="A9" s="4" t="s">
        <v>5</v>
      </c>
      <c r="B9" s="4">
        <v>162.4</v>
      </c>
      <c r="C9" s="4">
        <v>170.8</v>
      </c>
      <c r="D9" s="4">
        <v>175.2</v>
      </c>
      <c r="E9" s="4">
        <v>169.2</v>
      </c>
      <c r="F9" s="4">
        <v>169.7</v>
      </c>
      <c r="G9" s="4">
        <v>170.9</v>
      </c>
      <c r="H9" s="4">
        <v>181.4</v>
      </c>
      <c r="I9" s="4">
        <v>190.2</v>
      </c>
      <c r="J9" s="4">
        <v>194.5</v>
      </c>
      <c r="K9" s="4">
        <v>175.2</v>
      </c>
      <c r="L9" s="4">
        <v>175.2</v>
      </c>
      <c r="M9" s="4">
        <v>169.6</v>
      </c>
      <c r="N9" s="4">
        <v>173.2</v>
      </c>
    </row>
    <row r="10" spans="1:14" x14ac:dyDescent="0.35">
      <c r="A10" s="4" t="s">
        <v>6</v>
      </c>
      <c r="B10" s="4">
        <v>164.9</v>
      </c>
      <c r="C10" s="4">
        <v>165.8</v>
      </c>
      <c r="D10" s="4">
        <v>166.6</v>
      </c>
      <c r="E10" s="4">
        <v>168.1</v>
      </c>
      <c r="F10" s="4">
        <v>169.7</v>
      </c>
      <c r="G10" s="4">
        <v>170.9</v>
      </c>
      <c r="H10" s="4">
        <v>172.3</v>
      </c>
      <c r="I10" s="4">
        <v>173.6</v>
      </c>
      <c r="J10" s="4">
        <v>174.6</v>
      </c>
      <c r="K10" s="4">
        <v>177.3</v>
      </c>
      <c r="L10" s="4">
        <v>177.3</v>
      </c>
      <c r="M10" s="4">
        <v>178.4</v>
      </c>
      <c r="N10" s="4">
        <v>179.5</v>
      </c>
    </row>
    <row r="11" spans="1:14" x14ac:dyDescent="0.35">
      <c r="A11" s="4" t="s">
        <v>7</v>
      </c>
      <c r="B11" s="4">
        <v>202.4</v>
      </c>
      <c r="C11" s="4">
        <v>200.9</v>
      </c>
      <c r="D11" s="4">
        <v>195.8</v>
      </c>
      <c r="E11" s="4">
        <v>192.4</v>
      </c>
      <c r="F11" s="4">
        <v>188.7</v>
      </c>
      <c r="G11" s="4">
        <v>186.5</v>
      </c>
      <c r="H11" s="4">
        <v>188.9</v>
      </c>
      <c r="I11" s="4">
        <v>188.5</v>
      </c>
      <c r="J11" s="4">
        <v>187.2</v>
      </c>
      <c r="K11" s="4">
        <v>179.3</v>
      </c>
      <c r="L11" s="4">
        <v>179.2</v>
      </c>
      <c r="M11" s="4">
        <v>174.9</v>
      </c>
      <c r="N11" s="4">
        <v>170</v>
      </c>
    </row>
    <row r="12" spans="1:14" x14ac:dyDescent="0.35">
      <c r="A12" s="4" t="s">
        <v>8</v>
      </c>
      <c r="B12" s="4">
        <v>171</v>
      </c>
      <c r="C12" s="4">
        <v>169.7</v>
      </c>
      <c r="D12" s="4">
        <v>174.2</v>
      </c>
      <c r="E12" s="4">
        <v>172.9</v>
      </c>
      <c r="F12" s="4">
        <v>165.7</v>
      </c>
      <c r="G12" s="4">
        <v>163.80000000000001</v>
      </c>
      <c r="H12" s="4">
        <v>160.69999999999999</v>
      </c>
      <c r="I12" s="4">
        <v>158</v>
      </c>
      <c r="J12" s="4">
        <v>158.30000000000001</v>
      </c>
      <c r="K12" s="4">
        <v>169.5</v>
      </c>
      <c r="L12" s="4">
        <v>169.5</v>
      </c>
      <c r="M12" s="4">
        <v>176.3</v>
      </c>
      <c r="N12" s="4">
        <v>172.2</v>
      </c>
    </row>
    <row r="13" spans="1:14" x14ac:dyDescent="0.35">
      <c r="A13" s="4" t="s">
        <v>9</v>
      </c>
      <c r="B13" s="4">
        <v>174.9</v>
      </c>
      <c r="C13" s="4">
        <v>182.3</v>
      </c>
      <c r="D13" s="4">
        <v>182.1</v>
      </c>
      <c r="E13" s="4">
        <v>186.7</v>
      </c>
      <c r="F13" s="4">
        <v>191.8</v>
      </c>
      <c r="G13" s="4">
        <v>199.7</v>
      </c>
      <c r="H13" s="4">
        <v>183.1</v>
      </c>
      <c r="I13" s="4">
        <v>159.9</v>
      </c>
      <c r="J13" s="4">
        <v>153.9</v>
      </c>
      <c r="K13" s="4">
        <v>152.69999999999999</v>
      </c>
      <c r="L13" s="4">
        <v>152.80000000000001</v>
      </c>
      <c r="M13" s="4">
        <v>155.4</v>
      </c>
      <c r="N13" s="4">
        <v>161</v>
      </c>
    </row>
    <row r="14" spans="1:14" x14ac:dyDescent="0.35">
      <c r="A14" s="4" t="s">
        <v>10</v>
      </c>
      <c r="B14" s="4">
        <v>164.7</v>
      </c>
      <c r="C14" s="4">
        <v>164.3</v>
      </c>
      <c r="D14" s="4">
        <v>164.3</v>
      </c>
      <c r="E14" s="4">
        <v>167.2</v>
      </c>
      <c r="F14" s="4">
        <v>169.1</v>
      </c>
      <c r="G14" s="4">
        <v>169.8</v>
      </c>
      <c r="H14" s="4">
        <v>170.5</v>
      </c>
      <c r="I14" s="4">
        <v>170.8</v>
      </c>
      <c r="J14" s="4">
        <v>170.9</v>
      </c>
      <c r="K14" s="4">
        <v>171</v>
      </c>
      <c r="L14" s="4">
        <v>171.1</v>
      </c>
      <c r="M14" s="4">
        <v>173.4</v>
      </c>
      <c r="N14" s="4">
        <v>175.6</v>
      </c>
    </row>
    <row r="15" spans="1:14" x14ac:dyDescent="0.35">
      <c r="A15" s="4" t="s">
        <v>11</v>
      </c>
      <c r="B15" s="4">
        <v>119.7</v>
      </c>
      <c r="C15" s="4">
        <v>119.9</v>
      </c>
      <c r="D15" s="4">
        <v>120</v>
      </c>
      <c r="E15" s="4">
        <v>120.9</v>
      </c>
      <c r="F15" s="4">
        <v>121.6</v>
      </c>
      <c r="G15" s="4">
        <v>121.9</v>
      </c>
      <c r="H15" s="4">
        <v>122.1</v>
      </c>
      <c r="I15" s="4">
        <v>121.8</v>
      </c>
      <c r="J15" s="4">
        <v>121.1</v>
      </c>
      <c r="K15" s="4">
        <v>120</v>
      </c>
      <c r="L15" s="4">
        <v>120</v>
      </c>
      <c r="M15" s="4">
        <v>121.3</v>
      </c>
      <c r="N15" s="4">
        <v>122.7</v>
      </c>
    </row>
    <row r="16" spans="1:14" x14ac:dyDescent="0.35">
      <c r="A16" s="4" t="s">
        <v>12</v>
      </c>
      <c r="B16" s="4">
        <v>184.9</v>
      </c>
      <c r="C16" s="4">
        <v>187.1</v>
      </c>
      <c r="D16" s="4">
        <v>190</v>
      </c>
      <c r="E16" s="4">
        <v>193.6</v>
      </c>
      <c r="F16" s="4">
        <v>197.3</v>
      </c>
      <c r="G16" s="4">
        <v>199.9</v>
      </c>
      <c r="H16" s="4">
        <v>202.8</v>
      </c>
      <c r="I16" s="4">
        <v>205.2</v>
      </c>
      <c r="J16" s="4">
        <v>208.4</v>
      </c>
      <c r="K16" s="4">
        <v>209.7</v>
      </c>
      <c r="L16" s="4">
        <v>209.7</v>
      </c>
      <c r="M16" s="4">
        <v>212.9</v>
      </c>
      <c r="N16" s="4">
        <v>218</v>
      </c>
    </row>
    <row r="17" spans="1:15" x14ac:dyDescent="0.35">
      <c r="A17" s="4" t="s">
        <v>13</v>
      </c>
      <c r="B17" s="4">
        <v>167.1</v>
      </c>
      <c r="C17" s="4">
        <v>167.9</v>
      </c>
      <c r="D17" s="4">
        <v>168.4</v>
      </c>
      <c r="E17" s="4">
        <v>168.8</v>
      </c>
      <c r="F17" s="4">
        <v>169.4</v>
      </c>
      <c r="G17" s="4">
        <v>169.9</v>
      </c>
      <c r="H17" s="4">
        <v>170.4</v>
      </c>
      <c r="I17" s="4">
        <v>171</v>
      </c>
      <c r="J17" s="4">
        <v>171.4</v>
      </c>
      <c r="K17" s="4">
        <v>172.3</v>
      </c>
      <c r="L17" s="4">
        <v>172.3</v>
      </c>
      <c r="M17" s="4">
        <v>172.9</v>
      </c>
      <c r="N17" s="4">
        <v>173.4</v>
      </c>
    </row>
    <row r="18" spans="1:15" x14ac:dyDescent="0.35">
      <c r="A18" s="4" t="s">
        <v>14</v>
      </c>
      <c r="B18" s="4">
        <v>182.5</v>
      </c>
      <c r="C18" s="4">
        <v>183.9</v>
      </c>
      <c r="D18" s="4">
        <v>185.2</v>
      </c>
      <c r="E18" s="4">
        <v>186.3</v>
      </c>
      <c r="F18" s="4">
        <v>187.4</v>
      </c>
      <c r="G18" s="4">
        <v>188.3</v>
      </c>
      <c r="H18" s="4">
        <v>189.5</v>
      </c>
      <c r="I18" s="4">
        <v>190.3</v>
      </c>
      <c r="J18" s="4">
        <v>191.2</v>
      </c>
      <c r="K18" s="4">
        <v>193</v>
      </c>
      <c r="L18" s="4">
        <v>193</v>
      </c>
      <c r="M18" s="4">
        <v>193.5</v>
      </c>
      <c r="N18" s="4">
        <v>194.2</v>
      </c>
    </row>
    <row r="19" spans="1:15" x14ac:dyDescent="0.35">
      <c r="A19" s="4" t="s">
        <v>15</v>
      </c>
      <c r="B19" s="4">
        <v>173.3</v>
      </c>
      <c r="C19" s="4">
        <v>174.9</v>
      </c>
      <c r="D19" s="4">
        <v>175</v>
      </c>
      <c r="E19" s="4">
        <v>176.3</v>
      </c>
      <c r="F19" s="4">
        <v>177.8</v>
      </c>
      <c r="G19" s="4">
        <v>179.6</v>
      </c>
      <c r="H19" s="4">
        <v>178.3</v>
      </c>
      <c r="I19" s="4">
        <v>175.9</v>
      </c>
      <c r="J19" s="4">
        <v>176.7</v>
      </c>
      <c r="K19" s="4">
        <v>177</v>
      </c>
      <c r="L19" s="4">
        <v>177</v>
      </c>
      <c r="M19" s="4">
        <v>177.9</v>
      </c>
      <c r="N19" s="4">
        <v>179.1</v>
      </c>
    </row>
    <row r="20" spans="1:15" x14ac:dyDescent="0.35">
      <c r="A20" s="4" t="s">
        <v>108</v>
      </c>
      <c r="B20" s="15">
        <v>172.22307692307697</v>
      </c>
      <c r="C20" s="15">
        <v>173.99230769230769</v>
      </c>
      <c r="D20" s="15">
        <v>174.33076923076925</v>
      </c>
      <c r="E20" s="15">
        <v>174.55384615384617</v>
      </c>
      <c r="F20" s="15">
        <v>175.45384615384617</v>
      </c>
      <c r="G20" s="15">
        <v>176.71538461538464</v>
      </c>
      <c r="H20" s="15">
        <v>176.67692307692309</v>
      </c>
      <c r="I20" s="15">
        <v>175.64615384615385</v>
      </c>
      <c r="J20" s="15">
        <v>176.36153846153846</v>
      </c>
      <c r="K20" s="15">
        <v>175.3153846153846</v>
      </c>
      <c r="L20" s="15">
        <v>175.32307692307691</v>
      </c>
      <c r="M20" s="15">
        <v>176.12307692307695</v>
      </c>
      <c r="N20" s="15">
        <v>177.45384615384617</v>
      </c>
    </row>
    <row r="21" spans="1:15" x14ac:dyDescent="0.35">
      <c r="A21" s="4" t="s">
        <v>109</v>
      </c>
      <c r="B21" s="4">
        <v>2238.9000000000005</v>
      </c>
      <c r="C21" s="4">
        <v>2261.9</v>
      </c>
      <c r="D21" s="4">
        <v>2266.3000000000002</v>
      </c>
      <c r="E21" s="4">
        <v>2269.2000000000003</v>
      </c>
      <c r="F21" s="4">
        <v>2280.9</v>
      </c>
      <c r="G21" s="4">
        <v>2297.3000000000002</v>
      </c>
      <c r="H21" s="4">
        <v>2296.8000000000002</v>
      </c>
      <c r="I21" s="4">
        <v>2283.4</v>
      </c>
      <c r="J21" s="4">
        <v>2292.6999999999998</v>
      </c>
      <c r="K21" s="4">
        <v>2279.1</v>
      </c>
      <c r="L21" s="4">
        <v>2279.1999999999998</v>
      </c>
      <c r="M21" s="4">
        <v>2289.6000000000004</v>
      </c>
      <c r="N21" s="4">
        <v>2306.9</v>
      </c>
    </row>
    <row r="24" spans="1:15" x14ac:dyDescent="0.35">
      <c r="A24" s="56" t="s">
        <v>1</v>
      </c>
      <c r="B24" s="117">
        <v>2022</v>
      </c>
      <c r="C24" s="118"/>
      <c r="D24" s="118"/>
      <c r="E24" s="118"/>
      <c r="F24" s="118"/>
      <c r="G24" s="118"/>
      <c r="H24" s="118"/>
      <c r="I24" s="119"/>
      <c r="J24" s="117">
        <v>2023</v>
      </c>
      <c r="K24" s="118"/>
      <c r="L24" s="118"/>
      <c r="M24" s="118"/>
      <c r="N24" s="119"/>
    </row>
    <row r="25" spans="1:15" x14ac:dyDescent="0.35">
      <c r="A25" s="56" t="s">
        <v>2</v>
      </c>
      <c r="B25" s="56" t="s">
        <v>38</v>
      </c>
      <c r="C25" s="56" t="s">
        <v>39</v>
      </c>
      <c r="D25" s="56" t="s">
        <v>40</v>
      </c>
      <c r="E25" s="56" t="s">
        <v>41</v>
      </c>
      <c r="F25" s="56" t="s">
        <v>42</v>
      </c>
      <c r="G25" s="56" t="s">
        <v>43</v>
      </c>
      <c r="H25" s="56" t="s">
        <v>45</v>
      </c>
      <c r="I25" s="56" t="s">
        <v>46</v>
      </c>
      <c r="J25" s="56" t="s">
        <v>31</v>
      </c>
      <c r="K25" s="56" t="s">
        <v>35</v>
      </c>
      <c r="L25" s="56" t="s">
        <v>36</v>
      </c>
      <c r="M25" s="56" t="s">
        <v>37</v>
      </c>
      <c r="N25" s="56" t="s">
        <v>38</v>
      </c>
    </row>
    <row r="26" spans="1:15" x14ac:dyDescent="0.35">
      <c r="A26" s="4" t="s">
        <v>3</v>
      </c>
      <c r="B26" s="4" t="s">
        <v>48</v>
      </c>
      <c r="C26" s="40">
        <f t="shared" ref="C26:N26" si="0">ROUND((C7-B7)/B7,3)</f>
        <v>6.0000000000000001E-3</v>
      </c>
      <c r="D26" s="40">
        <f t="shared" si="0"/>
        <v>0.01</v>
      </c>
      <c r="E26" s="40">
        <f t="shared" si="0"/>
        <v>2.4E-2</v>
      </c>
      <c r="F26" s="40">
        <f t="shared" si="0"/>
        <v>0.02</v>
      </c>
      <c r="G26" s="40">
        <f t="shared" si="0"/>
        <v>0.01</v>
      </c>
      <c r="H26" s="40">
        <f t="shared" si="0"/>
        <v>1.2999999999999999E-2</v>
      </c>
      <c r="I26" s="40">
        <f t="shared" si="0"/>
        <v>1.0999999999999999E-2</v>
      </c>
      <c r="J26" s="40">
        <f t="shared" si="0"/>
        <v>2.7E-2</v>
      </c>
      <c r="K26" s="40">
        <f t="shared" si="0"/>
        <v>3.0000000000000001E-3</v>
      </c>
      <c r="L26" s="40">
        <f t="shared" si="0"/>
        <v>0</v>
      </c>
      <c r="M26" s="40">
        <f t="shared" si="0"/>
        <v>-3.0000000000000001E-3</v>
      </c>
      <c r="N26" s="40">
        <f t="shared" si="0"/>
        <v>-1E-3</v>
      </c>
      <c r="O26" s="54"/>
    </row>
    <row r="27" spans="1:15" x14ac:dyDescent="0.35">
      <c r="A27" s="4" t="s">
        <v>4</v>
      </c>
      <c r="B27" s="4" t="s">
        <v>48</v>
      </c>
      <c r="C27" s="40">
        <f t="shared" ref="C27:N27" si="1">ROUND((C8-B8)/B8,3)</f>
        <v>1.0999999999999999E-2</v>
      </c>
      <c r="D27" s="40">
        <f t="shared" si="1"/>
        <v>-2.9000000000000001E-2</v>
      </c>
      <c r="E27" s="40">
        <f t="shared" si="1"/>
        <v>-3.1E-2</v>
      </c>
      <c r="F27" s="40">
        <f t="shared" si="1"/>
        <v>1.2999999999999999E-2</v>
      </c>
      <c r="G27" s="40">
        <f t="shared" si="1"/>
        <v>8.0000000000000002E-3</v>
      </c>
      <c r="H27" s="40">
        <f t="shared" si="1"/>
        <v>-7.0000000000000001E-3</v>
      </c>
      <c r="I27" s="40">
        <f t="shared" si="1"/>
        <v>-2E-3</v>
      </c>
      <c r="J27" s="40">
        <f t="shared" si="1"/>
        <v>8.0000000000000002E-3</v>
      </c>
      <c r="K27" s="40">
        <f t="shared" si="1"/>
        <v>-1.4E-2</v>
      </c>
      <c r="L27" s="40">
        <f t="shared" si="1"/>
        <v>0</v>
      </c>
      <c r="M27" s="40">
        <f t="shared" si="1"/>
        <v>8.0000000000000002E-3</v>
      </c>
      <c r="N27" s="40">
        <f t="shared" si="1"/>
        <v>2.4E-2</v>
      </c>
    </row>
    <row r="28" spans="1:15" x14ac:dyDescent="0.35">
      <c r="A28" s="4" t="s">
        <v>5</v>
      </c>
      <c r="B28" s="4" t="s">
        <v>48</v>
      </c>
      <c r="C28" s="40">
        <f t="shared" ref="C28:N28" si="2">ROUND((C9-B9)/B9,3)</f>
        <v>5.1999999999999998E-2</v>
      </c>
      <c r="D28" s="40">
        <f t="shared" si="2"/>
        <v>2.5999999999999999E-2</v>
      </c>
      <c r="E28" s="40">
        <f t="shared" si="2"/>
        <v>-3.4000000000000002E-2</v>
      </c>
      <c r="F28" s="40">
        <f t="shared" si="2"/>
        <v>3.0000000000000001E-3</v>
      </c>
      <c r="G28" s="40">
        <f t="shared" si="2"/>
        <v>7.0000000000000001E-3</v>
      </c>
      <c r="H28" s="40">
        <f t="shared" si="2"/>
        <v>6.0999999999999999E-2</v>
      </c>
      <c r="I28" s="40">
        <f t="shared" si="2"/>
        <v>4.9000000000000002E-2</v>
      </c>
      <c r="J28" s="40">
        <f t="shared" si="2"/>
        <v>2.3E-2</v>
      </c>
      <c r="K28" s="40">
        <f t="shared" si="2"/>
        <v>-9.9000000000000005E-2</v>
      </c>
      <c r="L28" s="40">
        <f t="shared" si="2"/>
        <v>0</v>
      </c>
      <c r="M28" s="40">
        <f t="shared" si="2"/>
        <v>-3.2000000000000001E-2</v>
      </c>
      <c r="N28" s="40">
        <f t="shared" si="2"/>
        <v>2.1000000000000001E-2</v>
      </c>
    </row>
    <row r="29" spans="1:15" x14ac:dyDescent="0.35">
      <c r="A29" s="4" t="s">
        <v>6</v>
      </c>
      <c r="B29" s="4" t="s">
        <v>48</v>
      </c>
      <c r="C29" s="40">
        <f t="shared" ref="C29:N29" si="3">ROUND((C10-B10)/B10,3)</f>
        <v>5.0000000000000001E-3</v>
      </c>
      <c r="D29" s="40">
        <f t="shared" si="3"/>
        <v>5.0000000000000001E-3</v>
      </c>
      <c r="E29" s="40">
        <f t="shared" si="3"/>
        <v>8.9999999999999993E-3</v>
      </c>
      <c r="F29" s="40">
        <f t="shared" si="3"/>
        <v>0.01</v>
      </c>
      <c r="G29" s="40">
        <f t="shared" si="3"/>
        <v>7.0000000000000001E-3</v>
      </c>
      <c r="H29" s="40">
        <f t="shared" si="3"/>
        <v>8.0000000000000002E-3</v>
      </c>
      <c r="I29" s="40">
        <f t="shared" si="3"/>
        <v>8.0000000000000002E-3</v>
      </c>
      <c r="J29" s="40">
        <f t="shared" si="3"/>
        <v>6.0000000000000001E-3</v>
      </c>
      <c r="K29" s="40">
        <f t="shared" si="3"/>
        <v>1.4999999999999999E-2</v>
      </c>
      <c r="L29" s="40">
        <f t="shared" si="3"/>
        <v>0</v>
      </c>
      <c r="M29" s="40">
        <f t="shared" si="3"/>
        <v>6.0000000000000001E-3</v>
      </c>
      <c r="N29" s="40">
        <f t="shared" si="3"/>
        <v>6.0000000000000001E-3</v>
      </c>
    </row>
    <row r="30" spans="1:15" x14ac:dyDescent="0.35">
      <c r="A30" s="4" t="s">
        <v>7</v>
      </c>
      <c r="B30" s="4" t="s">
        <v>48</v>
      </c>
      <c r="C30" s="40">
        <f t="shared" ref="C30:N30" si="4">ROUND((C11-B11)/B11,3)</f>
        <v>-7.0000000000000001E-3</v>
      </c>
      <c r="D30" s="40">
        <f t="shared" si="4"/>
        <v>-2.5000000000000001E-2</v>
      </c>
      <c r="E30" s="40">
        <f t="shared" si="4"/>
        <v>-1.7000000000000001E-2</v>
      </c>
      <c r="F30" s="40">
        <f t="shared" si="4"/>
        <v>-1.9E-2</v>
      </c>
      <c r="G30" s="40">
        <f t="shared" si="4"/>
        <v>-1.2E-2</v>
      </c>
      <c r="H30" s="40">
        <f t="shared" si="4"/>
        <v>1.2999999999999999E-2</v>
      </c>
      <c r="I30" s="40">
        <f t="shared" si="4"/>
        <v>-2E-3</v>
      </c>
      <c r="J30" s="40">
        <f t="shared" si="4"/>
        <v>-7.0000000000000001E-3</v>
      </c>
      <c r="K30" s="40">
        <f t="shared" si="4"/>
        <v>-4.2000000000000003E-2</v>
      </c>
      <c r="L30" s="40">
        <f t="shared" si="4"/>
        <v>-1E-3</v>
      </c>
      <c r="M30" s="40">
        <f t="shared" si="4"/>
        <v>-2.4E-2</v>
      </c>
      <c r="N30" s="40">
        <f t="shared" si="4"/>
        <v>-2.8000000000000001E-2</v>
      </c>
    </row>
    <row r="31" spans="1:15" x14ac:dyDescent="0.35">
      <c r="A31" s="4" t="s">
        <v>8</v>
      </c>
      <c r="B31" s="4" t="s">
        <v>48</v>
      </c>
      <c r="C31" s="40">
        <f t="shared" ref="C31:N31" si="5">ROUND((C12-B12)/B12,3)</f>
        <v>-8.0000000000000002E-3</v>
      </c>
      <c r="D31" s="40">
        <f t="shared" si="5"/>
        <v>2.7E-2</v>
      </c>
      <c r="E31" s="40">
        <f t="shared" si="5"/>
        <v>-7.0000000000000001E-3</v>
      </c>
      <c r="F31" s="40">
        <f t="shared" si="5"/>
        <v>-4.2000000000000003E-2</v>
      </c>
      <c r="G31" s="40">
        <f t="shared" si="5"/>
        <v>-1.0999999999999999E-2</v>
      </c>
      <c r="H31" s="40">
        <f t="shared" si="5"/>
        <v>-1.9E-2</v>
      </c>
      <c r="I31" s="40">
        <f t="shared" si="5"/>
        <v>-1.7000000000000001E-2</v>
      </c>
      <c r="J31" s="40">
        <f t="shared" si="5"/>
        <v>2E-3</v>
      </c>
      <c r="K31" s="40">
        <f t="shared" si="5"/>
        <v>7.0999999999999994E-2</v>
      </c>
      <c r="L31" s="40">
        <f t="shared" si="5"/>
        <v>0</v>
      </c>
      <c r="M31" s="40">
        <f t="shared" si="5"/>
        <v>0.04</v>
      </c>
      <c r="N31" s="40">
        <f t="shared" si="5"/>
        <v>-2.3E-2</v>
      </c>
    </row>
    <row r="32" spans="1:15" x14ac:dyDescent="0.35">
      <c r="A32" s="4" t="s">
        <v>9</v>
      </c>
      <c r="B32" s="4" t="s">
        <v>48</v>
      </c>
      <c r="C32" s="40">
        <f t="shared" ref="C32:N32" si="6">ROUND((C13-B13)/B13,3)</f>
        <v>4.2000000000000003E-2</v>
      </c>
      <c r="D32" s="40">
        <f t="shared" si="6"/>
        <v>-1E-3</v>
      </c>
      <c r="E32" s="40">
        <f t="shared" si="6"/>
        <v>2.5000000000000001E-2</v>
      </c>
      <c r="F32" s="40">
        <f t="shared" si="6"/>
        <v>2.7E-2</v>
      </c>
      <c r="G32" s="40">
        <f t="shared" si="6"/>
        <v>4.1000000000000002E-2</v>
      </c>
      <c r="H32" s="40">
        <f t="shared" si="6"/>
        <v>-8.3000000000000004E-2</v>
      </c>
      <c r="I32" s="40">
        <f t="shared" si="6"/>
        <v>-0.127</v>
      </c>
      <c r="J32" s="40">
        <f t="shared" si="6"/>
        <v>-3.7999999999999999E-2</v>
      </c>
      <c r="K32" s="40">
        <f t="shared" si="6"/>
        <v>-8.0000000000000002E-3</v>
      </c>
      <c r="L32" s="40">
        <f t="shared" si="6"/>
        <v>1E-3</v>
      </c>
      <c r="M32" s="40">
        <f t="shared" si="6"/>
        <v>1.7000000000000001E-2</v>
      </c>
      <c r="N32" s="40">
        <f t="shared" si="6"/>
        <v>3.5999999999999997E-2</v>
      </c>
    </row>
    <row r="33" spans="1:14" x14ac:dyDescent="0.35">
      <c r="A33" s="4" t="s">
        <v>10</v>
      </c>
      <c r="B33" s="4" t="s">
        <v>48</v>
      </c>
      <c r="C33" s="40">
        <f t="shared" ref="C33:N33" si="7">ROUND((C14-B14)/B14,3)</f>
        <v>-2E-3</v>
      </c>
      <c r="D33" s="40">
        <f t="shared" si="7"/>
        <v>0</v>
      </c>
      <c r="E33" s="40">
        <f t="shared" si="7"/>
        <v>1.7999999999999999E-2</v>
      </c>
      <c r="F33" s="40">
        <f t="shared" si="7"/>
        <v>1.0999999999999999E-2</v>
      </c>
      <c r="G33" s="40">
        <f t="shared" si="7"/>
        <v>4.0000000000000001E-3</v>
      </c>
      <c r="H33" s="40">
        <f t="shared" si="7"/>
        <v>4.0000000000000001E-3</v>
      </c>
      <c r="I33" s="40">
        <f t="shared" si="7"/>
        <v>2E-3</v>
      </c>
      <c r="J33" s="40">
        <f t="shared" si="7"/>
        <v>1E-3</v>
      </c>
      <c r="K33" s="40">
        <f t="shared" si="7"/>
        <v>1E-3</v>
      </c>
      <c r="L33" s="40">
        <f t="shared" si="7"/>
        <v>1E-3</v>
      </c>
      <c r="M33" s="40">
        <f t="shared" si="7"/>
        <v>1.2999999999999999E-2</v>
      </c>
      <c r="N33" s="40">
        <f t="shared" si="7"/>
        <v>1.2999999999999999E-2</v>
      </c>
    </row>
    <row r="34" spans="1:14" x14ac:dyDescent="0.35">
      <c r="A34" s="4" t="s">
        <v>11</v>
      </c>
      <c r="B34" s="4" t="s">
        <v>48</v>
      </c>
      <c r="C34" s="40">
        <f t="shared" ref="C34:N34" si="8">ROUND((C15-B15)/B15,3)</f>
        <v>2E-3</v>
      </c>
      <c r="D34" s="40">
        <f t="shared" si="8"/>
        <v>1E-3</v>
      </c>
      <c r="E34" s="40">
        <f t="shared" si="8"/>
        <v>8.0000000000000002E-3</v>
      </c>
      <c r="F34" s="40">
        <f t="shared" si="8"/>
        <v>6.0000000000000001E-3</v>
      </c>
      <c r="G34" s="40">
        <f t="shared" si="8"/>
        <v>2E-3</v>
      </c>
      <c r="H34" s="40">
        <f t="shared" si="8"/>
        <v>2E-3</v>
      </c>
      <c r="I34" s="40">
        <f t="shared" si="8"/>
        <v>-2E-3</v>
      </c>
      <c r="J34" s="40">
        <f t="shared" si="8"/>
        <v>-6.0000000000000001E-3</v>
      </c>
      <c r="K34" s="40">
        <f t="shared" si="8"/>
        <v>-8.9999999999999993E-3</v>
      </c>
      <c r="L34" s="40">
        <f t="shared" si="8"/>
        <v>0</v>
      </c>
      <c r="M34" s="40">
        <f t="shared" si="8"/>
        <v>1.0999999999999999E-2</v>
      </c>
      <c r="N34" s="40">
        <f t="shared" si="8"/>
        <v>1.2E-2</v>
      </c>
    </row>
    <row r="35" spans="1:14" x14ac:dyDescent="0.35">
      <c r="A35" s="4" t="s">
        <v>12</v>
      </c>
      <c r="B35" s="4" t="s">
        <v>48</v>
      </c>
      <c r="C35" s="40">
        <f t="shared" ref="C35:N35" si="9">ROUND((C16-B16)/B16,3)</f>
        <v>1.2E-2</v>
      </c>
      <c r="D35" s="40">
        <f t="shared" si="9"/>
        <v>1.4999999999999999E-2</v>
      </c>
      <c r="E35" s="40">
        <f t="shared" si="9"/>
        <v>1.9E-2</v>
      </c>
      <c r="F35" s="40">
        <f t="shared" si="9"/>
        <v>1.9E-2</v>
      </c>
      <c r="G35" s="40">
        <f t="shared" si="9"/>
        <v>1.2999999999999999E-2</v>
      </c>
      <c r="H35" s="40">
        <f t="shared" si="9"/>
        <v>1.4999999999999999E-2</v>
      </c>
      <c r="I35" s="40">
        <f t="shared" si="9"/>
        <v>1.2E-2</v>
      </c>
      <c r="J35" s="40">
        <f t="shared" si="9"/>
        <v>1.6E-2</v>
      </c>
      <c r="K35" s="40">
        <f t="shared" si="9"/>
        <v>6.0000000000000001E-3</v>
      </c>
      <c r="L35" s="40">
        <f t="shared" si="9"/>
        <v>0</v>
      </c>
      <c r="M35" s="40">
        <f t="shared" si="9"/>
        <v>1.4999999999999999E-2</v>
      </c>
      <c r="N35" s="40">
        <f t="shared" si="9"/>
        <v>2.4E-2</v>
      </c>
    </row>
    <row r="36" spans="1:14" x14ac:dyDescent="0.35">
      <c r="A36" s="4" t="s">
        <v>13</v>
      </c>
      <c r="B36" s="4" t="s">
        <v>48</v>
      </c>
      <c r="C36" s="40">
        <f t="shared" ref="C36:N36" si="10">ROUND((C17-B17)/B17,3)</f>
        <v>5.0000000000000001E-3</v>
      </c>
      <c r="D36" s="40">
        <f t="shared" si="10"/>
        <v>3.0000000000000001E-3</v>
      </c>
      <c r="E36" s="40">
        <f t="shared" si="10"/>
        <v>2E-3</v>
      </c>
      <c r="F36" s="40">
        <f t="shared" si="10"/>
        <v>4.0000000000000001E-3</v>
      </c>
      <c r="G36" s="40">
        <f t="shared" si="10"/>
        <v>3.0000000000000001E-3</v>
      </c>
      <c r="H36" s="40">
        <f t="shared" si="10"/>
        <v>3.0000000000000001E-3</v>
      </c>
      <c r="I36" s="40">
        <f t="shared" si="10"/>
        <v>4.0000000000000001E-3</v>
      </c>
      <c r="J36" s="40">
        <f t="shared" si="10"/>
        <v>2E-3</v>
      </c>
      <c r="K36" s="40">
        <f t="shared" si="10"/>
        <v>5.0000000000000001E-3</v>
      </c>
      <c r="L36" s="40">
        <f t="shared" si="10"/>
        <v>0</v>
      </c>
      <c r="M36" s="40">
        <f t="shared" si="10"/>
        <v>3.0000000000000001E-3</v>
      </c>
      <c r="N36" s="40">
        <f t="shared" si="10"/>
        <v>3.0000000000000001E-3</v>
      </c>
    </row>
    <row r="37" spans="1:14" x14ac:dyDescent="0.35">
      <c r="A37" s="4" t="s">
        <v>14</v>
      </c>
      <c r="B37" s="4" t="s">
        <v>48</v>
      </c>
      <c r="C37" s="40">
        <f t="shared" ref="C37:N37" si="11">ROUND((C18-B18)/B18,3)</f>
        <v>8.0000000000000002E-3</v>
      </c>
      <c r="D37" s="40">
        <f t="shared" si="11"/>
        <v>7.0000000000000001E-3</v>
      </c>
      <c r="E37" s="40">
        <f t="shared" si="11"/>
        <v>6.0000000000000001E-3</v>
      </c>
      <c r="F37" s="40">
        <f t="shared" si="11"/>
        <v>6.0000000000000001E-3</v>
      </c>
      <c r="G37" s="40">
        <f t="shared" si="11"/>
        <v>5.0000000000000001E-3</v>
      </c>
      <c r="H37" s="40">
        <f t="shared" si="11"/>
        <v>6.0000000000000001E-3</v>
      </c>
      <c r="I37" s="40">
        <f t="shared" si="11"/>
        <v>4.0000000000000001E-3</v>
      </c>
      <c r="J37" s="40">
        <f t="shared" si="11"/>
        <v>5.0000000000000001E-3</v>
      </c>
      <c r="K37" s="40">
        <f t="shared" si="11"/>
        <v>8.9999999999999993E-3</v>
      </c>
      <c r="L37" s="40">
        <f t="shared" si="11"/>
        <v>0</v>
      </c>
      <c r="M37" s="40">
        <f t="shared" si="11"/>
        <v>3.0000000000000001E-3</v>
      </c>
      <c r="N37" s="40">
        <f t="shared" si="11"/>
        <v>4.0000000000000001E-3</v>
      </c>
    </row>
    <row r="38" spans="1:14" x14ac:dyDescent="0.35">
      <c r="A38" s="4" t="s">
        <v>15</v>
      </c>
      <c r="B38" s="4" t="s">
        <v>48</v>
      </c>
      <c r="C38" s="40">
        <f t="shared" ref="C38:N38" si="12">ROUND((C19-B19)/B19,3)</f>
        <v>8.9999999999999993E-3</v>
      </c>
      <c r="D38" s="40">
        <f t="shared" si="12"/>
        <v>1E-3</v>
      </c>
      <c r="E38" s="40">
        <f t="shared" si="12"/>
        <v>7.0000000000000001E-3</v>
      </c>
      <c r="F38" s="40">
        <f t="shared" si="12"/>
        <v>8.9999999999999993E-3</v>
      </c>
      <c r="G38" s="40">
        <f t="shared" si="12"/>
        <v>0.01</v>
      </c>
      <c r="H38" s="40">
        <f t="shared" si="12"/>
        <v>-7.0000000000000001E-3</v>
      </c>
      <c r="I38" s="40">
        <f t="shared" si="12"/>
        <v>-1.2999999999999999E-2</v>
      </c>
      <c r="J38" s="40">
        <f t="shared" si="12"/>
        <v>5.0000000000000001E-3</v>
      </c>
      <c r="K38" s="40">
        <f t="shared" si="12"/>
        <v>2E-3</v>
      </c>
      <c r="L38" s="40">
        <f t="shared" si="12"/>
        <v>0</v>
      </c>
      <c r="M38" s="40">
        <f t="shared" si="12"/>
        <v>5.0000000000000001E-3</v>
      </c>
      <c r="N38" s="40">
        <f t="shared" si="12"/>
        <v>7.0000000000000001E-3</v>
      </c>
    </row>
    <row r="39" spans="1:14" x14ac:dyDescent="0.35">
      <c r="A39" s="4" t="s">
        <v>108</v>
      </c>
      <c r="B39" s="4" t="s">
        <v>48</v>
      </c>
      <c r="C39" s="40">
        <f t="shared" ref="C39:N39" si="13">ROUND((C20-B20)/B20,3)</f>
        <v>0.01</v>
      </c>
      <c r="D39" s="40">
        <f t="shared" si="13"/>
        <v>2E-3</v>
      </c>
      <c r="E39" s="40">
        <f t="shared" si="13"/>
        <v>1E-3</v>
      </c>
      <c r="F39" s="40">
        <f t="shared" si="13"/>
        <v>5.0000000000000001E-3</v>
      </c>
      <c r="G39" s="40">
        <f t="shared" si="13"/>
        <v>7.0000000000000001E-3</v>
      </c>
      <c r="H39" s="40">
        <f t="shared" si="13"/>
        <v>0</v>
      </c>
      <c r="I39" s="40">
        <f t="shared" si="13"/>
        <v>-6.0000000000000001E-3</v>
      </c>
      <c r="J39" s="40">
        <f t="shared" si="13"/>
        <v>4.0000000000000001E-3</v>
      </c>
      <c r="K39" s="40">
        <f t="shared" si="13"/>
        <v>-6.0000000000000001E-3</v>
      </c>
      <c r="L39" s="40">
        <f t="shared" si="13"/>
        <v>0</v>
      </c>
      <c r="M39" s="40">
        <f t="shared" si="13"/>
        <v>5.0000000000000001E-3</v>
      </c>
      <c r="N39" s="40">
        <f t="shared" si="13"/>
        <v>8.0000000000000002E-3</v>
      </c>
    </row>
    <row r="42" spans="1:14" x14ac:dyDescent="0.35">
      <c r="A42" s="56" t="s">
        <v>93</v>
      </c>
      <c r="B42" s="56" t="s">
        <v>35</v>
      </c>
    </row>
    <row r="43" spans="1:14" x14ac:dyDescent="0.35">
      <c r="A43" s="4" t="s">
        <v>3</v>
      </c>
      <c r="B43" s="14">
        <v>3.0000000000000001E-3</v>
      </c>
      <c r="H43" s="1"/>
    </row>
    <row r="44" spans="1:14" x14ac:dyDescent="0.35">
      <c r="A44" s="4" t="s">
        <v>4</v>
      </c>
      <c r="B44" s="14">
        <v>-1.4E-2</v>
      </c>
      <c r="H44" s="55"/>
    </row>
    <row r="45" spans="1:14" x14ac:dyDescent="0.35">
      <c r="A45" s="4" t="s">
        <v>5</v>
      </c>
      <c r="B45" s="14">
        <v>-9.9000000000000005E-2</v>
      </c>
      <c r="H45" s="55"/>
    </row>
    <row r="46" spans="1:14" x14ac:dyDescent="0.35">
      <c r="A46" s="4" t="s">
        <v>6</v>
      </c>
      <c r="B46" s="14">
        <v>1.4999999999999999E-2</v>
      </c>
    </row>
    <row r="47" spans="1:14" x14ac:dyDescent="0.35">
      <c r="A47" s="4" t="s">
        <v>7</v>
      </c>
      <c r="B47" s="14">
        <v>-4.2000000000000003E-2</v>
      </c>
    </row>
    <row r="48" spans="1:14" x14ac:dyDescent="0.35">
      <c r="A48" s="4" t="s">
        <v>8</v>
      </c>
      <c r="B48" s="14">
        <v>7.0999999999999994E-2</v>
      </c>
    </row>
    <row r="49" spans="1:2" x14ac:dyDescent="0.35">
      <c r="A49" s="4" t="s">
        <v>9</v>
      </c>
      <c r="B49" s="14">
        <v>-8.0000000000000002E-3</v>
      </c>
    </row>
    <row r="50" spans="1:2" x14ac:dyDescent="0.35">
      <c r="A50" s="4" t="s">
        <v>10</v>
      </c>
      <c r="B50" s="14">
        <v>1E-3</v>
      </c>
    </row>
    <row r="51" spans="1:2" x14ac:dyDescent="0.35">
      <c r="A51" s="4" t="s">
        <v>11</v>
      </c>
      <c r="B51" s="14">
        <v>-8.9999999999999993E-3</v>
      </c>
    </row>
    <row r="52" spans="1:2" x14ac:dyDescent="0.35">
      <c r="A52" s="4" t="s">
        <v>12</v>
      </c>
      <c r="B52" s="14">
        <v>6.0000000000000001E-3</v>
      </c>
    </row>
    <row r="53" spans="1:2" x14ac:dyDescent="0.35">
      <c r="A53" s="4" t="s">
        <v>13</v>
      </c>
      <c r="B53" s="14">
        <v>5.0000000000000001E-3</v>
      </c>
    </row>
    <row r="54" spans="1:2" x14ac:dyDescent="0.35">
      <c r="A54" s="4" t="s">
        <v>14</v>
      </c>
      <c r="B54" s="14">
        <v>8.9999999999999993E-3</v>
      </c>
    </row>
    <row r="55" spans="1:2" x14ac:dyDescent="0.35">
      <c r="A55" s="4" t="s">
        <v>15</v>
      </c>
      <c r="B55" s="14">
        <v>2E-3</v>
      </c>
    </row>
    <row r="56" spans="1:2" x14ac:dyDescent="0.35">
      <c r="A56" s="4" t="s">
        <v>108</v>
      </c>
      <c r="B56" s="14">
        <v>-6.0000000000000001E-3</v>
      </c>
    </row>
  </sheetData>
  <mergeCells count="3">
    <mergeCell ref="B4:N4"/>
    <mergeCell ref="B24:I24"/>
    <mergeCell ref="J24:N24"/>
  </mergeCells>
  <conditionalFormatting sqref="C26:N39">
    <cfRule type="colorScale" priority="13">
      <colorScale>
        <cfvo type="min"/>
        <cfvo type="percentile" val="50"/>
        <cfvo type="max"/>
        <color rgb="FF63BE7B"/>
        <color rgb="FFFFEB84"/>
        <color rgb="FFF8696B"/>
      </colorScale>
    </cfRule>
    <cfRule type="expression" dxfId="0" priority="14">
      <formula>#REF!=C26</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D08D3-A5EA-459E-A703-355DFA1EF7E1}">
  <dimension ref="A1:N372"/>
  <sheetViews>
    <sheetView tabSelected="1" topLeftCell="A330" zoomScale="60" zoomScaleNormal="60" workbookViewId="0">
      <selection activeCell="N349" sqref="N349"/>
    </sheetView>
  </sheetViews>
  <sheetFormatPr defaultRowHeight="14.5" x14ac:dyDescent="0.35"/>
  <cols>
    <col min="1" max="1" width="7.1796875" bestFit="1" customWidth="1"/>
    <col min="2" max="2" width="10.08984375" bestFit="1" customWidth="1"/>
    <col min="3" max="3" width="7.6328125" bestFit="1" customWidth="1"/>
    <col min="4" max="4" width="23" bestFit="1" customWidth="1"/>
    <col min="5" max="5" width="14.90625" bestFit="1" customWidth="1"/>
    <col min="6" max="6" width="9.08984375" bestFit="1" customWidth="1"/>
    <col min="7" max="7" width="29.453125" bestFit="1" customWidth="1"/>
    <col min="8" max="8" width="11.90625" bestFit="1" customWidth="1"/>
    <col min="9" max="9" width="29.453125" bestFit="1" customWidth="1"/>
    <col min="10" max="10" width="11.90625" bestFit="1" customWidth="1"/>
    <col min="11" max="11" width="23.453125" bestFit="1" customWidth="1"/>
    <col min="12" max="12" width="24.453125" bestFit="1" customWidth="1"/>
    <col min="13" max="13" width="22.36328125" bestFit="1" customWidth="1"/>
    <col min="14" max="14" width="16.26953125" bestFit="1" customWidth="1"/>
    <col min="15" max="15" width="17.1796875" bestFit="1" customWidth="1"/>
    <col min="16" max="16" width="4.453125" bestFit="1" customWidth="1"/>
    <col min="17" max="17" width="4.6328125" bestFit="1" customWidth="1"/>
    <col min="18" max="18" width="3.90625" bestFit="1" customWidth="1"/>
    <col min="19" max="19" width="6.6328125" bestFit="1" customWidth="1"/>
    <col min="20" max="20" width="10" bestFit="1" customWidth="1"/>
    <col min="21" max="21" width="7.6328125" bestFit="1" customWidth="1"/>
    <col min="22" max="22" width="9.54296875" bestFit="1" customWidth="1"/>
    <col min="23" max="23" width="9.36328125" bestFit="1" customWidth="1"/>
    <col min="24" max="24" width="9.54296875" bestFit="1" customWidth="1"/>
    <col min="25" max="25" width="7.26953125" bestFit="1" customWidth="1"/>
    <col min="26" max="26" width="8.26953125" bestFit="1" customWidth="1"/>
    <col min="27" max="27" width="6.1796875" bestFit="1" customWidth="1"/>
    <col min="28" max="28" width="4.7265625" bestFit="1" customWidth="1"/>
    <col min="29" max="29" width="4.453125" bestFit="1" customWidth="1"/>
    <col min="30" max="30" width="4.6328125" bestFit="1" customWidth="1"/>
    <col min="31" max="31" width="3.90625" bestFit="1" customWidth="1"/>
    <col min="32" max="32" width="6.6328125" bestFit="1" customWidth="1"/>
    <col min="33" max="33" width="10" bestFit="1" customWidth="1"/>
    <col min="34" max="34" width="7.6328125" bestFit="1" customWidth="1"/>
    <col min="35" max="35" width="9.54296875" bestFit="1" customWidth="1"/>
    <col min="36" max="36" width="9.36328125" bestFit="1" customWidth="1"/>
    <col min="37" max="37" width="9.54296875" bestFit="1" customWidth="1"/>
    <col min="38" max="38" width="7.26953125" bestFit="1" customWidth="1"/>
    <col min="39" max="39" width="8.26953125" bestFit="1" customWidth="1"/>
    <col min="40" max="40" width="6.1796875" bestFit="1" customWidth="1"/>
    <col min="41" max="41" width="4.7265625" bestFit="1" customWidth="1"/>
    <col min="42" max="42" width="4.453125" bestFit="1" customWidth="1"/>
    <col min="43" max="43" width="4.6328125" bestFit="1" customWidth="1"/>
    <col min="44" max="44" width="3.90625" bestFit="1" customWidth="1"/>
    <col min="45" max="45" width="6.6328125" bestFit="1" customWidth="1"/>
    <col min="46" max="46" width="10" bestFit="1" customWidth="1"/>
    <col min="47" max="47" width="7.6328125" bestFit="1" customWidth="1"/>
    <col min="48" max="48" width="9.54296875" bestFit="1" customWidth="1"/>
    <col min="49" max="49" width="9.36328125" bestFit="1" customWidth="1"/>
    <col min="50" max="50" width="9.54296875" bestFit="1" customWidth="1"/>
    <col min="51" max="51" width="7.26953125" bestFit="1" customWidth="1"/>
    <col min="52" max="52" width="8.26953125" bestFit="1" customWidth="1"/>
    <col min="53" max="53" width="6.1796875" bestFit="1" customWidth="1"/>
    <col min="54" max="54" width="9.54296875" bestFit="1" customWidth="1"/>
    <col min="55" max="55" width="10.7265625" bestFit="1" customWidth="1"/>
  </cols>
  <sheetData>
    <row r="1" spans="1:14" ht="24" customHeight="1" x14ac:dyDescent="0.35">
      <c r="C1" s="120" t="s">
        <v>264</v>
      </c>
      <c r="D1" s="121"/>
      <c r="E1" s="121"/>
      <c r="F1" s="121"/>
      <c r="G1" s="121"/>
      <c r="H1" s="121"/>
      <c r="I1" s="121"/>
      <c r="J1" s="122"/>
      <c r="K1" s="4"/>
    </row>
    <row r="2" spans="1:14" ht="24" customHeight="1" x14ac:dyDescent="0.35">
      <c r="A2" s="131"/>
      <c r="B2" s="131"/>
      <c r="C2" s="131"/>
      <c r="D2" s="131"/>
      <c r="E2" s="131"/>
      <c r="F2" s="131"/>
      <c r="G2" s="131"/>
      <c r="H2" s="131"/>
      <c r="I2" s="131"/>
      <c r="J2" s="131"/>
      <c r="K2" s="131"/>
      <c r="L2" s="131"/>
    </row>
    <row r="3" spans="1:14" ht="14.5" customHeight="1" x14ac:dyDescent="0.35">
      <c r="A3" s="132"/>
      <c r="B3" s="126" t="s">
        <v>265</v>
      </c>
      <c r="C3" s="126"/>
      <c r="D3" s="126"/>
      <c r="E3" s="126"/>
      <c r="F3" s="126"/>
      <c r="G3" s="126"/>
      <c r="H3" s="126"/>
      <c r="I3" s="126"/>
      <c r="J3" s="126"/>
      <c r="K3" s="126"/>
    </row>
    <row r="4" spans="1:14" x14ac:dyDescent="0.35">
      <c r="A4" s="132"/>
      <c r="B4" s="126"/>
      <c r="C4" s="126"/>
      <c r="D4" s="126"/>
      <c r="E4" s="126"/>
      <c r="F4" s="126"/>
      <c r="G4" s="126"/>
      <c r="H4" s="126"/>
      <c r="I4" s="126"/>
      <c r="J4" s="126"/>
      <c r="K4" s="126"/>
    </row>
    <row r="5" spans="1:14" ht="17" customHeight="1" x14ac:dyDescent="0.35">
      <c r="A5" s="132"/>
      <c r="B5" s="127" t="s">
        <v>266</v>
      </c>
      <c r="C5" s="127"/>
      <c r="D5" s="127"/>
      <c r="E5" s="127"/>
      <c r="F5" s="127"/>
      <c r="G5" s="127"/>
      <c r="H5" s="127"/>
      <c r="I5" s="127"/>
      <c r="J5" s="127"/>
      <c r="K5" s="127"/>
    </row>
    <row r="6" spans="1:14" x14ac:dyDescent="0.35">
      <c r="A6" s="132"/>
      <c r="B6" s="127"/>
      <c r="C6" s="127"/>
      <c r="D6" s="127"/>
      <c r="E6" s="127"/>
      <c r="F6" s="127"/>
      <c r="G6" s="127"/>
      <c r="H6" s="127"/>
      <c r="I6" s="127"/>
      <c r="J6" s="127"/>
      <c r="K6" s="127"/>
    </row>
    <row r="7" spans="1:14" x14ac:dyDescent="0.35">
      <c r="A7" s="132"/>
      <c r="B7" s="127" t="s">
        <v>267</v>
      </c>
      <c r="C7" s="127"/>
      <c r="D7" s="127"/>
      <c r="E7" s="127"/>
      <c r="F7" s="127"/>
      <c r="G7" s="127"/>
      <c r="H7" s="127"/>
      <c r="I7" s="127"/>
      <c r="J7" s="127"/>
      <c r="K7" s="127"/>
    </row>
    <row r="8" spans="1:14" x14ac:dyDescent="0.35">
      <c r="A8" s="132"/>
      <c r="B8" s="127"/>
      <c r="C8" s="127"/>
      <c r="D8" s="127"/>
      <c r="E8" s="127"/>
      <c r="F8" s="127"/>
      <c r="G8" s="127"/>
      <c r="H8" s="127"/>
      <c r="I8" s="127"/>
      <c r="J8" s="127"/>
      <c r="K8" s="127"/>
    </row>
    <row r="9" spans="1:14" x14ac:dyDescent="0.35">
      <c r="A9" s="131"/>
      <c r="B9" s="131"/>
      <c r="C9" s="131"/>
      <c r="D9" s="131"/>
      <c r="E9" s="131"/>
      <c r="F9" s="131"/>
      <c r="G9" s="131"/>
      <c r="H9" s="131"/>
      <c r="I9" s="131"/>
      <c r="J9" s="131"/>
      <c r="K9" s="131"/>
      <c r="L9" s="131"/>
      <c r="M9" s="131"/>
      <c r="N9" s="131"/>
    </row>
    <row r="10" spans="1:14" x14ac:dyDescent="0.35">
      <c r="A10" s="62"/>
      <c r="B10" s="123" t="s">
        <v>268</v>
      </c>
      <c r="C10" s="124"/>
      <c r="D10" s="124"/>
      <c r="E10" s="124"/>
      <c r="F10" s="124"/>
      <c r="G10" s="124"/>
      <c r="H10" s="124"/>
      <c r="I10" s="124"/>
      <c r="J10" s="124"/>
      <c r="K10" s="124"/>
    </row>
    <row r="11" spans="1:14" x14ac:dyDescent="0.35">
      <c r="A11" s="62"/>
      <c r="B11" s="124"/>
      <c r="C11" s="124"/>
      <c r="D11" s="124"/>
      <c r="E11" s="124"/>
      <c r="F11" s="124"/>
      <c r="G11" s="124"/>
      <c r="H11" s="124"/>
      <c r="I11" s="124"/>
      <c r="J11" s="124"/>
      <c r="K11" s="124"/>
    </row>
    <row r="12" spans="1:14" x14ac:dyDescent="0.35">
      <c r="A12" s="62"/>
      <c r="B12" s="72"/>
      <c r="C12" s="72"/>
      <c r="D12" s="72"/>
      <c r="E12" s="72"/>
      <c r="F12" s="72"/>
      <c r="G12" s="72"/>
      <c r="H12" s="72"/>
      <c r="I12" s="72"/>
      <c r="J12" s="72"/>
      <c r="K12" s="72"/>
    </row>
    <row r="13" spans="1:14" x14ac:dyDescent="0.35">
      <c r="A13" s="62"/>
      <c r="B13" s="125" t="s">
        <v>269</v>
      </c>
      <c r="C13" s="125"/>
      <c r="D13" s="72"/>
      <c r="E13" s="72"/>
      <c r="F13" s="72"/>
      <c r="G13" s="72"/>
      <c r="H13" s="72"/>
      <c r="I13" s="72"/>
      <c r="J13" s="72"/>
      <c r="K13" s="72"/>
    </row>
    <row r="15" spans="1:14" x14ac:dyDescent="0.35">
      <c r="A15" t="s">
        <v>0</v>
      </c>
      <c r="B15" t="s">
        <v>1</v>
      </c>
      <c r="C15" t="s">
        <v>2</v>
      </c>
      <c r="D15" t="s">
        <v>71</v>
      </c>
      <c r="E15" t="s">
        <v>51</v>
      </c>
      <c r="F15" t="s">
        <v>55</v>
      </c>
      <c r="G15" t="s">
        <v>21</v>
      </c>
      <c r="H15" t="s">
        <v>23</v>
      </c>
      <c r="I15" t="s">
        <v>24</v>
      </c>
      <c r="J15" t="s">
        <v>26</v>
      </c>
    </row>
    <row r="16" spans="1:14" x14ac:dyDescent="0.35">
      <c r="A16" t="s">
        <v>30</v>
      </c>
      <c r="B16">
        <v>2019</v>
      </c>
      <c r="C16" t="s">
        <v>36</v>
      </c>
      <c r="D16" t="s">
        <v>124</v>
      </c>
      <c r="E16">
        <v>1761.2</v>
      </c>
      <c r="F16">
        <v>447</v>
      </c>
      <c r="G16">
        <v>146.4</v>
      </c>
      <c r="H16">
        <v>150.4</v>
      </c>
      <c r="I16">
        <v>129.9</v>
      </c>
      <c r="J16">
        <v>155.5</v>
      </c>
    </row>
    <row r="17" spans="1:10" x14ac:dyDescent="0.35">
      <c r="A17" t="s">
        <v>33</v>
      </c>
      <c r="B17">
        <v>2019</v>
      </c>
      <c r="C17" t="s">
        <v>36</v>
      </c>
      <c r="D17" t="s">
        <v>125</v>
      </c>
      <c r="E17">
        <v>1768.4</v>
      </c>
      <c r="F17">
        <v>416.3</v>
      </c>
      <c r="G17">
        <v>128.80000000000001</v>
      </c>
      <c r="H17">
        <v>139.19999999999999</v>
      </c>
      <c r="I17">
        <v>119.9</v>
      </c>
      <c r="J17">
        <v>146.69999999999999</v>
      </c>
    </row>
    <row r="18" spans="1:10" x14ac:dyDescent="0.35">
      <c r="A18" t="s">
        <v>34</v>
      </c>
      <c r="B18">
        <v>2019</v>
      </c>
      <c r="C18" t="s">
        <v>36</v>
      </c>
      <c r="D18" t="s">
        <v>72</v>
      </c>
      <c r="E18">
        <v>1762.9</v>
      </c>
      <c r="F18">
        <v>434.5</v>
      </c>
      <c r="G18">
        <v>139.69999999999999</v>
      </c>
      <c r="H18">
        <v>146.19999999999999</v>
      </c>
      <c r="I18">
        <v>124.6</v>
      </c>
      <c r="J18">
        <v>150.30000000000001</v>
      </c>
    </row>
    <row r="19" spans="1:10" x14ac:dyDescent="0.35">
      <c r="A19" t="s">
        <v>30</v>
      </c>
      <c r="B19">
        <v>2019</v>
      </c>
      <c r="C19" t="s">
        <v>38</v>
      </c>
      <c r="D19" t="s">
        <v>126</v>
      </c>
      <c r="E19">
        <v>1782.1</v>
      </c>
      <c r="F19">
        <v>448.6</v>
      </c>
      <c r="G19">
        <v>146.9</v>
      </c>
      <c r="H19">
        <v>151.30000000000001</v>
      </c>
      <c r="I19">
        <v>130.19999999999999</v>
      </c>
      <c r="J19">
        <v>156.69999999999999</v>
      </c>
    </row>
    <row r="20" spans="1:10" x14ac:dyDescent="0.35">
      <c r="A20" t="s">
        <v>33</v>
      </c>
      <c r="B20">
        <v>2019</v>
      </c>
      <c r="C20" t="s">
        <v>38</v>
      </c>
      <c r="D20" t="s">
        <v>127</v>
      </c>
      <c r="E20">
        <v>1811.5</v>
      </c>
      <c r="F20">
        <v>417.9</v>
      </c>
      <c r="G20">
        <v>129.4</v>
      </c>
      <c r="H20">
        <v>139.80000000000001</v>
      </c>
      <c r="I20">
        <v>120.1</v>
      </c>
      <c r="J20">
        <v>148</v>
      </c>
    </row>
    <row r="21" spans="1:10" x14ac:dyDescent="0.35">
      <c r="A21" t="s">
        <v>34</v>
      </c>
      <c r="B21">
        <v>2019</v>
      </c>
      <c r="C21" t="s">
        <v>38</v>
      </c>
      <c r="D21" t="s">
        <v>128</v>
      </c>
      <c r="E21">
        <v>1791.9</v>
      </c>
      <c r="F21">
        <v>436.1</v>
      </c>
      <c r="G21">
        <v>140.30000000000001</v>
      </c>
      <c r="H21">
        <v>146.9</v>
      </c>
      <c r="I21">
        <v>124.9</v>
      </c>
      <c r="J21">
        <v>151.6</v>
      </c>
    </row>
    <row r="22" spans="1:10" x14ac:dyDescent="0.35">
      <c r="A22" t="s">
        <v>30</v>
      </c>
      <c r="B22">
        <v>2019</v>
      </c>
      <c r="C22" t="s">
        <v>39</v>
      </c>
      <c r="D22" t="s">
        <v>129</v>
      </c>
      <c r="E22">
        <v>1804.2</v>
      </c>
      <c r="F22">
        <v>448.6</v>
      </c>
      <c r="G22">
        <v>147.80000000000001</v>
      </c>
      <c r="H22">
        <v>151.69999999999999</v>
      </c>
      <c r="I22">
        <v>130.19999999999999</v>
      </c>
      <c r="J22">
        <v>157.69999999999999</v>
      </c>
    </row>
    <row r="23" spans="1:10" x14ac:dyDescent="0.35">
      <c r="A23" t="s">
        <v>33</v>
      </c>
      <c r="B23">
        <v>2019</v>
      </c>
      <c r="C23" t="s">
        <v>39</v>
      </c>
      <c r="D23" t="s">
        <v>130</v>
      </c>
      <c r="E23">
        <v>1833.3</v>
      </c>
      <c r="F23">
        <v>418.4</v>
      </c>
      <c r="G23">
        <v>130.5</v>
      </c>
      <c r="H23">
        <v>140.30000000000001</v>
      </c>
      <c r="I23">
        <v>119.6</v>
      </c>
      <c r="J23">
        <v>148.9</v>
      </c>
    </row>
    <row r="24" spans="1:10" x14ac:dyDescent="0.35">
      <c r="A24" t="s">
        <v>34</v>
      </c>
      <c r="B24">
        <v>2019</v>
      </c>
      <c r="C24" t="s">
        <v>39</v>
      </c>
      <c r="D24" t="s">
        <v>131</v>
      </c>
      <c r="E24">
        <v>1814.1</v>
      </c>
      <c r="F24">
        <v>436.4</v>
      </c>
      <c r="G24">
        <v>141.19999999999999</v>
      </c>
      <c r="H24">
        <v>147.4</v>
      </c>
      <c r="I24">
        <v>124.6</v>
      </c>
      <c r="J24">
        <v>152.5</v>
      </c>
    </row>
    <row r="25" spans="1:10" x14ac:dyDescent="0.35">
      <c r="A25" t="s">
        <v>30</v>
      </c>
      <c r="B25">
        <v>2019</v>
      </c>
      <c r="C25" t="s">
        <v>40</v>
      </c>
      <c r="D25" t="s">
        <v>132</v>
      </c>
      <c r="E25">
        <v>1826.9</v>
      </c>
      <c r="F25">
        <v>449.1</v>
      </c>
      <c r="G25">
        <v>146.80000000000001</v>
      </c>
      <c r="H25">
        <v>152.19999999999999</v>
      </c>
      <c r="I25">
        <v>131.19999999999999</v>
      </c>
      <c r="J25">
        <v>159.1</v>
      </c>
    </row>
    <row r="26" spans="1:10" x14ac:dyDescent="0.35">
      <c r="A26" t="s">
        <v>33</v>
      </c>
      <c r="B26">
        <v>2019</v>
      </c>
      <c r="C26" t="s">
        <v>40</v>
      </c>
      <c r="D26" t="s">
        <v>133</v>
      </c>
      <c r="E26">
        <v>1857.4</v>
      </c>
      <c r="F26">
        <v>419.3</v>
      </c>
      <c r="G26">
        <v>127</v>
      </c>
      <c r="H26">
        <v>140.80000000000001</v>
      </c>
      <c r="I26">
        <v>120.6</v>
      </c>
      <c r="J26">
        <v>150.4</v>
      </c>
    </row>
    <row r="27" spans="1:10" x14ac:dyDescent="0.35">
      <c r="A27" t="s">
        <v>34</v>
      </c>
      <c r="B27">
        <v>2019</v>
      </c>
      <c r="C27" t="s">
        <v>40</v>
      </c>
      <c r="D27" t="s">
        <v>134</v>
      </c>
      <c r="E27">
        <v>1837.5</v>
      </c>
      <c r="F27">
        <v>437</v>
      </c>
      <c r="G27">
        <v>139.30000000000001</v>
      </c>
      <c r="H27">
        <v>147.9</v>
      </c>
      <c r="I27">
        <v>125.6</v>
      </c>
      <c r="J27">
        <v>154</v>
      </c>
    </row>
    <row r="28" spans="1:10" x14ac:dyDescent="0.35">
      <c r="A28" t="s">
        <v>30</v>
      </c>
      <c r="B28">
        <v>2019</v>
      </c>
      <c r="C28" t="s">
        <v>41</v>
      </c>
      <c r="D28" t="s">
        <v>135</v>
      </c>
      <c r="E28">
        <v>1834.5</v>
      </c>
      <c r="F28">
        <v>449.5</v>
      </c>
      <c r="G28">
        <v>146.4</v>
      </c>
      <c r="H28">
        <v>152.69999999999999</v>
      </c>
      <c r="I28">
        <v>131.4</v>
      </c>
      <c r="J28">
        <v>159.69999999999999</v>
      </c>
    </row>
    <row r="29" spans="1:10" x14ac:dyDescent="0.35">
      <c r="A29" t="s">
        <v>33</v>
      </c>
      <c r="B29">
        <v>2019</v>
      </c>
      <c r="C29" t="s">
        <v>41</v>
      </c>
      <c r="D29" t="s">
        <v>136</v>
      </c>
      <c r="E29">
        <v>1869.1</v>
      </c>
      <c r="F29">
        <v>420.2</v>
      </c>
      <c r="G29">
        <v>125.5</v>
      </c>
      <c r="H29">
        <v>141.5</v>
      </c>
      <c r="I29">
        <v>120.8</v>
      </c>
      <c r="J29">
        <v>151.5</v>
      </c>
    </row>
    <row r="30" spans="1:10" x14ac:dyDescent="0.35">
      <c r="A30" t="s">
        <v>34</v>
      </c>
      <c r="B30">
        <v>2019</v>
      </c>
      <c r="C30" t="s">
        <v>41</v>
      </c>
      <c r="D30" t="s">
        <v>137</v>
      </c>
      <c r="E30">
        <v>1846.5</v>
      </c>
      <c r="F30">
        <v>437.6</v>
      </c>
      <c r="G30">
        <v>138.5</v>
      </c>
      <c r="H30">
        <v>148.5</v>
      </c>
      <c r="I30">
        <v>125.8</v>
      </c>
      <c r="J30">
        <v>154.9</v>
      </c>
    </row>
    <row r="31" spans="1:10" x14ac:dyDescent="0.35">
      <c r="A31" t="s">
        <v>30</v>
      </c>
      <c r="B31">
        <v>2019</v>
      </c>
      <c r="C31" t="s">
        <v>42</v>
      </c>
      <c r="D31" t="s">
        <v>138</v>
      </c>
      <c r="E31">
        <v>1848.7</v>
      </c>
      <c r="F31">
        <v>449.3</v>
      </c>
      <c r="G31">
        <v>146.9</v>
      </c>
      <c r="H31">
        <v>153.4</v>
      </c>
      <c r="I31">
        <v>131.6</v>
      </c>
      <c r="J31">
        <v>160.19999999999999</v>
      </c>
    </row>
    <row r="32" spans="1:10" x14ac:dyDescent="0.35">
      <c r="A32" t="s">
        <v>33</v>
      </c>
      <c r="B32">
        <v>2019</v>
      </c>
      <c r="C32" t="s">
        <v>42</v>
      </c>
      <c r="D32" t="s">
        <v>139</v>
      </c>
      <c r="E32">
        <v>1874.9</v>
      </c>
      <c r="F32">
        <v>420.8</v>
      </c>
      <c r="G32">
        <v>126.6</v>
      </c>
      <c r="H32">
        <v>141.9</v>
      </c>
      <c r="I32">
        <v>121.2</v>
      </c>
      <c r="J32">
        <v>151.6</v>
      </c>
    </row>
    <row r="33" spans="1:10" x14ac:dyDescent="0.35">
      <c r="A33" t="s">
        <v>34</v>
      </c>
      <c r="B33">
        <v>2019</v>
      </c>
      <c r="C33" t="s">
        <v>42</v>
      </c>
      <c r="D33" t="s">
        <v>140</v>
      </c>
      <c r="E33">
        <v>1857.7</v>
      </c>
      <c r="F33">
        <v>437.7</v>
      </c>
      <c r="G33">
        <v>139.19999999999999</v>
      </c>
      <c r="H33">
        <v>149</v>
      </c>
      <c r="I33">
        <v>126.1</v>
      </c>
      <c r="J33">
        <v>155.19999999999999</v>
      </c>
    </row>
    <row r="34" spans="1:10" x14ac:dyDescent="0.35">
      <c r="A34" t="s">
        <v>30</v>
      </c>
      <c r="B34">
        <v>2019</v>
      </c>
      <c r="C34" t="s">
        <v>43</v>
      </c>
      <c r="D34" t="s">
        <v>141</v>
      </c>
      <c r="E34">
        <v>1876.9</v>
      </c>
      <c r="F34">
        <v>449.4</v>
      </c>
      <c r="G34">
        <v>147.69999999999999</v>
      </c>
      <c r="H34">
        <v>153.69999999999999</v>
      </c>
      <c r="I34">
        <v>131.69999999999999</v>
      </c>
      <c r="J34">
        <v>160.69999999999999</v>
      </c>
    </row>
    <row r="35" spans="1:10" x14ac:dyDescent="0.35">
      <c r="A35" t="s">
        <v>33</v>
      </c>
      <c r="B35">
        <v>2019</v>
      </c>
      <c r="C35" t="s">
        <v>43</v>
      </c>
      <c r="D35" t="s">
        <v>142</v>
      </c>
      <c r="E35">
        <v>1902.6</v>
      </c>
      <c r="F35">
        <v>422.2</v>
      </c>
      <c r="G35">
        <v>128.9</v>
      </c>
      <c r="H35">
        <v>142.4</v>
      </c>
      <c r="I35">
        <v>121.5</v>
      </c>
      <c r="J35">
        <v>151.69999999999999</v>
      </c>
    </row>
    <row r="36" spans="1:10" x14ac:dyDescent="0.35">
      <c r="A36" t="s">
        <v>34</v>
      </c>
      <c r="B36">
        <v>2019</v>
      </c>
      <c r="C36" t="s">
        <v>43</v>
      </c>
      <c r="D36" t="s">
        <v>143</v>
      </c>
      <c r="E36">
        <v>1885.6</v>
      </c>
      <c r="F36">
        <v>438.4</v>
      </c>
      <c r="G36">
        <v>140.6</v>
      </c>
      <c r="H36">
        <v>149.4</v>
      </c>
      <c r="I36">
        <v>126.3</v>
      </c>
      <c r="J36">
        <v>155.4</v>
      </c>
    </row>
    <row r="37" spans="1:10" x14ac:dyDescent="0.35">
      <c r="A37" t="s">
        <v>30</v>
      </c>
      <c r="B37">
        <v>2019</v>
      </c>
      <c r="C37" t="s">
        <v>45</v>
      </c>
      <c r="D37" t="s">
        <v>144</v>
      </c>
      <c r="E37">
        <v>1904.6</v>
      </c>
      <c r="F37">
        <v>450.8</v>
      </c>
      <c r="G37">
        <v>148.4</v>
      </c>
      <c r="H37">
        <v>154.30000000000001</v>
      </c>
      <c r="I37">
        <v>132.1</v>
      </c>
      <c r="J37">
        <v>160.80000000000001</v>
      </c>
    </row>
    <row r="38" spans="1:10" x14ac:dyDescent="0.35">
      <c r="A38" t="s">
        <v>33</v>
      </c>
      <c r="B38">
        <v>2019</v>
      </c>
      <c r="C38" t="s">
        <v>45</v>
      </c>
      <c r="D38" t="s">
        <v>145</v>
      </c>
      <c r="E38">
        <v>1924</v>
      </c>
      <c r="F38">
        <v>423.1</v>
      </c>
      <c r="G38">
        <v>132.19999999999999</v>
      </c>
      <c r="H38">
        <v>142.80000000000001</v>
      </c>
      <c r="I38">
        <v>121.7</v>
      </c>
      <c r="J38">
        <v>151.80000000000001</v>
      </c>
    </row>
    <row r="39" spans="1:10" x14ac:dyDescent="0.35">
      <c r="A39" t="s">
        <v>34</v>
      </c>
      <c r="B39">
        <v>2019</v>
      </c>
      <c r="C39" t="s">
        <v>45</v>
      </c>
      <c r="D39" t="s">
        <v>146</v>
      </c>
      <c r="E39">
        <v>1910.9</v>
      </c>
      <c r="F39">
        <v>439.5</v>
      </c>
      <c r="G39">
        <v>142.30000000000001</v>
      </c>
      <c r="H39">
        <v>149.9</v>
      </c>
      <c r="I39">
        <v>126.6</v>
      </c>
      <c r="J39">
        <v>155.5</v>
      </c>
    </row>
    <row r="40" spans="1:10" x14ac:dyDescent="0.35">
      <c r="A40" t="s">
        <v>30</v>
      </c>
      <c r="B40">
        <v>2019</v>
      </c>
      <c r="C40" t="s">
        <v>46</v>
      </c>
      <c r="D40" t="s">
        <v>147</v>
      </c>
      <c r="E40">
        <v>1941</v>
      </c>
      <c r="F40">
        <v>451.8</v>
      </c>
      <c r="G40">
        <v>149.9</v>
      </c>
      <c r="H40">
        <v>154.80000000000001</v>
      </c>
      <c r="I40">
        <v>135</v>
      </c>
      <c r="J40">
        <v>161.1</v>
      </c>
    </row>
    <row r="41" spans="1:10" x14ac:dyDescent="0.35">
      <c r="A41" t="s">
        <v>33</v>
      </c>
      <c r="B41">
        <v>2019</v>
      </c>
      <c r="C41" t="s">
        <v>46</v>
      </c>
      <c r="D41" t="s">
        <v>148</v>
      </c>
      <c r="E41">
        <v>1956.7</v>
      </c>
      <c r="F41">
        <v>424.2</v>
      </c>
      <c r="G41">
        <v>133.6</v>
      </c>
      <c r="H41">
        <v>143.19999999999999</v>
      </c>
      <c r="I41">
        <v>125.2</v>
      </c>
      <c r="J41">
        <v>151.9</v>
      </c>
    </row>
    <row r="42" spans="1:10" x14ac:dyDescent="0.35">
      <c r="A42" t="s">
        <v>34</v>
      </c>
      <c r="B42">
        <v>2019</v>
      </c>
      <c r="C42" t="s">
        <v>46</v>
      </c>
      <c r="D42" t="s">
        <v>149</v>
      </c>
      <c r="E42">
        <v>1946.1</v>
      </c>
      <c r="F42">
        <v>440.6</v>
      </c>
      <c r="G42">
        <v>143.69999999999999</v>
      </c>
      <c r="H42">
        <v>150.4</v>
      </c>
      <c r="I42">
        <v>129.80000000000001</v>
      </c>
      <c r="J42">
        <v>155.69999999999999</v>
      </c>
    </row>
    <row r="43" spans="1:10" x14ac:dyDescent="0.35">
      <c r="A43" t="s">
        <v>30</v>
      </c>
      <c r="B43">
        <v>2020</v>
      </c>
      <c r="C43" t="s">
        <v>31</v>
      </c>
      <c r="D43" t="s">
        <v>150</v>
      </c>
      <c r="E43">
        <v>1938.6</v>
      </c>
      <c r="F43">
        <v>452.3</v>
      </c>
      <c r="G43">
        <v>150.4</v>
      </c>
      <c r="H43">
        <v>155.69999999999999</v>
      </c>
      <c r="I43">
        <v>136.30000000000001</v>
      </c>
      <c r="J43">
        <v>161.69999999999999</v>
      </c>
    </row>
    <row r="44" spans="1:10" x14ac:dyDescent="0.35">
      <c r="A44" t="s">
        <v>33</v>
      </c>
      <c r="B44">
        <v>2020</v>
      </c>
      <c r="C44" t="s">
        <v>31</v>
      </c>
      <c r="D44" t="s">
        <v>151</v>
      </c>
      <c r="E44">
        <v>1945.4</v>
      </c>
      <c r="F44">
        <v>425.1</v>
      </c>
      <c r="G44">
        <v>135.1</v>
      </c>
      <c r="H44">
        <v>143.80000000000001</v>
      </c>
      <c r="I44">
        <v>126.1</v>
      </c>
      <c r="J44">
        <v>152.1</v>
      </c>
    </row>
    <row r="45" spans="1:10" x14ac:dyDescent="0.35">
      <c r="A45" t="s">
        <v>34</v>
      </c>
      <c r="B45">
        <v>2020</v>
      </c>
      <c r="C45" t="s">
        <v>31</v>
      </c>
      <c r="D45" t="s">
        <v>152</v>
      </c>
      <c r="E45">
        <v>1940.4</v>
      </c>
      <c r="F45">
        <v>441.2</v>
      </c>
      <c r="G45">
        <v>144.6</v>
      </c>
      <c r="H45">
        <v>151.19999999999999</v>
      </c>
      <c r="I45">
        <v>130.9</v>
      </c>
      <c r="J45">
        <v>156.1</v>
      </c>
    </row>
    <row r="46" spans="1:10" x14ac:dyDescent="0.35">
      <c r="A46" t="s">
        <v>30</v>
      </c>
      <c r="B46">
        <v>2020</v>
      </c>
      <c r="C46" t="s">
        <v>35</v>
      </c>
      <c r="D46" t="s">
        <v>153</v>
      </c>
      <c r="E46">
        <v>1909.8</v>
      </c>
      <c r="F46">
        <v>452.8</v>
      </c>
      <c r="G46">
        <v>152.30000000000001</v>
      </c>
      <c r="H46">
        <v>156.19999999999999</v>
      </c>
      <c r="I46">
        <v>136</v>
      </c>
      <c r="J46">
        <v>161.9</v>
      </c>
    </row>
    <row r="47" spans="1:10" x14ac:dyDescent="0.35">
      <c r="A47" t="s">
        <v>33</v>
      </c>
      <c r="B47">
        <v>2020</v>
      </c>
      <c r="C47" t="s">
        <v>35</v>
      </c>
      <c r="D47" t="s">
        <v>154</v>
      </c>
      <c r="E47">
        <v>1916.6</v>
      </c>
      <c r="F47">
        <v>426</v>
      </c>
      <c r="G47">
        <v>138.9</v>
      </c>
      <c r="H47">
        <v>144.4</v>
      </c>
      <c r="I47">
        <v>125.2</v>
      </c>
      <c r="J47">
        <v>152.19999999999999</v>
      </c>
    </row>
    <row r="48" spans="1:10" x14ac:dyDescent="0.35">
      <c r="A48" t="s">
        <v>34</v>
      </c>
      <c r="B48">
        <v>2020</v>
      </c>
      <c r="C48" t="s">
        <v>35</v>
      </c>
      <c r="D48" t="s">
        <v>155</v>
      </c>
      <c r="E48">
        <v>1911.6</v>
      </c>
      <c r="F48">
        <v>442</v>
      </c>
      <c r="G48">
        <v>147.19999999999999</v>
      </c>
      <c r="H48">
        <v>151.69999999999999</v>
      </c>
      <c r="I48">
        <v>130.30000000000001</v>
      </c>
      <c r="J48">
        <v>156.19999999999999</v>
      </c>
    </row>
    <row r="49" spans="1:10" x14ac:dyDescent="0.35">
      <c r="A49" t="s">
        <v>30</v>
      </c>
      <c r="B49">
        <v>2020</v>
      </c>
      <c r="C49" t="s">
        <v>36</v>
      </c>
      <c r="D49" t="s">
        <v>156</v>
      </c>
      <c r="E49">
        <v>1894.6</v>
      </c>
      <c r="F49">
        <v>453.5</v>
      </c>
      <c r="G49">
        <v>153.4</v>
      </c>
      <c r="H49">
        <v>156.69999999999999</v>
      </c>
      <c r="I49">
        <v>135.80000000000001</v>
      </c>
      <c r="J49">
        <v>161.19999999999999</v>
      </c>
    </row>
    <row r="50" spans="1:10" x14ac:dyDescent="0.35">
      <c r="A50" t="s">
        <v>33</v>
      </c>
      <c r="B50">
        <v>2020</v>
      </c>
      <c r="C50" t="s">
        <v>36</v>
      </c>
      <c r="D50" t="s">
        <v>157</v>
      </c>
      <c r="E50">
        <v>1898.5</v>
      </c>
      <c r="F50">
        <v>427.1</v>
      </c>
      <c r="G50">
        <v>141.4</v>
      </c>
      <c r="H50">
        <v>145</v>
      </c>
      <c r="I50">
        <v>124.6</v>
      </c>
      <c r="J50">
        <v>152.5</v>
      </c>
    </row>
    <row r="51" spans="1:10" x14ac:dyDescent="0.35">
      <c r="A51" t="s">
        <v>34</v>
      </c>
      <c r="B51">
        <v>2020</v>
      </c>
      <c r="C51" t="s">
        <v>36</v>
      </c>
      <c r="D51" t="s">
        <v>73</v>
      </c>
      <c r="E51">
        <v>1895.4</v>
      </c>
      <c r="F51">
        <v>442.9</v>
      </c>
      <c r="G51">
        <v>148.9</v>
      </c>
      <c r="H51">
        <v>152.30000000000001</v>
      </c>
      <c r="I51">
        <v>129.9</v>
      </c>
      <c r="J51">
        <v>156.1</v>
      </c>
    </row>
    <row r="52" spans="1:10" x14ac:dyDescent="0.35">
      <c r="A52" t="s">
        <v>30</v>
      </c>
      <c r="B52">
        <v>2020</v>
      </c>
      <c r="C52" t="s">
        <v>37</v>
      </c>
      <c r="D52" t="s">
        <v>158</v>
      </c>
      <c r="E52">
        <v>1920.15</v>
      </c>
      <c r="F52">
        <v>420.32</v>
      </c>
      <c r="G52">
        <v>148.4</v>
      </c>
      <c r="H52">
        <v>154.30000000000001</v>
      </c>
      <c r="I52">
        <v>127.17</v>
      </c>
      <c r="J52">
        <v>141.13</v>
      </c>
    </row>
    <row r="53" spans="1:10" x14ac:dyDescent="0.35">
      <c r="A53" t="s">
        <v>33</v>
      </c>
      <c r="B53">
        <v>2020</v>
      </c>
      <c r="C53" t="s">
        <v>37</v>
      </c>
      <c r="D53" t="s">
        <v>159</v>
      </c>
      <c r="E53">
        <v>1942.05</v>
      </c>
      <c r="F53">
        <v>420.32</v>
      </c>
      <c r="G53">
        <v>137.1</v>
      </c>
      <c r="H53">
        <v>144.80000000000001</v>
      </c>
      <c r="I53">
        <v>127.17</v>
      </c>
      <c r="J53">
        <v>141.13</v>
      </c>
    </row>
    <row r="54" spans="1:10" x14ac:dyDescent="0.35">
      <c r="A54" t="s">
        <v>34</v>
      </c>
      <c r="B54">
        <v>2020</v>
      </c>
      <c r="C54" t="s">
        <v>37</v>
      </c>
      <c r="D54" t="s">
        <v>160</v>
      </c>
      <c r="E54">
        <v>1928.05</v>
      </c>
      <c r="F54">
        <v>420.32</v>
      </c>
      <c r="G54">
        <v>144.1</v>
      </c>
      <c r="H54">
        <v>150.69999999999999</v>
      </c>
      <c r="I54">
        <v>127.17</v>
      </c>
      <c r="J54">
        <v>141.13</v>
      </c>
    </row>
    <row r="55" spans="1:10" x14ac:dyDescent="0.35">
      <c r="A55" t="s">
        <v>30</v>
      </c>
      <c r="B55">
        <v>2020</v>
      </c>
      <c r="C55" t="s">
        <v>38</v>
      </c>
      <c r="D55" t="s">
        <v>161</v>
      </c>
      <c r="E55">
        <v>1825.36</v>
      </c>
      <c r="F55">
        <v>420.32</v>
      </c>
      <c r="G55">
        <v>136.51</v>
      </c>
      <c r="H55">
        <v>138.52000000000001</v>
      </c>
      <c r="I55">
        <v>127.17</v>
      </c>
      <c r="J55">
        <v>141.13</v>
      </c>
    </row>
    <row r="56" spans="1:10" x14ac:dyDescent="0.35">
      <c r="A56" t="s">
        <v>33</v>
      </c>
      <c r="B56">
        <v>2020</v>
      </c>
      <c r="C56" t="s">
        <v>38</v>
      </c>
      <c r="D56" t="s">
        <v>162</v>
      </c>
      <c r="E56">
        <v>1825.36</v>
      </c>
      <c r="F56">
        <v>420.32</v>
      </c>
      <c r="G56">
        <v>136.51</v>
      </c>
      <c r="H56">
        <v>138.52000000000001</v>
      </c>
      <c r="I56">
        <v>127.17</v>
      </c>
      <c r="J56">
        <v>141.13</v>
      </c>
    </row>
    <row r="57" spans="1:10" x14ac:dyDescent="0.35">
      <c r="A57" t="s">
        <v>34</v>
      </c>
      <c r="B57">
        <v>2020</v>
      </c>
      <c r="C57" t="s">
        <v>38</v>
      </c>
      <c r="D57" t="s">
        <v>163</v>
      </c>
      <c r="E57">
        <v>1825.36</v>
      </c>
      <c r="F57">
        <v>420.32</v>
      </c>
      <c r="G57">
        <v>136.51</v>
      </c>
      <c r="H57">
        <v>138.52000000000001</v>
      </c>
      <c r="I57">
        <v>127.17</v>
      </c>
      <c r="J57">
        <v>141.13</v>
      </c>
    </row>
    <row r="58" spans="1:10" x14ac:dyDescent="0.35">
      <c r="A58" t="s">
        <v>30</v>
      </c>
      <c r="B58">
        <v>2020</v>
      </c>
      <c r="C58" t="s">
        <v>39</v>
      </c>
      <c r="D58" t="s">
        <v>164</v>
      </c>
      <c r="E58">
        <v>1951</v>
      </c>
      <c r="F58">
        <v>458.8</v>
      </c>
      <c r="G58">
        <v>144.9</v>
      </c>
      <c r="H58">
        <v>158.19999999999999</v>
      </c>
      <c r="I58">
        <v>141.4</v>
      </c>
      <c r="J58">
        <v>161.80000000000001</v>
      </c>
    </row>
    <row r="59" spans="1:10" x14ac:dyDescent="0.35">
      <c r="A59" t="s">
        <v>33</v>
      </c>
      <c r="B59">
        <v>2020</v>
      </c>
      <c r="C59" t="s">
        <v>39</v>
      </c>
      <c r="D59" t="s">
        <v>165</v>
      </c>
      <c r="E59">
        <v>1995</v>
      </c>
      <c r="F59">
        <v>432.9</v>
      </c>
      <c r="G59">
        <v>137.1</v>
      </c>
      <c r="H59">
        <v>148.1</v>
      </c>
      <c r="I59">
        <v>129.30000000000001</v>
      </c>
      <c r="J59">
        <v>152.5</v>
      </c>
    </row>
    <row r="60" spans="1:10" x14ac:dyDescent="0.35">
      <c r="A60" t="s">
        <v>34</v>
      </c>
      <c r="B60">
        <v>2020</v>
      </c>
      <c r="C60" t="s">
        <v>39</v>
      </c>
      <c r="D60" t="s">
        <v>166</v>
      </c>
      <c r="E60">
        <v>1966.8</v>
      </c>
      <c r="F60">
        <v>448.3</v>
      </c>
      <c r="G60">
        <v>141.9</v>
      </c>
      <c r="H60">
        <v>154.4</v>
      </c>
      <c r="I60">
        <v>135</v>
      </c>
      <c r="J60">
        <v>156.4</v>
      </c>
    </row>
    <row r="61" spans="1:10" x14ac:dyDescent="0.35">
      <c r="A61" t="s">
        <v>30</v>
      </c>
      <c r="B61">
        <v>2020</v>
      </c>
      <c r="C61" t="s">
        <v>40</v>
      </c>
      <c r="D61" t="s">
        <v>167</v>
      </c>
      <c r="E61">
        <v>1951</v>
      </c>
      <c r="F61">
        <v>458.8</v>
      </c>
      <c r="G61">
        <v>144.9</v>
      </c>
      <c r="H61">
        <v>158.19999999999999</v>
      </c>
      <c r="I61">
        <v>141.4</v>
      </c>
      <c r="J61">
        <v>161.80000000000001</v>
      </c>
    </row>
    <row r="62" spans="1:10" x14ac:dyDescent="0.35">
      <c r="A62" t="s">
        <v>33</v>
      </c>
      <c r="B62">
        <v>2020</v>
      </c>
      <c r="C62" t="s">
        <v>40</v>
      </c>
      <c r="D62" t="s">
        <v>168</v>
      </c>
      <c r="E62">
        <v>1995</v>
      </c>
      <c r="F62">
        <v>432.9</v>
      </c>
      <c r="G62">
        <v>137.1</v>
      </c>
      <c r="H62">
        <v>148.1</v>
      </c>
      <c r="I62">
        <v>129.30000000000001</v>
      </c>
      <c r="J62">
        <v>152.5</v>
      </c>
    </row>
    <row r="63" spans="1:10" x14ac:dyDescent="0.35">
      <c r="A63" t="s">
        <v>34</v>
      </c>
      <c r="B63">
        <v>2020</v>
      </c>
      <c r="C63" t="s">
        <v>40</v>
      </c>
      <c r="D63" t="s">
        <v>169</v>
      </c>
      <c r="E63">
        <v>1966.8</v>
      </c>
      <c r="F63">
        <v>448.3</v>
      </c>
      <c r="G63">
        <v>141.9</v>
      </c>
      <c r="H63">
        <v>154.4</v>
      </c>
      <c r="I63">
        <v>135</v>
      </c>
      <c r="J63">
        <v>156.4</v>
      </c>
    </row>
    <row r="64" spans="1:10" x14ac:dyDescent="0.35">
      <c r="A64" t="s">
        <v>30</v>
      </c>
      <c r="B64">
        <v>2020</v>
      </c>
      <c r="C64" t="s">
        <v>41</v>
      </c>
      <c r="D64" t="s">
        <v>170</v>
      </c>
      <c r="E64">
        <v>1978.6</v>
      </c>
      <c r="F64">
        <v>458.7</v>
      </c>
      <c r="G64">
        <v>145.80000000000001</v>
      </c>
      <c r="H64">
        <v>158.80000000000001</v>
      </c>
      <c r="I64">
        <v>143.6</v>
      </c>
      <c r="J64">
        <v>162.69999999999999</v>
      </c>
    </row>
    <row r="65" spans="1:10" x14ac:dyDescent="0.35">
      <c r="A65" t="s">
        <v>33</v>
      </c>
      <c r="B65">
        <v>2020</v>
      </c>
      <c r="C65" t="s">
        <v>41</v>
      </c>
      <c r="D65" t="s">
        <v>171</v>
      </c>
      <c r="E65">
        <v>2024.9</v>
      </c>
      <c r="F65">
        <v>433</v>
      </c>
      <c r="G65">
        <v>138.30000000000001</v>
      </c>
      <c r="H65">
        <v>148.69999999999999</v>
      </c>
      <c r="I65">
        <v>133.9</v>
      </c>
      <c r="J65">
        <v>155.5</v>
      </c>
    </row>
    <row r="66" spans="1:10" x14ac:dyDescent="0.35">
      <c r="A66" t="s">
        <v>34</v>
      </c>
      <c r="B66">
        <v>2020</v>
      </c>
      <c r="C66" t="s">
        <v>41</v>
      </c>
      <c r="D66" t="s">
        <v>172</v>
      </c>
      <c r="E66">
        <v>1995.2</v>
      </c>
      <c r="F66">
        <v>448.2</v>
      </c>
      <c r="G66">
        <v>143</v>
      </c>
      <c r="H66">
        <v>155</v>
      </c>
      <c r="I66">
        <v>138.5</v>
      </c>
      <c r="J66">
        <v>158.5</v>
      </c>
    </row>
    <row r="67" spans="1:10" x14ac:dyDescent="0.35">
      <c r="A67" t="s">
        <v>30</v>
      </c>
      <c r="B67">
        <v>2020</v>
      </c>
      <c r="C67" t="s">
        <v>42</v>
      </c>
      <c r="D67" t="s">
        <v>173</v>
      </c>
      <c r="E67">
        <v>1987.4</v>
      </c>
      <c r="F67">
        <v>459.9</v>
      </c>
      <c r="G67">
        <v>146.4</v>
      </c>
      <c r="H67">
        <v>159.1</v>
      </c>
      <c r="I67">
        <v>144.6</v>
      </c>
      <c r="J67">
        <v>161.1</v>
      </c>
    </row>
    <row r="68" spans="1:10" x14ac:dyDescent="0.35">
      <c r="A68" t="s">
        <v>33</v>
      </c>
      <c r="B68">
        <v>2020</v>
      </c>
      <c r="C68" t="s">
        <v>42</v>
      </c>
      <c r="D68" t="s">
        <v>174</v>
      </c>
      <c r="E68">
        <v>2041.6</v>
      </c>
      <c r="F68">
        <v>434.6</v>
      </c>
      <c r="G68">
        <v>137.19999999999999</v>
      </c>
      <c r="H68">
        <v>150</v>
      </c>
      <c r="I68">
        <v>135.1</v>
      </c>
      <c r="J68">
        <v>154.9</v>
      </c>
    </row>
    <row r="69" spans="1:10" x14ac:dyDescent="0.35">
      <c r="A69" t="s">
        <v>34</v>
      </c>
      <c r="B69">
        <v>2020</v>
      </c>
      <c r="C69" t="s">
        <v>42</v>
      </c>
      <c r="D69" t="s">
        <v>175</v>
      </c>
      <c r="E69">
        <v>2007</v>
      </c>
      <c r="F69">
        <v>449.7</v>
      </c>
      <c r="G69">
        <v>142.9</v>
      </c>
      <c r="H69">
        <v>155.6</v>
      </c>
      <c r="I69">
        <v>139.6</v>
      </c>
      <c r="J69">
        <v>157.5</v>
      </c>
    </row>
    <row r="70" spans="1:10" x14ac:dyDescent="0.35">
      <c r="A70" t="s">
        <v>30</v>
      </c>
      <c r="B70">
        <v>2020</v>
      </c>
      <c r="C70" t="s">
        <v>43</v>
      </c>
      <c r="D70" t="s">
        <v>176</v>
      </c>
      <c r="E70">
        <v>2030.9</v>
      </c>
      <c r="F70">
        <v>461.3</v>
      </c>
      <c r="G70">
        <v>146.80000000000001</v>
      </c>
      <c r="H70">
        <v>159.5</v>
      </c>
      <c r="I70">
        <v>146.4</v>
      </c>
      <c r="J70">
        <v>162.5</v>
      </c>
    </row>
    <row r="71" spans="1:10" x14ac:dyDescent="0.35">
      <c r="A71" t="s">
        <v>33</v>
      </c>
      <c r="B71">
        <v>2020</v>
      </c>
      <c r="C71" t="s">
        <v>43</v>
      </c>
      <c r="D71" t="s">
        <v>177</v>
      </c>
      <c r="E71">
        <v>2080.1999999999998</v>
      </c>
      <c r="F71">
        <v>434.9</v>
      </c>
      <c r="G71">
        <v>137.1</v>
      </c>
      <c r="H71">
        <v>151</v>
      </c>
      <c r="I71">
        <v>135.4</v>
      </c>
      <c r="J71">
        <v>155.69999999999999</v>
      </c>
    </row>
    <row r="72" spans="1:10" x14ac:dyDescent="0.35">
      <c r="A72" t="s">
        <v>34</v>
      </c>
      <c r="B72">
        <v>2020</v>
      </c>
      <c r="C72" t="s">
        <v>43</v>
      </c>
      <c r="D72" t="s">
        <v>178</v>
      </c>
      <c r="E72">
        <v>2048.6</v>
      </c>
      <c r="F72">
        <v>450.6</v>
      </c>
      <c r="G72">
        <v>143.1</v>
      </c>
      <c r="H72">
        <v>156.30000000000001</v>
      </c>
      <c r="I72">
        <v>140.6</v>
      </c>
      <c r="J72">
        <v>158.5</v>
      </c>
    </row>
    <row r="73" spans="1:10" x14ac:dyDescent="0.35">
      <c r="A73" t="s">
        <v>30</v>
      </c>
      <c r="B73">
        <v>2020</v>
      </c>
      <c r="C73" t="s">
        <v>45</v>
      </c>
      <c r="D73" t="s">
        <v>179</v>
      </c>
      <c r="E73">
        <v>2082.4</v>
      </c>
      <c r="F73">
        <v>462.8</v>
      </c>
      <c r="G73">
        <v>147.5</v>
      </c>
      <c r="H73">
        <v>160.4</v>
      </c>
      <c r="I73">
        <v>146.1</v>
      </c>
      <c r="J73">
        <v>161.6</v>
      </c>
    </row>
    <row r="74" spans="1:10" x14ac:dyDescent="0.35">
      <c r="A74" t="s">
        <v>33</v>
      </c>
      <c r="B74">
        <v>2020</v>
      </c>
      <c r="C74" t="s">
        <v>45</v>
      </c>
      <c r="D74" t="s">
        <v>180</v>
      </c>
      <c r="E74">
        <v>2120.6999999999998</v>
      </c>
      <c r="F74">
        <v>436.3</v>
      </c>
      <c r="G74">
        <v>137.30000000000001</v>
      </c>
      <c r="H74">
        <v>152</v>
      </c>
      <c r="I74">
        <v>135.19999999999999</v>
      </c>
      <c r="J74">
        <v>156.4</v>
      </c>
    </row>
    <row r="75" spans="1:10" x14ac:dyDescent="0.35">
      <c r="A75" t="s">
        <v>34</v>
      </c>
      <c r="B75">
        <v>2020</v>
      </c>
      <c r="C75" t="s">
        <v>45</v>
      </c>
      <c r="D75" t="s">
        <v>181</v>
      </c>
      <c r="E75">
        <v>2095.6</v>
      </c>
      <c r="F75">
        <v>452</v>
      </c>
      <c r="G75">
        <v>143.6</v>
      </c>
      <c r="H75">
        <v>157.19999999999999</v>
      </c>
      <c r="I75">
        <v>140.4</v>
      </c>
      <c r="J75">
        <v>158.6</v>
      </c>
    </row>
    <row r="76" spans="1:10" x14ac:dyDescent="0.35">
      <c r="A76" t="s">
        <v>30</v>
      </c>
      <c r="B76">
        <v>2020</v>
      </c>
      <c r="C76" t="s">
        <v>46</v>
      </c>
      <c r="D76" t="s">
        <v>182</v>
      </c>
      <c r="E76">
        <v>2100.5</v>
      </c>
      <c r="F76">
        <v>464.9</v>
      </c>
      <c r="G76">
        <v>148.69999999999999</v>
      </c>
      <c r="H76">
        <v>161.6</v>
      </c>
      <c r="I76">
        <v>146.4</v>
      </c>
      <c r="J76">
        <v>162.9</v>
      </c>
    </row>
    <row r="77" spans="1:10" x14ac:dyDescent="0.35">
      <c r="A77" t="s">
        <v>33</v>
      </c>
      <c r="B77">
        <v>2020</v>
      </c>
      <c r="C77" t="s">
        <v>46</v>
      </c>
      <c r="D77" t="s">
        <v>183</v>
      </c>
      <c r="E77">
        <v>2125.4</v>
      </c>
      <c r="F77">
        <v>438.2</v>
      </c>
      <c r="G77">
        <v>137.9</v>
      </c>
      <c r="H77">
        <v>152.9</v>
      </c>
      <c r="I77">
        <v>135.5</v>
      </c>
      <c r="J77">
        <v>156.9</v>
      </c>
    </row>
    <row r="78" spans="1:10" x14ac:dyDescent="0.35">
      <c r="A78" t="s">
        <v>34</v>
      </c>
      <c r="B78">
        <v>2020</v>
      </c>
      <c r="C78" t="s">
        <v>46</v>
      </c>
      <c r="D78" t="s">
        <v>184</v>
      </c>
      <c r="E78">
        <v>2109.1</v>
      </c>
      <c r="F78">
        <v>454</v>
      </c>
      <c r="G78">
        <v>144.6</v>
      </c>
      <c r="H78">
        <v>158.30000000000001</v>
      </c>
      <c r="I78">
        <v>140.69999999999999</v>
      </c>
      <c r="J78">
        <v>159.4</v>
      </c>
    </row>
    <row r="79" spans="1:10" x14ac:dyDescent="0.35">
      <c r="A79" t="s">
        <v>30</v>
      </c>
      <c r="B79">
        <v>2021</v>
      </c>
      <c r="C79" t="s">
        <v>31</v>
      </c>
      <c r="D79" t="s">
        <v>185</v>
      </c>
      <c r="E79">
        <v>2065.6999999999998</v>
      </c>
      <c r="F79">
        <v>466.7</v>
      </c>
      <c r="G79">
        <v>150.9</v>
      </c>
      <c r="H79">
        <v>162.5</v>
      </c>
      <c r="I79">
        <v>147.5</v>
      </c>
      <c r="J79">
        <v>163.5</v>
      </c>
    </row>
    <row r="80" spans="1:10" x14ac:dyDescent="0.35">
      <c r="A80" t="s">
        <v>33</v>
      </c>
      <c r="B80">
        <v>2021</v>
      </c>
      <c r="C80" t="s">
        <v>31</v>
      </c>
      <c r="D80" t="s">
        <v>186</v>
      </c>
      <c r="E80">
        <v>2097</v>
      </c>
      <c r="F80">
        <v>440</v>
      </c>
      <c r="G80">
        <v>142.9</v>
      </c>
      <c r="H80">
        <v>154.1</v>
      </c>
      <c r="I80">
        <v>136.9</v>
      </c>
      <c r="J80">
        <v>156.1</v>
      </c>
    </row>
    <row r="81" spans="1:10" x14ac:dyDescent="0.35">
      <c r="A81" t="s">
        <v>34</v>
      </c>
      <c r="B81">
        <v>2021</v>
      </c>
      <c r="C81" t="s">
        <v>31</v>
      </c>
      <c r="D81" t="s">
        <v>187</v>
      </c>
      <c r="E81">
        <v>2076.5</v>
      </c>
      <c r="F81">
        <v>455.8</v>
      </c>
      <c r="G81">
        <v>147.9</v>
      </c>
      <c r="H81">
        <v>159.30000000000001</v>
      </c>
      <c r="I81">
        <v>141.9</v>
      </c>
      <c r="J81">
        <v>159.19999999999999</v>
      </c>
    </row>
    <row r="82" spans="1:10" x14ac:dyDescent="0.35">
      <c r="A82" t="s">
        <v>30</v>
      </c>
      <c r="B82">
        <v>2021</v>
      </c>
      <c r="C82" t="s">
        <v>35</v>
      </c>
      <c r="D82" t="s">
        <v>188</v>
      </c>
      <c r="E82">
        <v>2025.3</v>
      </c>
      <c r="F82">
        <v>471.4</v>
      </c>
      <c r="G82">
        <v>154.4</v>
      </c>
      <c r="H82">
        <v>164.3</v>
      </c>
      <c r="I82">
        <v>150.19999999999999</v>
      </c>
      <c r="J82">
        <v>163.6</v>
      </c>
    </row>
    <row r="83" spans="1:10" x14ac:dyDescent="0.35">
      <c r="A83" t="s">
        <v>33</v>
      </c>
      <c r="B83">
        <v>2021</v>
      </c>
      <c r="C83" t="s">
        <v>35</v>
      </c>
      <c r="D83" t="s">
        <v>189</v>
      </c>
      <c r="E83">
        <v>2066</v>
      </c>
      <c r="F83">
        <v>444.2</v>
      </c>
      <c r="G83">
        <v>149.1</v>
      </c>
      <c r="H83">
        <v>156.30000000000001</v>
      </c>
      <c r="I83">
        <v>140.5</v>
      </c>
      <c r="J83">
        <v>156.6</v>
      </c>
    </row>
    <row r="84" spans="1:10" x14ac:dyDescent="0.35">
      <c r="A84" t="s">
        <v>34</v>
      </c>
      <c r="B84">
        <v>2021</v>
      </c>
      <c r="C84" t="s">
        <v>35</v>
      </c>
      <c r="D84" t="s">
        <v>190</v>
      </c>
      <c r="E84">
        <v>2039.3</v>
      </c>
      <c r="F84">
        <v>460.4</v>
      </c>
      <c r="G84">
        <v>152.4</v>
      </c>
      <c r="H84">
        <v>161.30000000000001</v>
      </c>
      <c r="I84">
        <v>145.1</v>
      </c>
      <c r="J84">
        <v>159.5</v>
      </c>
    </row>
    <row r="85" spans="1:10" x14ac:dyDescent="0.35">
      <c r="A85" t="s">
        <v>30</v>
      </c>
      <c r="B85">
        <v>2021</v>
      </c>
      <c r="C85" t="s">
        <v>36</v>
      </c>
      <c r="D85" t="s">
        <v>191</v>
      </c>
      <c r="E85">
        <v>2025.7</v>
      </c>
      <c r="F85">
        <v>472.9</v>
      </c>
      <c r="G85">
        <v>156</v>
      </c>
      <c r="H85">
        <v>164.6</v>
      </c>
      <c r="I85">
        <v>151.30000000000001</v>
      </c>
      <c r="J85">
        <v>163.80000000000001</v>
      </c>
    </row>
    <row r="86" spans="1:10" x14ac:dyDescent="0.35">
      <c r="A86" t="s">
        <v>33</v>
      </c>
      <c r="B86">
        <v>2021</v>
      </c>
      <c r="C86" t="s">
        <v>36</v>
      </c>
      <c r="D86" t="s">
        <v>192</v>
      </c>
      <c r="E86">
        <v>2064.5</v>
      </c>
      <c r="F86">
        <v>446.4</v>
      </c>
      <c r="G86">
        <v>154.80000000000001</v>
      </c>
      <c r="H86">
        <v>156.9</v>
      </c>
      <c r="I86">
        <v>141.69999999999999</v>
      </c>
      <c r="J86">
        <v>157.6</v>
      </c>
    </row>
    <row r="87" spans="1:10" x14ac:dyDescent="0.35">
      <c r="A87" t="s">
        <v>34</v>
      </c>
      <c r="B87">
        <v>2021</v>
      </c>
      <c r="C87" t="s">
        <v>36</v>
      </c>
      <c r="D87" t="s">
        <v>74</v>
      </c>
      <c r="E87">
        <v>2039.4</v>
      </c>
      <c r="F87">
        <v>462.1</v>
      </c>
      <c r="G87">
        <v>155.5</v>
      </c>
      <c r="H87">
        <v>161.69999999999999</v>
      </c>
      <c r="I87">
        <v>146.19999999999999</v>
      </c>
      <c r="J87">
        <v>160.19999999999999</v>
      </c>
    </row>
    <row r="88" spans="1:10" x14ac:dyDescent="0.35">
      <c r="A88" t="s">
        <v>30</v>
      </c>
      <c r="B88">
        <v>2021</v>
      </c>
      <c r="C88" t="s">
        <v>37</v>
      </c>
      <c r="D88" t="s">
        <v>193</v>
      </c>
      <c r="E88">
        <v>2049.5</v>
      </c>
      <c r="F88">
        <v>475.7</v>
      </c>
      <c r="G88">
        <v>156</v>
      </c>
      <c r="H88">
        <v>165.3</v>
      </c>
      <c r="I88">
        <v>151.69999999999999</v>
      </c>
      <c r="J88">
        <v>164.1</v>
      </c>
    </row>
    <row r="89" spans="1:10" x14ac:dyDescent="0.35">
      <c r="A89" t="s">
        <v>33</v>
      </c>
      <c r="B89">
        <v>2021</v>
      </c>
      <c r="C89" t="s">
        <v>37</v>
      </c>
      <c r="D89" t="s">
        <v>194</v>
      </c>
      <c r="E89">
        <v>2089.6</v>
      </c>
      <c r="F89">
        <v>448.6</v>
      </c>
      <c r="G89">
        <v>154.9</v>
      </c>
      <c r="H89">
        <v>157.5</v>
      </c>
      <c r="I89">
        <v>142.1</v>
      </c>
      <c r="J89">
        <v>157.6</v>
      </c>
    </row>
    <row r="90" spans="1:10" x14ac:dyDescent="0.35">
      <c r="A90" t="s">
        <v>34</v>
      </c>
      <c r="B90">
        <v>2021</v>
      </c>
      <c r="C90" t="s">
        <v>37</v>
      </c>
      <c r="D90" t="s">
        <v>195</v>
      </c>
      <c r="E90">
        <v>2064.1</v>
      </c>
      <c r="F90">
        <v>464.6</v>
      </c>
      <c r="G90">
        <v>155.6</v>
      </c>
      <c r="H90">
        <v>162.30000000000001</v>
      </c>
      <c r="I90">
        <v>146.6</v>
      </c>
      <c r="J90">
        <v>160.30000000000001</v>
      </c>
    </row>
    <row r="91" spans="1:10" x14ac:dyDescent="0.35">
      <c r="A91" t="s">
        <v>30</v>
      </c>
      <c r="B91">
        <v>2021</v>
      </c>
      <c r="C91" t="s">
        <v>38</v>
      </c>
      <c r="D91" t="s">
        <v>196</v>
      </c>
      <c r="E91">
        <v>2095.3000000000002</v>
      </c>
      <c r="F91">
        <v>490.4</v>
      </c>
      <c r="G91">
        <v>161.69999999999999</v>
      </c>
      <c r="H91">
        <v>169.1</v>
      </c>
      <c r="I91">
        <v>153.19999999999999</v>
      </c>
      <c r="J91">
        <v>167.6</v>
      </c>
    </row>
    <row r="92" spans="1:10" x14ac:dyDescent="0.35">
      <c r="A92" t="s">
        <v>33</v>
      </c>
      <c r="B92">
        <v>2021</v>
      </c>
      <c r="C92" t="s">
        <v>38</v>
      </c>
      <c r="D92" t="s">
        <v>197</v>
      </c>
      <c r="E92">
        <v>2124.6999999999998</v>
      </c>
      <c r="F92">
        <v>450.8</v>
      </c>
      <c r="G92">
        <v>155.5</v>
      </c>
      <c r="H92">
        <v>160.4</v>
      </c>
      <c r="I92">
        <v>145</v>
      </c>
      <c r="J92">
        <v>156.6</v>
      </c>
    </row>
    <row r="93" spans="1:10" x14ac:dyDescent="0.35">
      <c r="A93" t="s">
        <v>34</v>
      </c>
      <c r="B93">
        <v>2021</v>
      </c>
      <c r="C93" t="s">
        <v>38</v>
      </c>
      <c r="D93" t="s">
        <v>198</v>
      </c>
      <c r="E93">
        <v>2105.6999999999998</v>
      </c>
      <c r="F93">
        <v>474.3</v>
      </c>
      <c r="G93">
        <v>159.4</v>
      </c>
      <c r="H93">
        <v>165.8</v>
      </c>
      <c r="I93">
        <v>148.9</v>
      </c>
      <c r="J93">
        <v>161.19999999999999</v>
      </c>
    </row>
    <row r="94" spans="1:10" x14ac:dyDescent="0.35">
      <c r="A94" t="s">
        <v>30</v>
      </c>
      <c r="B94">
        <v>2021</v>
      </c>
      <c r="C94" t="s">
        <v>39</v>
      </c>
      <c r="D94" t="s">
        <v>199</v>
      </c>
      <c r="E94">
        <v>2122.6</v>
      </c>
      <c r="F94">
        <v>489.8</v>
      </c>
      <c r="G94">
        <v>162.1</v>
      </c>
      <c r="H94">
        <v>169.7</v>
      </c>
      <c r="I94">
        <v>154.19999999999999</v>
      </c>
      <c r="J94">
        <v>166.8</v>
      </c>
    </row>
    <row r="95" spans="1:10" x14ac:dyDescent="0.35">
      <c r="A95" t="s">
        <v>33</v>
      </c>
      <c r="B95">
        <v>2021</v>
      </c>
      <c r="C95" t="s">
        <v>39</v>
      </c>
      <c r="D95" t="s">
        <v>200</v>
      </c>
      <c r="E95">
        <v>2154.1999999999998</v>
      </c>
      <c r="F95">
        <v>452.6</v>
      </c>
      <c r="G95">
        <v>156.1</v>
      </c>
      <c r="H95">
        <v>160.80000000000001</v>
      </c>
      <c r="I95">
        <v>147.5</v>
      </c>
      <c r="J95">
        <v>158.1</v>
      </c>
    </row>
    <row r="96" spans="1:10" x14ac:dyDescent="0.35">
      <c r="A96" t="s">
        <v>34</v>
      </c>
      <c r="B96">
        <v>2021</v>
      </c>
      <c r="C96" t="s">
        <v>39</v>
      </c>
      <c r="D96" t="s">
        <v>201</v>
      </c>
      <c r="E96">
        <v>2133.9</v>
      </c>
      <c r="F96">
        <v>474.7</v>
      </c>
      <c r="G96">
        <v>159.80000000000001</v>
      </c>
      <c r="H96">
        <v>166.3</v>
      </c>
      <c r="I96">
        <v>150.69999999999999</v>
      </c>
      <c r="J96">
        <v>161.69999999999999</v>
      </c>
    </row>
    <row r="97" spans="1:10" x14ac:dyDescent="0.35">
      <c r="A97" t="s">
        <v>30</v>
      </c>
      <c r="B97">
        <v>2021</v>
      </c>
      <c r="C97" t="s">
        <v>40</v>
      </c>
      <c r="D97" t="s">
        <v>202</v>
      </c>
      <c r="E97">
        <v>2132.4</v>
      </c>
      <c r="F97">
        <v>492.4</v>
      </c>
      <c r="G97">
        <v>162.5</v>
      </c>
      <c r="H97">
        <v>170.4</v>
      </c>
      <c r="I97">
        <v>157.1</v>
      </c>
      <c r="J97">
        <v>167.2</v>
      </c>
    </row>
    <row r="98" spans="1:10" x14ac:dyDescent="0.35">
      <c r="A98" t="s">
        <v>33</v>
      </c>
      <c r="B98">
        <v>2021</v>
      </c>
      <c r="C98" t="s">
        <v>40</v>
      </c>
      <c r="D98" t="s">
        <v>203</v>
      </c>
      <c r="E98">
        <v>2171.8000000000002</v>
      </c>
      <c r="F98">
        <v>455.3</v>
      </c>
      <c r="G98">
        <v>157.69999999999999</v>
      </c>
      <c r="H98">
        <v>161.5</v>
      </c>
      <c r="I98">
        <v>149.5</v>
      </c>
      <c r="J98">
        <v>160.30000000000001</v>
      </c>
    </row>
    <row r="99" spans="1:10" x14ac:dyDescent="0.35">
      <c r="A99" t="s">
        <v>34</v>
      </c>
      <c r="B99">
        <v>2021</v>
      </c>
      <c r="C99" t="s">
        <v>40</v>
      </c>
      <c r="D99" t="s">
        <v>204</v>
      </c>
      <c r="E99">
        <v>2147</v>
      </c>
      <c r="F99">
        <v>477.3</v>
      </c>
      <c r="G99">
        <v>160.69999999999999</v>
      </c>
      <c r="H99">
        <v>167</v>
      </c>
      <c r="I99">
        <v>153.1</v>
      </c>
      <c r="J99">
        <v>163.19999999999999</v>
      </c>
    </row>
    <row r="100" spans="1:10" x14ac:dyDescent="0.35">
      <c r="A100" t="s">
        <v>30</v>
      </c>
      <c r="B100">
        <v>2021</v>
      </c>
      <c r="C100" t="s">
        <v>41</v>
      </c>
      <c r="D100" t="s">
        <v>205</v>
      </c>
      <c r="E100">
        <v>2130.8000000000002</v>
      </c>
      <c r="F100">
        <v>495.9</v>
      </c>
      <c r="G100">
        <v>163.1</v>
      </c>
      <c r="H100">
        <v>171.1</v>
      </c>
      <c r="I100">
        <v>157.69999999999999</v>
      </c>
      <c r="J100">
        <v>167.5</v>
      </c>
    </row>
    <row r="101" spans="1:10" x14ac:dyDescent="0.35">
      <c r="A101" t="s">
        <v>33</v>
      </c>
      <c r="B101">
        <v>2021</v>
      </c>
      <c r="C101" t="s">
        <v>41</v>
      </c>
      <c r="D101" t="s">
        <v>206</v>
      </c>
      <c r="E101">
        <v>2157.9</v>
      </c>
      <c r="F101">
        <v>460.7</v>
      </c>
      <c r="G101">
        <v>160.69999999999999</v>
      </c>
      <c r="H101">
        <v>162.80000000000001</v>
      </c>
      <c r="I101">
        <v>150.4</v>
      </c>
      <c r="J101">
        <v>160.4</v>
      </c>
    </row>
    <row r="102" spans="1:10" x14ac:dyDescent="0.35">
      <c r="A102" t="s">
        <v>34</v>
      </c>
      <c r="B102">
        <v>2021</v>
      </c>
      <c r="C102" t="s">
        <v>41</v>
      </c>
      <c r="D102" t="s">
        <v>207</v>
      </c>
      <c r="E102">
        <v>2142</v>
      </c>
      <c r="F102">
        <v>483</v>
      </c>
      <c r="G102">
        <v>162.6</v>
      </c>
      <c r="H102">
        <v>168.4</v>
      </c>
      <c r="I102">
        <v>154</v>
      </c>
      <c r="J102">
        <v>163.80000000000001</v>
      </c>
    </row>
    <row r="103" spans="1:10" x14ac:dyDescent="0.35">
      <c r="A103" t="s">
        <v>30</v>
      </c>
      <c r="B103">
        <v>2021</v>
      </c>
      <c r="C103" t="s">
        <v>42</v>
      </c>
      <c r="D103" t="s">
        <v>208</v>
      </c>
      <c r="E103">
        <v>2133.6</v>
      </c>
      <c r="F103">
        <v>498.4</v>
      </c>
      <c r="G103">
        <v>163.69999999999999</v>
      </c>
      <c r="H103">
        <v>171.9</v>
      </c>
      <c r="I103">
        <v>157.80000000000001</v>
      </c>
      <c r="J103">
        <v>168.5</v>
      </c>
    </row>
    <row r="104" spans="1:10" x14ac:dyDescent="0.35">
      <c r="A104" t="s">
        <v>33</v>
      </c>
      <c r="B104">
        <v>2021</v>
      </c>
      <c r="C104" t="s">
        <v>42</v>
      </c>
      <c r="D104" t="s">
        <v>209</v>
      </c>
      <c r="E104">
        <v>2157.9</v>
      </c>
      <c r="F104">
        <v>460.8</v>
      </c>
      <c r="G104">
        <v>160.80000000000001</v>
      </c>
      <c r="H104">
        <v>162.80000000000001</v>
      </c>
      <c r="I104">
        <v>150.5</v>
      </c>
      <c r="J104">
        <v>160.30000000000001</v>
      </c>
    </row>
    <row r="105" spans="1:10" x14ac:dyDescent="0.35">
      <c r="A105" t="s">
        <v>34</v>
      </c>
      <c r="B105">
        <v>2021</v>
      </c>
      <c r="C105" t="s">
        <v>42</v>
      </c>
      <c r="D105" t="s">
        <v>210</v>
      </c>
      <c r="E105">
        <v>2142</v>
      </c>
      <c r="F105">
        <v>483.2</v>
      </c>
      <c r="G105">
        <v>162.6</v>
      </c>
      <c r="H105">
        <v>168.4</v>
      </c>
      <c r="I105">
        <v>154</v>
      </c>
      <c r="J105">
        <v>163.69999999999999</v>
      </c>
    </row>
    <row r="106" spans="1:10" x14ac:dyDescent="0.35">
      <c r="A106" t="s">
        <v>30</v>
      </c>
      <c r="B106">
        <v>2021</v>
      </c>
      <c r="C106" t="s">
        <v>43</v>
      </c>
      <c r="D106" t="s">
        <v>211</v>
      </c>
      <c r="E106">
        <v>2164.1999999999998</v>
      </c>
      <c r="F106">
        <v>502</v>
      </c>
      <c r="G106">
        <v>165.5</v>
      </c>
      <c r="H106">
        <v>172.5</v>
      </c>
      <c r="I106">
        <v>159.5</v>
      </c>
      <c r="J106">
        <v>169</v>
      </c>
    </row>
    <row r="107" spans="1:10" x14ac:dyDescent="0.35">
      <c r="A107" t="s">
        <v>33</v>
      </c>
      <c r="B107">
        <v>2021</v>
      </c>
      <c r="C107" t="s">
        <v>43</v>
      </c>
      <c r="D107" t="s">
        <v>212</v>
      </c>
      <c r="E107">
        <v>2198.4</v>
      </c>
      <c r="F107">
        <v>463.5</v>
      </c>
      <c r="G107">
        <v>162.19999999999999</v>
      </c>
      <c r="H107">
        <v>163.5</v>
      </c>
      <c r="I107">
        <v>152.19999999999999</v>
      </c>
      <c r="J107">
        <v>160.30000000000001</v>
      </c>
    </row>
    <row r="108" spans="1:10" x14ac:dyDescent="0.35">
      <c r="A108" t="s">
        <v>34</v>
      </c>
      <c r="B108">
        <v>2021</v>
      </c>
      <c r="C108" t="s">
        <v>43</v>
      </c>
      <c r="D108" t="s">
        <v>213</v>
      </c>
      <c r="E108">
        <v>2175.5</v>
      </c>
      <c r="F108">
        <v>486.3</v>
      </c>
      <c r="G108">
        <v>164.2</v>
      </c>
      <c r="H108">
        <v>169.1</v>
      </c>
      <c r="I108">
        <v>155.69999999999999</v>
      </c>
      <c r="J108">
        <v>163.9</v>
      </c>
    </row>
    <row r="109" spans="1:10" x14ac:dyDescent="0.35">
      <c r="A109" t="s">
        <v>30</v>
      </c>
      <c r="B109">
        <v>2021</v>
      </c>
      <c r="C109" t="s">
        <v>45</v>
      </c>
      <c r="D109" t="s">
        <v>214</v>
      </c>
      <c r="E109">
        <v>2182</v>
      </c>
      <c r="F109">
        <v>506.2</v>
      </c>
      <c r="G109">
        <v>165.3</v>
      </c>
      <c r="H109">
        <v>173.4</v>
      </c>
      <c r="I109">
        <v>158.9</v>
      </c>
      <c r="J109">
        <v>169.3</v>
      </c>
    </row>
    <row r="110" spans="1:10" x14ac:dyDescent="0.35">
      <c r="A110" t="s">
        <v>33</v>
      </c>
      <c r="B110">
        <v>2021</v>
      </c>
      <c r="C110" t="s">
        <v>45</v>
      </c>
      <c r="D110" t="s">
        <v>215</v>
      </c>
      <c r="E110">
        <v>2217.9</v>
      </c>
      <c r="F110">
        <v>467.3</v>
      </c>
      <c r="G110">
        <v>161.6</v>
      </c>
      <c r="H110">
        <v>164.2</v>
      </c>
      <c r="I110">
        <v>151.19999999999999</v>
      </c>
      <c r="J110">
        <v>160.80000000000001</v>
      </c>
    </row>
    <row r="111" spans="1:10" x14ac:dyDescent="0.35">
      <c r="A111" t="s">
        <v>34</v>
      </c>
      <c r="B111">
        <v>2021</v>
      </c>
      <c r="C111" t="s">
        <v>45</v>
      </c>
      <c r="D111" t="s">
        <v>216</v>
      </c>
      <c r="E111">
        <v>2194.1</v>
      </c>
      <c r="F111">
        <v>490.4</v>
      </c>
      <c r="G111">
        <v>163.9</v>
      </c>
      <c r="H111">
        <v>169.9</v>
      </c>
      <c r="I111">
        <v>154.80000000000001</v>
      </c>
      <c r="J111">
        <v>164.3</v>
      </c>
    </row>
    <row r="112" spans="1:10" x14ac:dyDescent="0.35">
      <c r="A112" t="s">
        <v>30</v>
      </c>
      <c r="B112">
        <v>2021</v>
      </c>
      <c r="C112" t="s">
        <v>46</v>
      </c>
      <c r="D112" t="s">
        <v>217</v>
      </c>
      <c r="E112">
        <v>2168.1999999999998</v>
      </c>
      <c r="F112">
        <v>510.3</v>
      </c>
      <c r="G112">
        <v>165.6</v>
      </c>
      <c r="H112">
        <v>174</v>
      </c>
      <c r="I112">
        <v>160.1</v>
      </c>
      <c r="J112">
        <v>169.7</v>
      </c>
    </row>
    <row r="113" spans="1:10" x14ac:dyDescent="0.35">
      <c r="A113" t="s">
        <v>33</v>
      </c>
      <c r="B113">
        <v>2021</v>
      </c>
      <c r="C113" t="s">
        <v>46</v>
      </c>
      <c r="D113" t="s">
        <v>218</v>
      </c>
      <c r="E113">
        <v>2206.3000000000002</v>
      </c>
      <c r="F113">
        <v>470.7</v>
      </c>
      <c r="G113">
        <v>161.69999999999999</v>
      </c>
      <c r="H113">
        <v>165.1</v>
      </c>
      <c r="I113">
        <v>151.80000000000001</v>
      </c>
      <c r="J113">
        <v>160.6</v>
      </c>
    </row>
    <row r="114" spans="1:10" x14ac:dyDescent="0.35">
      <c r="A114" t="s">
        <v>34</v>
      </c>
      <c r="B114">
        <v>2021</v>
      </c>
      <c r="C114" t="s">
        <v>46</v>
      </c>
      <c r="D114" t="s">
        <v>219</v>
      </c>
      <c r="E114">
        <v>2180.9</v>
      </c>
      <c r="F114">
        <v>494.2</v>
      </c>
      <c r="G114">
        <v>164.1</v>
      </c>
      <c r="H114">
        <v>170.6</v>
      </c>
      <c r="I114">
        <v>155.69999999999999</v>
      </c>
      <c r="J114">
        <v>164.4</v>
      </c>
    </row>
    <row r="115" spans="1:10" x14ac:dyDescent="0.35">
      <c r="A115" t="s">
        <v>30</v>
      </c>
      <c r="B115">
        <v>2022</v>
      </c>
      <c r="C115" t="s">
        <v>31</v>
      </c>
      <c r="D115" t="s">
        <v>220</v>
      </c>
      <c r="E115">
        <v>2153</v>
      </c>
      <c r="F115">
        <v>515.20000000000005</v>
      </c>
      <c r="G115">
        <v>165.8</v>
      </c>
      <c r="H115">
        <v>174.7</v>
      </c>
      <c r="I115">
        <v>160.80000000000001</v>
      </c>
      <c r="J115">
        <v>169.9</v>
      </c>
    </row>
    <row r="116" spans="1:10" x14ac:dyDescent="0.35">
      <c r="A116" t="s">
        <v>33</v>
      </c>
      <c r="B116">
        <v>2022</v>
      </c>
      <c r="C116" t="s">
        <v>31</v>
      </c>
      <c r="D116" t="s">
        <v>221</v>
      </c>
      <c r="E116">
        <v>2186.6999999999998</v>
      </c>
      <c r="F116">
        <v>475.4</v>
      </c>
      <c r="G116">
        <v>161.6</v>
      </c>
      <c r="H116">
        <v>166.1</v>
      </c>
      <c r="I116">
        <v>152.69999999999999</v>
      </c>
      <c r="J116">
        <v>161</v>
      </c>
    </row>
    <row r="117" spans="1:10" x14ac:dyDescent="0.35">
      <c r="A117" t="s">
        <v>34</v>
      </c>
      <c r="B117">
        <v>2022</v>
      </c>
      <c r="C117" t="s">
        <v>31</v>
      </c>
      <c r="D117" t="s">
        <v>222</v>
      </c>
      <c r="E117">
        <v>2164.1999999999998</v>
      </c>
      <c r="F117">
        <v>499.1</v>
      </c>
      <c r="G117">
        <v>164.2</v>
      </c>
      <c r="H117">
        <v>171.4</v>
      </c>
      <c r="I117">
        <v>156.5</v>
      </c>
      <c r="J117">
        <v>164.7</v>
      </c>
    </row>
    <row r="118" spans="1:10" x14ac:dyDescent="0.35">
      <c r="A118" t="s">
        <v>30</v>
      </c>
      <c r="B118">
        <v>2022</v>
      </c>
      <c r="C118" t="s">
        <v>35</v>
      </c>
      <c r="D118" t="s">
        <v>223</v>
      </c>
      <c r="E118">
        <v>2150.4</v>
      </c>
      <c r="F118">
        <v>518.79999999999995</v>
      </c>
      <c r="G118">
        <v>167.4</v>
      </c>
      <c r="H118">
        <v>175.3</v>
      </c>
      <c r="I118">
        <v>161.19999999999999</v>
      </c>
      <c r="J118">
        <v>170.3</v>
      </c>
    </row>
    <row r="119" spans="1:10" x14ac:dyDescent="0.35">
      <c r="A119" t="s">
        <v>33</v>
      </c>
      <c r="B119">
        <v>2022</v>
      </c>
      <c r="C119" t="s">
        <v>35</v>
      </c>
      <c r="D119" t="s">
        <v>224</v>
      </c>
      <c r="E119">
        <v>2183.5</v>
      </c>
      <c r="F119">
        <v>479.5</v>
      </c>
      <c r="G119">
        <v>163</v>
      </c>
      <c r="H119">
        <v>167.2</v>
      </c>
      <c r="I119">
        <v>153.1</v>
      </c>
      <c r="J119">
        <v>162</v>
      </c>
    </row>
    <row r="120" spans="1:10" x14ac:dyDescent="0.35">
      <c r="A120" t="s">
        <v>34</v>
      </c>
      <c r="B120">
        <v>2022</v>
      </c>
      <c r="C120" t="s">
        <v>35</v>
      </c>
      <c r="D120" t="s">
        <v>225</v>
      </c>
      <c r="E120">
        <v>2161.1999999999998</v>
      </c>
      <c r="F120">
        <v>502.8</v>
      </c>
      <c r="G120">
        <v>165.7</v>
      </c>
      <c r="H120">
        <v>172.2</v>
      </c>
      <c r="I120">
        <v>156.9</v>
      </c>
      <c r="J120">
        <v>165.4</v>
      </c>
    </row>
    <row r="121" spans="1:10" x14ac:dyDescent="0.35">
      <c r="A121" t="s">
        <v>30</v>
      </c>
      <c r="B121">
        <v>2022</v>
      </c>
      <c r="C121" t="s">
        <v>36</v>
      </c>
      <c r="D121" t="s">
        <v>226</v>
      </c>
      <c r="E121">
        <v>2179.1</v>
      </c>
      <c r="F121">
        <v>523.70000000000005</v>
      </c>
      <c r="G121">
        <v>168.9</v>
      </c>
      <c r="H121">
        <v>176</v>
      </c>
      <c r="I121">
        <v>162</v>
      </c>
      <c r="J121">
        <v>170.6</v>
      </c>
    </row>
    <row r="122" spans="1:10" x14ac:dyDescent="0.35">
      <c r="A122" t="s">
        <v>33</v>
      </c>
      <c r="B122">
        <v>2022</v>
      </c>
      <c r="C122" t="s">
        <v>36</v>
      </c>
      <c r="D122" t="s">
        <v>227</v>
      </c>
      <c r="E122">
        <v>2196.3000000000002</v>
      </c>
      <c r="F122">
        <v>484.6</v>
      </c>
      <c r="G122">
        <v>164.5</v>
      </c>
      <c r="H122">
        <v>168.2</v>
      </c>
      <c r="I122">
        <v>154.19999999999999</v>
      </c>
      <c r="J122">
        <v>162.69999999999999</v>
      </c>
    </row>
    <row r="123" spans="1:10" x14ac:dyDescent="0.35">
      <c r="A123" t="s">
        <v>34</v>
      </c>
      <c r="B123">
        <v>2022</v>
      </c>
      <c r="C123" t="s">
        <v>36</v>
      </c>
      <c r="D123" t="s">
        <v>75</v>
      </c>
      <c r="E123">
        <v>2184.1999999999998</v>
      </c>
      <c r="F123">
        <v>507.8</v>
      </c>
      <c r="G123">
        <v>167.2</v>
      </c>
      <c r="H123">
        <v>173</v>
      </c>
      <c r="I123">
        <v>157.9</v>
      </c>
      <c r="J123">
        <v>166</v>
      </c>
    </row>
    <row r="124" spans="1:10" x14ac:dyDescent="0.35">
      <c r="A124" t="s">
        <v>30</v>
      </c>
      <c r="B124">
        <v>2022</v>
      </c>
      <c r="C124" t="s">
        <v>37</v>
      </c>
      <c r="D124" t="s">
        <v>228</v>
      </c>
      <c r="E124">
        <v>2206.6</v>
      </c>
      <c r="F124">
        <v>529.70000000000005</v>
      </c>
      <c r="G124">
        <v>173.3</v>
      </c>
      <c r="H124">
        <v>177</v>
      </c>
      <c r="I124">
        <v>166.2</v>
      </c>
      <c r="J124">
        <v>170.9</v>
      </c>
    </row>
    <row r="125" spans="1:10" x14ac:dyDescent="0.35">
      <c r="A125" t="s">
        <v>33</v>
      </c>
      <c r="B125">
        <v>2022</v>
      </c>
      <c r="C125" t="s">
        <v>37</v>
      </c>
      <c r="D125" t="s">
        <v>229</v>
      </c>
      <c r="E125">
        <v>2230.4</v>
      </c>
      <c r="F125">
        <v>489.2</v>
      </c>
      <c r="G125">
        <v>170.5</v>
      </c>
      <c r="H125">
        <v>169</v>
      </c>
      <c r="I125">
        <v>159.30000000000001</v>
      </c>
      <c r="J125">
        <v>164</v>
      </c>
    </row>
    <row r="126" spans="1:10" x14ac:dyDescent="0.35">
      <c r="A126" t="s">
        <v>34</v>
      </c>
      <c r="B126">
        <v>2022</v>
      </c>
      <c r="C126" t="s">
        <v>37</v>
      </c>
      <c r="D126" t="s">
        <v>230</v>
      </c>
      <c r="E126">
        <v>2214.3000000000002</v>
      </c>
      <c r="F126">
        <v>513.20000000000005</v>
      </c>
      <c r="G126">
        <v>172.2</v>
      </c>
      <c r="H126">
        <v>174</v>
      </c>
      <c r="I126">
        <v>162.6</v>
      </c>
      <c r="J126">
        <v>166.9</v>
      </c>
    </row>
    <row r="127" spans="1:10" x14ac:dyDescent="0.35">
      <c r="A127" t="s">
        <v>30</v>
      </c>
      <c r="B127">
        <v>2022</v>
      </c>
      <c r="C127" t="s">
        <v>38</v>
      </c>
      <c r="D127" t="s">
        <v>231</v>
      </c>
      <c r="E127">
        <v>2226.8000000000002</v>
      </c>
      <c r="F127">
        <v>535.5</v>
      </c>
      <c r="G127">
        <v>175.3</v>
      </c>
      <c r="H127">
        <v>177.7</v>
      </c>
      <c r="I127">
        <v>167.1</v>
      </c>
      <c r="J127">
        <v>171.8</v>
      </c>
    </row>
    <row r="128" spans="1:10" x14ac:dyDescent="0.35">
      <c r="A128" t="s">
        <v>33</v>
      </c>
      <c r="B128">
        <v>2022</v>
      </c>
      <c r="C128" t="s">
        <v>38</v>
      </c>
      <c r="D128" t="s">
        <v>232</v>
      </c>
      <c r="E128">
        <v>2262.1999999999998</v>
      </c>
      <c r="F128">
        <v>493.7</v>
      </c>
      <c r="G128">
        <v>173.5</v>
      </c>
      <c r="H128">
        <v>170.1</v>
      </c>
      <c r="I128">
        <v>159.4</v>
      </c>
      <c r="J128">
        <v>165.2</v>
      </c>
    </row>
    <row r="129" spans="1:10" x14ac:dyDescent="0.35">
      <c r="A129" t="s">
        <v>34</v>
      </c>
      <c r="B129">
        <v>2022</v>
      </c>
      <c r="C129" t="s">
        <v>38</v>
      </c>
      <c r="D129" t="s">
        <v>233</v>
      </c>
      <c r="E129">
        <v>2238.9</v>
      </c>
      <c r="F129">
        <v>518.6</v>
      </c>
      <c r="G129">
        <v>174.6</v>
      </c>
      <c r="H129">
        <v>174.8</v>
      </c>
      <c r="I129">
        <v>163</v>
      </c>
      <c r="J129">
        <v>167.9</v>
      </c>
    </row>
    <row r="130" spans="1:10" x14ac:dyDescent="0.35">
      <c r="A130" t="s">
        <v>30</v>
      </c>
      <c r="B130">
        <v>2022</v>
      </c>
      <c r="C130" t="s">
        <v>39</v>
      </c>
      <c r="D130" t="s">
        <v>234</v>
      </c>
      <c r="E130">
        <v>2248.3000000000002</v>
      </c>
      <c r="F130">
        <v>539.79999999999995</v>
      </c>
      <c r="G130">
        <v>176.7</v>
      </c>
      <c r="H130">
        <v>178.2</v>
      </c>
      <c r="I130">
        <v>165.5</v>
      </c>
      <c r="J130">
        <v>172.6</v>
      </c>
    </row>
    <row r="131" spans="1:10" x14ac:dyDescent="0.35">
      <c r="A131" t="s">
        <v>33</v>
      </c>
      <c r="B131">
        <v>2022</v>
      </c>
      <c r="C131" t="s">
        <v>39</v>
      </c>
      <c r="D131" t="s">
        <v>235</v>
      </c>
      <c r="E131">
        <v>2287.5</v>
      </c>
      <c r="F131">
        <v>498.4</v>
      </c>
      <c r="G131">
        <v>174.9</v>
      </c>
      <c r="H131">
        <v>170.9</v>
      </c>
      <c r="I131">
        <v>157.19999999999999</v>
      </c>
      <c r="J131">
        <v>166.5</v>
      </c>
    </row>
    <row r="132" spans="1:10" x14ac:dyDescent="0.35">
      <c r="A132" t="s">
        <v>34</v>
      </c>
      <c r="B132">
        <v>2022</v>
      </c>
      <c r="C132" t="s">
        <v>39</v>
      </c>
      <c r="D132" t="s">
        <v>236</v>
      </c>
      <c r="E132">
        <v>2261.9</v>
      </c>
      <c r="F132">
        <v>523</v>
      </c>
      <c r="G132">
        <v>176</v>
      </c>
      <c r="H132">
        <v>175.4</v>
      </c>
      <c r="I132">
        <v>161.1</v>
      </c>
      <c r="J132">
        <v>169</v>
      </c>
    </row>
    <row r="133" spans="1:10" x14ac:dyDescent="0.35">
      <c r="A133" t="s">
        <v>30</v>
      </c>
      <c r="B133">
        <v>2022</v>
      </c>
      <c r="C133" t="s">
        <v>40</v>
      </c>
      <c r="D133" t="s">
        <v>237</v>
      </c>
      <c r="E133">
        <v>2252.5</v>
      </c>
      <c r="F133">
        <v>544</v>
      </c>
      <c r="G133">
        <v>179.6</v>
      </c>
      <c r="H133">
        <v>178.8</v>
      </c>
      <c r="I133">
        <v>166.3</v>
      </c>
      <c r="J133">
        <v>174.7</v>
      </c>
    </row>
    <row r="134" spans="1:10" x14ac:dyDescent="0.35">
      <c r="A134" t="s">
        <v>33</v>
      </c>
      <c r="B134">
        <v>2022</v>
      </c>
      <c r="C134" t="s">
        <v>40</v>
      </c>
      <c r="D134" t="s">
        <v>238</v>
      </c>
      <c r="E134">
        <v>2291.6</v>
      </c>
      <c r="F134">
        <v>502</v>
      </c>
      <c r="G134">
        <v>179.5</v>
      </c>
      <c r="H134">
        <v>171.7</v>
      </c>
      <c r="I134">
        <v>157.4</v>
      </c>
      <c r="J134">
        <v>169.1</v>
      </c>
    </row>
    <row r="135" spans="1:10" x14ac:dyDescent="0.35">
      <c r="A135" t="s">
        <v>34</v>
      </c>
      <c r="B135">
        <v>2022</v>
      </c>
      <c r="C135" t="s">
        <v>40</v>
      </c>
      <c r="D135" t="s">
        <v>239</v>
      </c>
      <c r="E135">
        <v>2266.3000000000002</v>
      </c>
      <c r="F135">
        <v>526.9</v>
      </c>
      <c r="G135">
        <v>179.6</v>
      </c>
      <c r="H135">
        <v>176.1</v>
      </c>
      <c r="I135">
        <v>161.6</v>
      </c>
      <c r="J135">
        <v>171.4</v>
      </c>
    </row>
    <row r="136" spans="1:10" x14ac:dyDescent="0.35">
      <c r="A136" t="s">
        <v>30</v>
      </c>
      <c r="B136">
        <v>2022</v>
      </c>
      <c r="C136" t="s">
        <v>41</v>
      </c>
      <c r="D136" t="s">
        <v>240</v>
      </c>
      <c r="E136">
        <v>2255.8000000000002</v>
      </c>
      <c r="F136">
        <v>547.9</v>
      </c>
      <c r="G136">
        <v>179.1</v>
      </c>
      <c r="H136">
        <v>179.4</v>
      </c>
      <c r="I136">
        <v>166.6</v>
      </c>
      <c r="J136">
        <v>175.7</v>
      </c>
    </row>
    <row r="137" spans="1:10" x14ac:dyDescent="0.35">
      <c r="A137" t="s">
        <v>33</v>
      </c>
      <c r="B137">
        <v>2022</v>
      </c>
      <c r="C137" t="s">
        <v>41</v>
      </c>
      <c r="D137" t="s">
        <v>241</v>
      </c>
      <c r="E137">
        <v>2293.6999999999998</v>
      </c>
      <c r="F137">
        <v>505.3</v>
      </c>
      <c r="G137">
        <v>178.4</v>
      </c>
      <c r="H137">
        <v>172.6</v>
      </c>
      <c r="I137">
        <v>157.69999999999999</v>
      </c>
      <c r="J137">
        <v>169.9</v>
      </c>
    </row>
    <row r="138" spans="1:10" x14ac:dyDescent="0.35">
      <c r="A138" t="s">
        <v>34</v>
      </c>
      <c r="B138">
        <v>2022</v>
      </c>
      <c r="C138" t="s">
        <v>41</v>
      </c>
      <c r="D138" t="s">
        <v>242</v>
      </c>
      <c r="E138">
        <v>2269.1999999999998</v>
      </c>
      <c r="F138">
        <v>530.70000000000005</v>
      </c>
      <c r="G138">
        <v>178.8</v>
      </c>
      <c r="H138">
        <v>176.8</v>
      </c>
      <c r="I138">
        <v>161.9</v>
      </c>
      <c r="J138">
        <v>172.3</v>
      </c>
    </row>
    <row r="139" spans="1:10" x14ac:dyDescent="0.35">
      <c r="A139" t="s">
        <v>30</v>
      </c>
      <c r="B139">
        <v>2022</v>
      </c>
      <c r="C139" t="s">
        <v>42</v>
      </c>
      <c r="D139" t="s">
        <v>243</v>
      </c>
      <c r="E139">
        <v>2267.8000000000002</v>
      </c>
      <c r="F139">
        <v>552.5</v>
      </c>
      <c r="G139">
        <v>179.7</v>
      </c>
      <c r="H139">
        <v>180.2</v>
      </c>
      <c r="I139">
        <v>166.9</v>
      </c>
      <c r="J139">
        <v>176.2</v>
      </c>
    </row>
    <row r="140" spans="1:10" x14ac:dyDescent="0.35">
      <c r="A140" t="s">
        <v>33</v>
      </c>
      <c r="B140">
        <v>2022</v>
      </c>
      <c r="C140" t="s">
        <v>42</v>
      </c>
      <c r="D140" t="s">
        <v>244</v>
      </c>
      <c r="E140">
        <v>2306.4</v>
      </c>
      <c r="F140">
        <v>509.7</v>
      </c>
      <c r="G140">
        <v>179.2</v>
      </c>
      <c r="H140">
        <v>173.8</v>
      </c>
      <c r="I140">
        <v>158.19999999999999</v>
      </c>
      <c r="J140">
        <v>170.9</v>
      </c>
    </row>
    <row r="141" spans="1:10" x14ac:dyDescent="0.35">
      <c r="A141" t="s">
        <v>34</v>
      </c>
      <c r="B141">
        <v>2022</v>
      </c>
      <c r="C141" t="s">
        <v>42</v>
      </c>
      <c r="D141" t="s">
        <v>245</v>
      </c>
      <c r="E141">
        <v>2280.9</v>
      </c>
      <c r="F141">
        <v>535.1</v>
      </c>
      <c r="G141">
        <v>179.5</v>
      </c>
      <c r="H141">
        <v>177.8</v>
      </c>
      <c r="I141">
        <v>162.30000000000001</v>
      </c>
      <c r="J141">
        <v>173.1</v>
      </c>
    </row>
    <row r="142" spans="1:10" x14ac:dyDescent="0.35">
      <c r="A142" t="s">
        <v>30</v>
      </c>
      <c r="B142">
        <v>2022</v>
      </c>
      <c r="C142" t="s">
        <v>43</v>
      </c>
      <c r="D142" t="s">
        <v>246</v>
      </c>
      <c r="E142">
        <v>2284.5</v>
      </c>
      <c r="F142">
        <v>556.4</v>
      </c>
      <c r="G142">
        <v>180.8</v>
      </c>
      <c r="H142">
        <v>181.2</v>
      </c>
      <c r="I142">
        <v>167.4</v>
      </c>
      <c r="J142">
        <v>176.5</v>
      </c>
    </row>
    <row r="143" spans="1:10" x14ac:dyDescent="0.35">
      <c r="A143" t="s">
        <v>33</v>
      </c>
      <c r="B143">
        <v>2022</v>
      </c>
      <c r="C143" t="s">
        <v>43</v>
      </c>
      <c r="D143" t="s">
        <v>247</v>
      </c>
      <c r="E143">
        <v>2322.3000000000002</v>
      </c>
      <c r="F143">
        <v>511.7</v>
      </c>
      <c r="G143">
        <v>180</v>
      </c>
      <c r="H143">
        <v>174.7</v>
      </c>
      <c r="I143">
        <v>158.80000000000001</v>
      </c>
      <c r="J143">
        <v>171.2</v>
      </c>
    </row>
    <row r="144" spans="1:10" x14ac:dyDescent="0.35">
      <c r="A144" t="s">
        <v>34</v>
      </c>
      <c r="B144">
        <v>2022</v>
      </c>
      <c r="C144" t="s">
        <v>43</v>
      </c>
      <c r="D144" t="s">
        <v>248</v>
      </c>
      <c r="E144">
        <v>2297.3000000000002</v>
      </c>
      <c r="F144">
        <v>538.20000000000005</v>
      </c>
      <c r="G144">
        <v>180.5</v>
      </c>
      <c r="H144">
        <v>178.7</v>
      </c>
      <c r="I144">
        <v>162.9</v>
      </c>
      <c r="J144">
        <v>173.4</v>
      </c>
    </row>
    <row r="145" spans="1:10" x14ac:dyDescent="0.35">
      <c r="A145" t="s">
        <v>30</v>
      </c>
      <c r="B145">
        <v>2022</v>
      </c>
      <c r="C145" t="s">
        <v>45</v>
      </c>
      <c r="D145" t="s">
        <v>249</v>
      </c>
      <c r="E145">
        <v>2287.6999999999998</v>
      </c>
      <c r="F145">
        <v>559.29999999999995</v>
      </c>
      <c r="G145">
        <v>181.9</v>
      </c>
      <c r="H145">
        <v>182.3</v>
      </c>
      <c r="I145">
        <v>167.5</v>
      </c>
      <c r="J145">
        <v>176.9</v>
      </c>
    </row>
    <row r="146" spans="1:10" x14ac:dyDescent="0.35">
      <c r="A146" t="s">
        <v>33</v>
      </c>
      <c r="B146">
        <v>2022</v>
      </c>
      <c r="C146" t="s">
        <v>45</v>
      </c>
      <c r="D146" t="s">
        <v>250</v>
      </c>
      <c r="E146">
        <v>2314.4</v>
      </c>
      <c r="F146">
        <v>514.9</v>
      </c>
      <c r="G146">
        <v>180.3</v>
      </c>
      <c r="H146">
        <v>175.8</v>
      </c>
      <c r="I146">
        <v>158.9</v>
      </c>
      <c r="J146">
        <v>171.5</v>
      </c>
    </row>
    <row r="147" spans="1:10" x14ac:dyDescent="0.35">
      <c r="A147" t="s">
        <v>34</v>
      </c>
      <c r="B147">
        <v>2022</v>
      </c>
      <c r="C147" t="s">
        <v>45</v>
      </c>
      <c r="D147" t="s">
        <v>251</v>
      </c>
      <c r="E147">
        <v>2296.8000000000002</v>
      </c>
      <c r="F147">
        <v>541.4</v>
      </c>
      <c r="G147">
        <v>181.3</v>
      </c>
      <c r="H147">
        <v>179.8</v>
      </c>
      <c r="I147">
        <v>163</v>
      </c>
      <c r="J147">
        <v>173.7</v>
      </c>
    </row>
    <row r="148" spans="1:10" x14ac:dyDescent="0.35">
      <c r="A148" t="s">
        <v>30</v>
      </c>
      <c r="B148">
        <v>2022</v>
      </c>
      <c r="C148" t="s">
        <v>46</v>
      </c>
      <c r="D148" t="s">
        <v>252</v>
      </c>
      <c r="E148">
        <v>2277.1</v>
      </c>
      <c r="F148">
        <v>561.79999999999995</v>
      </c>
      <c r="G148">
        <v>182.8</v>
      </c>
      <c r="H148">
        <v>183.5</v>
      </c>
      <c r="I148">
        <v>167.8</v>
      </c>
      <c r="J148">
        <v>177.3</v>
      </c>
    </row>
    <row r="149" spans="1:10" x14ac:dyDescent="0.35">
      <c r="A149" t="s">
        <v>33</v>
      </c>
      <c r="B149">
        <v>2022</v>
      </c>
      <c r="C149" t="s">
        <v>46</v>
      </c>
      <c r="D149" t="s">
        <v>253</v>
      </c>
      <c r="E149">
        <v>2295.8000000000002</v>
      </c>
      <c r="F149">
        <v>517.9</v>
      </c>
      <c r="G149">
        <v>180.6</v>
      </c>
      <c r="H149">
        <v>177.2</v>
      </c>
      <c r="I149">
        <v>159.4</v>
      </c>
      <c r="J149">
        <v>171.8</v>
      </c>
    </row>
    <row r="150" spans="1:10" x14ac:dyDescent="0.35">
      <c r="A150" t="s">
        <v>34</v>
      </c>
      <c r="B150">
        <v>2022</v>
      </c>
      <c r="C150" t="s">
        <v>46</v>
      </c>
      <c r="D150" t="s">
        <v>254</v>
      </c>
      <c r="E150">
        <v>2283.4</v>
      </c>
      <c r="F150">
        <v>544</v>
      </c>
      <c r="G150">
        <v>182</v>
      </c>
      <c r="H150">
        <v>181.1</v>
      </c>
      <c r="I150">
        <v>163.4</v>
      </c>
      <c r="J150">
        <v>174.1</v>
      </c>
    </row>
    <row r="151" spans="1:10" x14ac:dyDescent="0.35">
      <c r="A151" t="s">
        <v>30</v>
      </c>
      <c r="B151">
        <v>2023</v>
      </c>
      <c r="C151" t="s">
        <v>31</v>
      </c>
      <c r="D151" t="s">
        <v>255</v>
      </c>
      <c r="E151">
        <v>2283.1999999999998</v>
      </c>
      <c r="F151">
        <v>563.9</v>
      </c>
      <c r="G151">
        <v>183.2</v>
      </c>
      <c r="H151">
        <v>184.7</v>
      </c>
      <c r="I151">
        <v>168.2</v>
      </c>
      <c r="J151">
        <v>177.8</v>
      </c>
    </row>
    <row r="152" spans="1:10" x14ac:dyDescent="0.35">
      <c r="A152" t="s">
        <v>33</v>
      </c>
      <c r="B152">
        <v>2023</v>
      </c>
      <c r="C152" t="s">
        <v>31</v>
      </c>
      <c r="D152" t="s">
        <v>256</v>
      </c>
      <c r="E152">
        <v>2310.1999999999998</v>
      </c>
      <c r="F152">
        <v>520.6</v>
      </c>
      <c r="G152">
        <v>180.1</v>
      </c>
      <c r="H152">
        <v>178.5</v>
      </c>
      <c r="I152">
        <v>159.5</v>
      </c>
      <c r="J152">
        <v>171.8</v>
      </c>
    </row>
    <row r="153" spans="1:10" x14ac:dyDescent="0.35">
      <c r="A153" t="s">
        <v>34</v>
      </c>
      <c r="B153">
        <v>2023</v>
      </c>
      <c r="C153" t="s">
        <v>31</v>
      </c>
      <c r="D153" t="s">
        <v>257</v>
      </c>
      <c r="E153">
        <v>2292.6999999999998</v>
      </c>
      <c r="F153">
        <v>546.29999999999995</v>
      </c>
      <c r="G153">
        <v>182</v>
      </c>
      <c r="H153">
        <v>182.3</v>
      </c>
      <c r="I153">
        <v>163.6</v>
      </c>
      <c r="J153">
        <v>174.3</v>
      </c>
    </row>
    <row r="154" spans="1:10" x14ac:dyDescent="0.35">
      <c r="A154" t="s">
        <v>30</v>
      </c>
      <c r="B154">
        <v>2023</v>
      </c>
      <c r="C154" t="s">
        <v>35</v>
      </c>
      <c r="D154" t="s">
        <v>258</v>
      </c>
      <c r="E154">
        <v>2265.6999999999998</v>
      </c>
      <c r="F154">
        <v>566.6</v>
      </c>
      <c r="G154">
        <v>181.6</v>
      </c>
      <c r="H154">
        <v>186.6</v>
      </c>
      <c r="I154">
        <v>169</v>
      </c>
      <c r="J154">
        <v>178.5</v>
      </c>
    </row>
    <row r="155" spans="1:10" x14ac:dyDescent="0.35">
      <c r="A155" t="s">
        <v>33</v>
      </c>
      <c r="B155">
        <v>2023</v>
      </c>
      <c r="C155" t="s">
        <v>35</v>
      </c>
      <c r="D155" t="s">
        <v>259</v>
      </c>
      <c r="E155">
        <v>2303.1999999999998</v>
      </c>
      <c r="F155">
        <v>525.5</v>
      </c>
      <c r="G155">
        <v>182.8</v>
      </c>
      <c r="H155">
        <v>180.8</v>
      </c>
      <c r="I155">
        <v>159.80000000000001</v>
      </c>
      <c r="J155">
        <v>172.5</v>
      </c>
    </row>
    <row r="156" spans="1:10" x14ac:dyDescent="0.35">
      <c r="A156" t="s">
        <v>34</v>
      </c>
      <c r="B156">
        <v>2023</v>
      </c>
      <c r="C156" t="s">
        <v>35</v>
      </c>
      <c r="D156" t="s">
        <v>260</v>
      </c>
      <c r="E156">
        <v>2279.1</v>
      </c>
      <c r="F156">
        <v>550</v>
      </c>
      <c r="G156">
        <v>182.1</v>
      </c>
      <c r="H156">
        <v>184.4</v>
      </c>
      <c r="I156">
        <v>164.2</v>
      </c>
      <c r="J156">
        <v>175</v>
      </c>
    </row>
    <row r="157" spans="1:10" x14ac:dyDescent="0.35">
      <c r="A157" t="s">
        <v>30</v>
      </c>
      <c r="B157">
        <v>2023</v>
      </c>
      <c r="C157" t="s">
        <v>36</v>
      </c>
      <c r="D157" t="s">
        <v>261</v>
      </c>
      <c r="E157">
        <v>2265.8000000000002</v>
      </c>
      <c r="F157">
        <v>566.6</v>
      </c>
      <c r="G157">
        <v>181.4</v>
      </c>
      <c r="H157">
        <v>186.6</v>
      </c>
      <c r="I157">
        <v>169</v>
      </c>
      <c r="J157">
        <v>178.5</v>
      </c>
    </row>
    <row r="158" spans="1:10" x14ac:dyDescent="0.35">
      <c r="A158" t="s">
        <v>33</v>
      </c>
      <c r="B158">
        <v>2023</v>
      </c>
      <c r="C158" t="s">
        <v>36</v>
      </c>
      <c r="D158" t="s">
        <v>262</v>
      </c>
      <c r="E158">
        <v>2303.4</v>
      </c>
      <c r="F158">
        <v>525.4</v>
      </c>
      <c r="G158">
        <v>182.6</v>
      </c>
      <c r="H158">
        <v>180.8</v>
      </c>
      <c r="I158">
        <v>159.80000000000001</v>
      </c>
      <c r="J158">
        <v>172.5</v>
      </c>
    </row>
    <row r="159" spans="1:10" x14ac:dyDescent="0.35">
      <c r="A159" t="s">
        <v>34</v>
      </c>
      <c r="B159">
        <v>2023</v>
      </c>
      <c r="C159" t="s">
        <v>36</v>
      </c>
      <c r="D159" t="s">
        <v>263</v>
      </c>
      <c r="E159">
        <v>2279.1999999999998</v>
      </c>
      <c r="F159">
        <v>549.9</v>
      </c>
      <c r="G159">
        <v>181.9</v>
      </c>
      <c r="H159">
        <v>184.4</v>
      </c>
      <c r="I159">
        <v>164.2</v>
      </c>
      <c r="J159">
        <v>175</v>
      </c>
    </row>
    <row r="160" spans="1:10" ht="15" thickBot="1" x14ac:dyDescent="0.4"/>
    <row r="161" spans="1:8" ht="15" thickBot="1" x14ac:dyDescent="0.4">
      <c r="A161" s="133" t="s">
        <v>273</v>
      </c>
      <c r="B161" s="134"/>
      <c r="C161" s="134"/>
      <c r="D161" s="134"/>
      <c r="E161" s="134"/>
      <c r="F161" s="134"/>
      <c r="G161" s="134"/>
      <c r="H161" s="135"/>
    </row>
    <row r="163" spans="1:8" x14ac:dyDescent="0.35">
      <c r="A163" s="66" t="s">
        <v>1</v>
      </c>
      <c r="B163" s="67" t="s">
        <v>2</v>
      </c>
      <c r="C163" s="67" t="s">
        <v>51</v>
      </c>
      <c r="D163" s="67" t="s">
        <v>55</v>
      </c>
      <c r="E163" s="67" t="s">
        <v>21</v>
      </c>
      <c r="F163" s="67" t="s">
        <v>23</v>
      </c>
      <c r="G163" s="67" t="s">
        <v>24</v>
      </c>
      <c r="H163" s="63" t="s">
        <v>26</v>
      </c>
    </row>
    <row r="164" spans="1:8" x14ac:dyDescent="0.35">
      <c r="A164" s="21">
        <v>2019</v>
      </c>
      <c r="B164" s="4" t="s">
        <v>36</v>
      </c>
      <c r="C164" s="15">
        <v>1762.9</v>
      </c>
      <c r="D164" s="15">
        <v>434.5</v>
      </c>
      <c r="E164" s="15">
        <v>139.69999999999999</v>
      </c>
      <c r="F164" s="15">
        <v>146.19999999999999</v>
      </c>
      <c r="G164" s="15">
        <v>124.6</v>
      </c>
      <c r="H164" s="71">
        <v>150.30000000000001</v>
      </c>
    </row>
    <row r="165" spans="1:8" x14ac:dyDescent="0.35">
      <c r="A165" s="75">
        <v>2019</v>
      </c>
      <c r="B165" s="5" t="s">
        <v>37</v>
      </c>
      <c r="C165" s="76">
        <f>AVERAGE(C164,C166:C176)</f>
        <v>1866.7166666666669</v>
      </c>
      <c r="D165" s="76">
        <f t="shared" ref="D165:H165" si="0">AVERAGE(D164,D166:D176)</f>
        <v>438.6583333333333</v>
      </c>
      <c r="E165" s="76">
        <f t="shared" si="0"/>
        <v>142.12500000000003</v>
      </c>
      <c r="F165" s="76">
        <f t="shared" si="0"/>
        <v>149.23333333333335</v>
      </c>
      <c r="G165" s="76">
        <f t="shared" si="0"/>
        <v>127.11666666666667</v>
      </c>
      <c r="H165" s="76">
        <f t="shared" si="0"/>
        <v>154.45833333333334</v>
      </c>
    </row>
    <row r="166" spans="1:8" x14ac:dyDescent="0.35">
      <c r="A166" s="21">
        <v>2019</v>
      </c>
      <c r="B166" s="4" t="s">
        <v>38</v>
      </c>
      <c r="C166" s="15">
        <v>1791.9</v>
      </c>
      <c r="D166" s="15">
        <v>436.1</v>
      </c>
      <c r="E166" s="15">
        <v>140.30000000000001</v>
      </c>
      <c r="F166" s="15">
        <v>146.9</v>
      </c>
      <c r="G166" s="15">
        <v>124.9</v>
      </c>
      <c r="H166" s="15">
        <v>151.6</v>
      </c>
    </row>
    <row r="167" spans="1:8" x14ac:dyDescent="0.35">
      <c r="A167" s="21">
        <v>2019</v>
      </c>
      <c r="B167" s="4" t="s">
        <v>39</v>
      </c>
      <c r="C167" s="15">
        <v>1814.1</v>
      </c>
      <c r="D167" s="15">
        <v>436.4</v>
      </c>
      <c r="E167" s="15">
        <v>141.19999999999999</v>
      </c>
      <c r="F167" s="15">
        <v>147.4</v>
      </c>
      <c r="G167" s="15">
        <v>124.6</v>
      </c>
      <c r="H167" s="71">
        <v>152.5</v>
      </c>
    </row>
    <row r="168" spans="1:8" x14ac:dyDescent="0.35">
      <c r="A168" s="21">
        <v>2019</v>
      </c>
      <c r="B168" s="4" t="s">
        <v>40</v>
      </c>
      <c r="C168" s="15">
        <v>1837.5</v>
      </c>
      <c r="D168" s="15">
        <v>437</v>
      </c>
      <c r="E168" s="15">
        <v>139.30000000000001</v>
      </c>
      <c r="F168" s="15">
        <v>147.9</v>
      </c>
      <c r="G168" s="15">
        <v>125.6</v>
      </c>
      <c r="H168" s="71">
        <v>154</v>
      </c>
    </row>
    <row r="169" spans="1:8" x14ac:dyDescent="0.35">
      <c r="A169" s="21">
        <v>2019</v>
      </c>
      <c r="B169" s="4" t="s">
        <v>41</v>
      </c>
      <c r="C169" s="15">
        <v>1846.5</v>
      </c>
      <c r="D169" s="15">
        <v>437.6</v>
      </c>
      <c r="E169" s="15">
        <v>138.5</v>
      </c>
      <c r="F169" s="15">
        <v>148.5</v>
      </c>
      <c r="G169" s="15">
        <v>125.8</v>
      </c>
      <c r="H169" s="71">
        <v>154.9</v>
      </c>
    </row>
    <row r="170" spans="1:8" x14ac:dyDescent="0.35">
      <c r="A170" s="21">
        <v>2019</v>
      </c>
      <c r="B170" s="4" t="s">
        <v>42</v>
      </c>
      <c r="C170" s="15">
        <v>1857.7</v>
      </c>
      <c r="D170" s="15">
        <v>437.7</v>
      </c>
      <c r="E170" s="15">
        <v>139.19999999999999</v>
      </c>
      <c r="F170" s="15">
        <v>149</v>
      </c>
      <c r="G170" s="15">
        <v>126.1</v>
      </c>
      <c r="H170" s="71">
        <v>155.19999999999999</v>
      </c>
    </row>
    <row r="171" spans="1:8" x14ac:dyDescent="0.35">
      <c r="A171" s="21">
        <v>2019</v>
      </c>
      <c r="B171" s="4" t="s">
        <v>43</v>
      </c>
      <c r="C171" s="15">
        <v>1885.6</v>
      </c>
      <c r="D171" s="15">
        <v>438.4</v>
      </c>
      <c r="E171" s="15">
        <v>140.6</v>
      </c>
      <c r="F171" s="15">
        <v>149.4</v>
      </c>
      <c r="G171" s="15">
        <v>126.3</v>
      </c>
      <c r="H171" s="71">
        <v>155.4</v>
      </c>
    </row>
    <row r="172" spans="1:8" x14ac:dyDescent="0.35">
      <c r="A172" s="21">
        <v>2019</v>
      </c>
      <c r="B172" s="4" t="s">
        <v>45</v>
      </c>
      <c r="C172" s="15">
        <v>1910.9</v>
      </c>
      <c r="D172" s="15">
        <v>439.5</v>
      </c>
      <c r="E172" s="15">
        <v>142.30000000000001</v>
      </c>
      <c r="F172" s="15">
        <v>149.9</v>
      </c>
      <c r="G172" s="15">
        <v>126.6</v>
      </c>
      <c r="H172" s="71">
        <v>155.5</v>
      </c>
    </row>
    <row r="173" spans="1:8" x14ac:dyDescent="0.35">
      <c r="A173" s="21">
        <v>2019</v>
      </c>
      <c r="B173" s="4" t="s">
        <v>46</v>
      </c>
      <c r="C173" s="15">
        <v>1946.1</v>
      </c>
      <c r="D173" s="15">
        <v>440.6</v>
      </c>
      <c r="E173" s="15">
        <v>143.69999999999999</v>
      </c>
      <c r="F173" s="15">
        <v>150.4</v>
      </c>
      <c r="G173" s="15">
        <v>129.80000000000001</v>
      </c>
      <c r="H173" s="71">
        <v>155.69999999999999</v>
      </c>
    </row>
    <row r="174" spans="1:8" x14ac:dyDescent="0.35">
      <c r="A174" s="21">
        <v>2020</v>
      </c>
      <c r="B174" s="4" t="s">
        <v>31</v>
      </c>
      <c r="C174" s="15">
        <v>1940.4</v>
      </c>
      <c r="D174" s="15">
        <v>441.2</v>
      </c>
      <c r="E174" s="15">
        <v>144.6</v>
      </c>
      <c r="F174" s="15">
        <v>151.19999999999999</v>
      </c>
      <c r="G174" s="15">
        <v>130.9</v>
      </c>
      <c r="H174" s="71">
        <v>156.1</v>
      </c>
    </row>
    <row r="175" spans="1:8" x14ac:dyDescent="0.35">
      <c r="A175" s="21">
        <v>2020</v>
      </c>
      <c r="B175" s="4" t="s">
        <v>35</v>
      </c>
      <c r="C175" s="15">
        <v>1911.6</v>
      </c>
      <c r="D175" s="15">
        <v>442</v>
      </c>
      <c r="E175" s="15">
        <v>147.19999999999999</v>
      </c>
      <c r="F175" s="15">
        <v>151.69999999999999</v>
      </c>
      <c r="G175" s="15">
        <v>130.30000000000001</v>
      </c>
      <c r="H175" s="71">
        <v>156.19999999999999</v>
      </c>
    </row>
    <row r="176" spans="1:8" x14ac:dyDescent="0.35">
      <c r="A176" s="21">
        <v>2020</v>
      </c>
      <c r="B176" s="4" t="s">
        <v>36</v>
      </c>
      <c r="C176" s="15">
        <v>1895.4</v>
      </c>
      <c r="D176" s="15">
        <v>442.9</v>
      </c>
      <c r="E176" s="15">
        <v>148.9</v>
      </c>
      <c r="F176" s="15">
        <v>152.30000000000001</v>
      </c>
      <c r="G176" s="15">
        <v>129.9</v>
      </c>
      <c r="H176" s="71">
        <v>156.1</v>
      </c>
    </row>
    <row r="179" spans="1:8" x14ac:dyDescent="0.35">
      <c r="A179" s="68" t="s">
        <v>1</v>
      </c>
      <c r="B179" s="68" t="s">
        <v>2</v>
      </c>
      <c r="C179" s="68" t="s">
        <v>51</v>
      </c>
      <c r="D179" s="68" t="s">
        <v>55</v>
      </c>
      <c r="E179" s="68" t="s">
        <v>52</v>
      </c>
      <c r="F179" s="68" t="s">
        <v>23</v>
      </c>
      <c r="G179" s="68" t="s">
        <v>24</v>
      </c>
      <c r="H179" s="68" t="s">
        <v>26</v>
      </c>
    </row>
    <row r="180" spans="1:8" x14ac:dyDescent="0.35">
      <c r="A180" s="69">
        <v>2019</v>
      </c>
      <c r="B180" s="69" t="s">
        <v>36</v>
      </c>
      <c r="C180" t="s">
        <v>48</v>
      </c>
      <c r="D180" t="s">
        <v>48</v>
      </c>
      <c r="E180" t="s">
        <v>48</v>
      </c>
      <c r="F180" t="s">
        <v>48</v>
      </c>
      <c r="G180" t="s">
        <v>48</v>
      </c>
      <c r="H180" t="s">
        <v>48</v>
      </c>
    </row>
    <row r="181" spans="1:8" x14ac:dyDescent="0.35">
      <c r="A181" s="70">
        <v>2019</v>
      </c>
      <c r="B181" s="70" t="s">
        <v>37</v>
      </c>
      <c r="C181" s="34">
        <f>(C165-C164)/C164</f>
        <v>5.888970824588282E-2</v>
      </c>
      <c r="D181" s="34">
        <f t="shared" ref="D181:H181" si="1">(D165-D164)/D164</f>
        <v>9.5703874184886149E-3</v>
      </c>
      <c r="E181" s="34">
        <f t="shared" si="1"/>
        <v>1.7358625626342449E-2</v>
      </c>
      <c r="F181" s="34">
        <f t="shared" si="1"/>
        <v>2.0747834017328045E-2</v>
      </c>
      <c r="G181" s="34">
        <f t="shared" si="1"/>
        <v>2.0197966827180419E-2</v>
      </c>
      <c r="H181" s="34">
        <f t="shared" si="1"/>
        <v>2.7666888445331543E-2</v>
      </c>
    </row>
    <row r="182" spans="1:8" x14ac:dyDescent="0.35">
      <c r="A182" s="69">
        <v>2019</v>
      </c>
      <c r="B182" s="69" t="s">
        <v>38</v>
      </c>
      <c r="C182" s="34">
        <f t="shared" ref="C182:H192" si="2">(C166-C165)/C165</f>
        <v>-4.0079283590618194E-2</v>
      </c>
      <c r="D182" s="34">
        <f t="shared" si="2"/>
        <v>-5.8321776629494037E-3</v>
      </c>
      <c r="E182" s="34">
        <f t="shared" si="2"/>
        <v>-1.2840809146877866E-2</v>
      </c>
      <c r="F182" s="34">
        <f t="shared" si="2"/>
        <v>-1.5635470180924788E-2</v>
      </c>
      <c r="G182" s="34">
        <f t="shared" si="2"/>
        <v>-1.7438049036318355E-2</v>
      </c>
      <c r="H182" s="34">
        <f t="shared" si="2"/>
        <v>-1.8505530078230473E-2</v>
      </c>
    </row>
    <row r="183" spans="1:8" x14ac:dyDescent="0.35">
      <c r="A183" s="4">
        <v>2019</v>
      </c>
      <c r="B183" s="4" t="s">
        <v>39</v>
      </c>
      <c r="C183" s="34">
        <f t="shared" si="2"/>
        <v>1.238908421228853E-2</v>
      </c>
      <c r="D183" s="34">
        <f t="shared" si="2"/>
        <v>6.8791561568437175E-4</v>
      </c>
      <c r="E183" s="34">
        <f t="shared" si="2"/>
        <v>6.4148253741979841E-3</v>
      </c>
      <c r="F183" s="34">
        <f t="shared" si="2"/>
        <v>3.4036759700476512E-3</v>
      </c>
      <c r="G183" s="34">
        <f t="shared" si="2"/>
        <v>-2.4019215372298747E-3</v>
      </c>
      <c r="H183" s="34">
        <f t="shared" si="2"/>
        <v>5.9366754617414625E-3</v>
      </c>
    </row>
    <row r="184" spans="1:8" x14ac:dyDescent="0.35">
      <c r="A184" s="69">
        <v>2019</v>
      </c>
      <c r="B184" s="69" t="s">
        <v>40</v>
      </c>
      <c r="C184" s="34">
        <f t="shared" si="2"/>
        <v>1.2898958161071656E-2</v>
      </c>
      <c r="D184" s="34">
        <f t="shared" si="2"/>
        <v>1.3748854262145343E-3</v>
      </c>
      <c r="E184" s="34">
        <f t="shared" si="2"/>
        <v>-1.3456090651557914E-2</v>
      </c>
      <c r="F184" s="34">
        <f t="shared" si="2"/>
        <v>3.3921302578018993E-3</v>
      </c>
      <c r="G184" s="34">
        <f t="shared" si="2"/>
        <v>8.0256821829855548E-3</v>
      </c>
      <c r="H184" s="34">
        <f t="shared" si="2"/>
        <v>9.8360655737704927E-3</v>
      </c>
    </row>
    <row r="185" spans="1:8" x14ac:dyDescent="0.35">
      <c r="A185" s="4">
        <v>2019</v>
      </c>
      <c r="B185" s="4" t="s">
        <v>41</v>
      </c>
      <c r="C185" s="34">
        <f t="shared" si="2"/>
        <v>4.8979591836734691E-3</v>
      </c>
      <c r="D185" s="34">
        <f t="shared" si="2"/>
        <v>1.3729977116705326E-3</v>
      </c>
      <c r="E185" s="34">
        <f t="shared" si="2"/>
        <v>-5.7430007178751706E-3</v>
      </c>
      <c r="F185" s="34">
        <f t="shared" si="2"/>
        <v>4.0567951318458036E-3</v>
      </c>
      <c r="G185" s="34">
        <f t="shared" si="2"/>
        <v>1.5923566878981118E-3</v>
      </c>
      <c r="H185" s="34">
        <f t="shared" si="2"/>
        <v>5.8441558441558808E-3</v>
      </c>
    </row>
    <row r="186" spans="1:8" x14ac:dyDescent="0.35">
      <c r="A186" s="69">
        <v>2019</v>
      </c>
      <c r="B186" s="69" t="s">
        <v>42</v>
      </c>
      <c r="C186" s="34">
        <f t="shared" si="2"/>
        <v>6.0655293799079585E-3</v>
      </c>
      <c r="D186" s="34">
        <f t="shared" si="2"/>
        <v>2.2851919561235349E-4</v>
      </c>
      <c r="E186" s="34">
        <f t="shared" si="2"/>
        <v>5.0541516245486548E-3</v>
      </c>
      <c r="F186" s="34">
        <f t="shared" si="2"/>
        <v>3.3670033670033669E-3</v>
      </c>
      <c r="G186" s="34">
        <f t="shared" si="2"/>
        <v>2.3847376788553032E-3</v>
      </c>
      <c r="H186" s="34">
        <f t="shared" si="2"/>
        <v>1.9367333763717427E-3</v>
      </c>
    </row>
    <row r="187" spans="1:8" x14ac:dyDescent="0.35">
      <c r="A187" s="4">
        <v>2019</v>
      </c>
      <c r="B187" s="4" t="s">
        <v>43</v>
      </c>
      <c r="C187" s="34">
        <f t="shared" si="2"/>
        <v>1.5018571351671348E-2</v>
      </c>
      <c r="D187" s="34">
        <f t="shared" si="2"/>
        <v>1.5992689056431087E-3</v>
      </c>
      <c r="E187" s="34">
        <f t="shared" si="2"/>
        <v>1.0057471264367858E-2</v>
      </c>
      <c r="F187" s="34">
        <f t="shared" si="2"/>
        <v>2.6845637583892998E-3</v>
      </c>
      <c r="G187" s="34">
        <f t="shared" si="2"/>
        <v>1.5860428231562478E-3</v>
      </c>
      <c r="H187" s="34">
        <f t="shared" si="2"/>
        <v>1.2886597938145429E-3</v>
      </c>
    </row>
    <row r="188" spans="1:8" x14ac:dyDescent="0.35">
      <c r="A188" s="69">
        <v>2019</v>
      </c>
      <c r="B188" s="69" t="s">
        <v>45</v>
      </c>
      <c r="C188" s="34">
        <f t="shared" si="2"/>
        <v>1.3417479847263568E-2</v>
      </c>
      <c r="D188" s="34">
        <f t="shared" si="2"/>
        <v>2.5091240875912929E-3</v>
      </c>
      <c r="E188" s="34">
        <f t="shared" si="2"/>
        <v>1.2091038406828002E-2</v>
      </c>
      <c r="F188" s="34">
        <f t="shared" si="2"/>
        <v>3.3467202141900937E-3</v>
      </c>
      <c r="G188" s="34">
        <f t="shared" si="2"/>
        <v>2.3752969121139918E-3</v>
      </c>
      <c r="H188" s="34">
        <f t="shared" si="2"/>
        <v>6.4350064350060694E-4</v>
      </c>
    </row>
    <row r="189" spans="1:8" x14ac:dyDescent="0.35">
      <c r="A189" s="4">
        <v>2019</v>
      </c>
      <c r="B189" s="4" t="s">
        <v>46</v>
      </c>
      <c r="C189" s="34">
        <f t="shared" si="2"/>
        <v>1.842063948924581E-2</v>
      </c>
      <c r="D189" s="34">
        <f t="shared" si="2"/>
        <v>2.5028441410694488E-3</v>
      </c>
      <c r="E189" s="34">
        <f t="shared" si="2"/>
        <v>9.8383696416020888E-3</v>
      </c>
      <c r="F189" s="34">
        <f t="shared" si="2"/>
        <v>3.3355570380253501E-3</v>
      </c>
      <c r="G189" s="34">
        <f t="shared" si="2"/>
        <v>2.5276461295418776E-2</v>
      </c>
      <c r="H189" s="34">
        <f t="shared" si="2"/>
        <v>1.2861736334404414E-3</v>
      </c>
    </row>
    <row r="190" spans="1:8" x14ac:dyDescent="0.35">
      <c r="A190" s="69">
        <v>2020</v>
      </c>
      <c r="B190" s="69" t="s">
        <v>31</v>
      </c>
      <c r="C190" s="34">
        <f t="shared" si="2"/>
        <v>-2.9289347926621545E-3</v>
      </c>
      <c r="D190" s="34">
        <f t="shared" si="2"/>
        <v>1.3617793917384609E-3</v>
      </c>
      <c r="E190" s="34">
        <f t="shared" si="2"/>
        <v>6.2630480167015015E-3</v>
      </c>
      <c r="F190" s="34">
        <f t="shared" si="2"/>
        <v>5.319148936170099E-3</v>
      </c>
      <c r="G190" s="34">
        <f t="shared" si="2"/>
        <v>8.4745762711863955E-3</v>
      </c>
      <c r="H190" s="34">
        <f t="shared" si="2"/>
        <v>2.5690430314708138E-3</v>
      </c>
    </row>
    <row r="191" spans="1:8" x14ac:dyDescent="0.35">
      <c r="A191" s="4">
        <v>2020</v>
      </c>
      <c r="B191" s="4" t="s">
        <v>35</v>
      </c>
      <c r="C191" s="34">
        <f t="shared" si="2"/>
        <v>-1.4842300556586365E-2</v>
      </c>
      <c r="D191" s="34">
        <f t="shared" si="2"/>
        <v>1.8132366273798989E-3</v>
      </c>
      <c r="E191" s="34">
        <f t="shared" si="2"/>
        <v>1.7980636237897609E-2</v>
      </c>
      <c r="F191" s="34">
        <f t="shared" si="2"/>
        <v>3.3068783068783071E-3</v>
      </c>
      <c r="G191" s="34">
        <f t="shared" si="2"/>
        <v>-4.583651642475128E-3</v>
      </c>
      <c r="H191" s="34">
        <f t="shared" si="2"/>
        <v>6.4061499039073878E-4</v>
      </c>
    </row>
    <row r="192" spans="1:8" x14ac:dyDescent="0.35">
      <c r="A192" s="69">
        <v>2020</v>
      </c>
      <c r="B192" s="69" t="s">
        <v>36</v>
      </c>
      <c r="C192" s="34">
        <f t="shared" si="2"/>
        <v>-8.4745762711863452E-3</v>
      </c>
      <c r="D192" s="34">
        <f t="shared" si="2"/>
        <v>2.036199095022573E-3</v>
      </c>
      <c r="E192" s="34">
        <f t="shared" si="2"/>
        <v>1.1548913043478378E-2</v>
      </c>
      <c r="F192" s="34">
        <f t="shared" si="2"/>
        <v>3.9551746868821541E-3</v>
      </c>
      <c r="G192" s="34">
        <f t="shared" si="2"/>
        <v>-3.0698388334612866E-3</v>
      </c>
      <c r="H192" s="34">
        <f t="shared" si="2"/>
        <v>-6.4020486555694189E-4</v>
      </c>
    </row>
    <row r="194" spans="1:9" ht="15" thickBot="1" x14ac:dyDescent="0.4"/>
    <row r="195" spans="1:9" ht="15" thickBot="1" x14ac:dyDescent="0.4">
      <c r="B195" s="73" t="s">
        <v>270</v>
      </c>
      <c r="C195" s="74"/>
      <c r="D195" s="74"/>
      <c r="E195" s="74"/>
      <c r="F195" s="74"/>
      <c r="G195" s="74"/>
      <c r="H195" s="74"/>
    </row>
    <row r="196" spans="1:9" x14ac:dyDescent="0.35">
      <c r="I196" s="62"/>
    </row>
    <row r="197" spans="1:9" x14ac:dyDescent="0.35">
      <c r="A197" t="s">
        <v>1</v>
      </c>
      <c r="B197" t="s">
        <v>2</v>
      </c>
      <c r="C197" t="s">
        <v>51</v>
      </c>
      <c r="D197" t="s">
        <v>55</v>
      </c>
      <c r="E197" t="s">
        <v>52</v>
      </c>
      <c r="F197" t="s">
        <v>23</v>
      </c>
      <c r="G197" t="s">
        <v>24</v>
      </c>
      <c r="H197" t="s">
        <v>26</v>
      </c>
    </row>
    <row r="198" spans="1:9" x14ac:dyDescent="0.35">
      <c r="A198">
        <v>2020</v>
      </c>
      <c r="B198" t="s">
        <v>36</v>
      </c>
      <c r="C198">
        <v>1895.4</v>
      </c>
      <c r="D198">
        <v>442.9</v>
      </c>
      <c r="E198">
        <v>148.9</v>
      </c>
      <c r="F198">
        <v>152.30000000000001</v>
      </c>
      <c r="G198">
        <v>129.9</v>
      </c>
      <c r="H198">
        <v>156.1</v>
      </c>
    </row>
    <row r="199" spans="1:9" x14ac:dyDescent="0.35">
      <c r="A199">
        <v>2020</v>
      </c>
      <c r="B199" t="s">
        <v>37</v>
      </c>
      <c r="C199">
        <v>1928.05</v>
      </c>
      <c r="D199">
        <v>420.32</v>
      </c>
      <c r="E199">
        <v>144.1</v>
      </c>
      <c r="F199">
        <v>150.69999999999999</v>
      </c>
      <c r="G199">
        <v>127.17</v>
      </c>
      <c r="H199">
        <v>141.13</v>
      </c>
    </row>
    <row r="200" spans="1:9" x14ac:dyDescent="0.35">
      <c r="A200">
        <v>2020</v>
      </c>
      <c r="B200" t="s">
        <v>38</v>
      </c>
      <c r="C200">
        <v>1825.36</v>
      </c>
      <c r="D200">
        <v>420.32</v>
      </c>
      <c r="E200">
        <v>136.51</v>
      </c>
      <c r="F200">
        <v>138.52000000000001</v>
      </c>
      <c r="G200">
        <v>127.17</v>
      </c>
      <c r="H200">
        <v>141.13</v>
      </c>
    </row>
    <row r="201" spans="1:9" x14ac:dyDescent="0.35">
      <c r="A201">
        <v>2020</v>
      </c>
      <c r="B201" t="s">
        <v>39</v>
      </c>
      <c r="C201">
        <v>1966.8</v>
      </c>
      <c r="D201">
        <v>448.3</v>
      </c>
      <c r="E201">
        <v>141.9</v>
      </c>
      <c r="F201">
        <v>154.4</v>
      </c>
      <c r="G201">
        <v>135</v>
      </c>
      <c r="H201">
        <v>156.4</v>
      </c>
    </row>
    <row r="202" spans="1:9" x14ac:dyDescent="0.35">
      <c r="A202">
        <v>2020</v>
      </c>
      <c r="B202" t="s">
        <v>40</v>
      </c>
      <c r="C202">
        <v>1966.8</v>
      </c>
      <c r="D202">
        <v>448.3</v>
      </c>
      <c r="E202">
        <v>141.9</v>
      </c>
      <c r="F202">
        <v>154.4</v>
      </c>
      <c r="G202">
        <v>135</v>
      </c>
      <c r="H202">
        <v>156.4</v>
      </c>
    </row>
    <row r="203" spans="1:9" x14ac:dyDescent="0.35">
      <c r="A203">
        <v>2020</v>
      </c>
      <c r="B203" t="s">
        <v>41</v>
      </c>
      <c r="C203">
        <v>1995.2</v>
      </c>
      <c r="D203">
        <v>448.2</v>
      </c>
      <c r="E203">
        <v>143</v>
      </c>
      <c r="F203">
        <v>155</v>
      </c>
      <c r="G203">
        <v>138.5</v>
      </c>
      <c r="H203">
        <v>158.5</v>
      </c>
    </row>
    <row r="204" spans="1:9" x14ac:dyDescent="0.35">
      <c r="A204">
        <v>2020</v>
      </c>
      <c r="B204" t="s">
        <v>42</v>
      </c>
      <c r="C204">
        <v>2007</v>
      </c>
      <c r="D204">
        <v>449.7</v>
      </c>
      <c r="E204">
        <v>142.9</v>
      </c>
      <c r="F204">
        <v>155.6</v>
      </c>
      <c r="G204">
        <v>139.6</v>
      </c>
      <c r="H204">
        <v>157.5</v>
      </c>
    </row>
    <row r="205" spans="1:9" x14ac:dyDescent="0.35">
      <c r="A205">
        <v>2020</v>
      </c>
      <c r="B205" t="s">
        <v>43</v>
      </c>
      <c r="C205">
        <v>2048.6</v>
      </c>
      <c r="D205">
        <v>450.6</v>
      </c>
      <c r="E205">
        <v>143.1</v>
      </c>
      <c r="F205">
        <v>156.30000000000001</v>
      </c>
      <c r="G205">
        <v>140.6</v>
      </c>
      <c r="H205">
        <v>158.5</v>
      </c>
    </row>
    <row r="206" spans="1:9" x14ac:dyDescent="0.35">
      <c r="A206">
        <v>2020</v>
      </c>
      <c r="B206" t="s">
        <v>45</v>
      </c>
      <c r="C206">
        <v>2095.6</v>
      </c>
      <c r="D206">
        <v>452</v>
      </c>
      <c r="E206">
        <v>143.6</v>
      </c>
      <c r="F206">
        <v>157.19999999999999</v>
      </c>
      <c r="G206">
        <v>140.4</v>
      </c>
      <c r="H206">
        <v>158.6</v>
      </c>
    </row>
    <row r="207" spans="1:9" x14ac:dyDescent="0.35">
      <c r="A207">
        <v>2020</v>
      </c>
      <c r="B207" t="s">
        <v>46</v>
      </c>
      <c r="C207">
        <v>2109.1</v>
      </c>
      <c r="D207">
        <v>454</v>
      </c>
      <c r="E207">
        <v>144.6</v>
      </c>
      <c r="F207">
        <v>158.30000000000001</v>
      </c>
      <c r="G207">
        <v>140.69999999999999</v>
      </c>
      <c r="H207">
        <v>159.4</v>
      </c>
    </row>
    <row r="208" spans="1:9" x14ac:dyDescent="0.35">
      <c r="A208">
        <v>2021</v>
      </c>
      <c r="B208" t="s">
        <v>31</v>
      </c>
      <c r="C208">
        <v>2076.5</v>
      </c>
      <c r="D208">
        <v>455.8</v>
      </c>
      <c r="E208">
        <v>147.9</v>
      </c>
      <c r="F208">
        <v>159.30000000000001</v>
      </c>
      <c r="G208">
        <v>141.9</v>
      </c>
      <c r="H208">
        <v>159.19999999999999</v>
      </c>
    </row>
    <row r="209" spans="1:8" x14ac:dyDescent="0.35">
      <c r="A209">
        <v>2021</v>
      </c>
      <c r="B209" t="s">
        <v>35</v>
      </c>
      <c r="C209">
        <v>2039.3</v>
      </c>
      <c r="D209">
        <v>460.4</v>
      </c>
      <c r="E209">
        <v>152.4</v>
      </c>
      <c r="F209">
        <v>161.30000000000001</v>
      </c>
      <c r="G209">
        <v>145.1</v>
      </c>
      <c r="H209">
        <v>159.5</v>
      </c>
    </row>
    <row r="210" spans="1:8" x14ac:dyDescent="0.35">
      <c r="A210">
        <v>2021</v>
      </c>
      <c r="B210" t="s">
        <v>36</v>
      </c>
      <c r="C210">
        <v>2039.4</v>
      </c>
      <c r="D210">
        <v>462.1</v>
      </c>
      <c r="E210">
        <v>155.5</v>
      </c>
      <c r="F210">
        <v>161.69999999999999</v>
      </c>
      <c r="G210">
        <v>146.19999999999999</v>
      </c>
      <c r="H210">
        <v>160.19999999999999</v>
      </c>
    </row>
    <row r="211" spans="1:8" x14ac:dyDescent="0.35">
      <c r="A211">
        <v>2021</v>
      </c>
      <c r="B211" t="s">
        <v>37</v>
      </c>
      <c r="C211">
        <v>2064.1</v>
      </c>
      <c r="D211">
        <v>464.6</v>
      </c>
      <c r="E211">
        <v>155.6</v>
      </c>
      <c r="F211">
        <v>162.30000000000001</v>
      </c>
      <c r="G211">
        <v>146.6</v>
      </c>
      <c r="H211">
        <v>160.30000000000001</v>
      </c>
    </row>
    <row r="212" spans="1:8" x14ac:dyDescent="0.35">
      <c r="A212">
        <v>2021</v>
      </c>
      <c r="B212" t="s">
        <v>38</v>
      </c>
      <c r="C212">
        <v>2105.6999999999998</v>
      </c>
      <c r="D212">
        <v>474.3</v>
      </c>
      <c r="E212">
        <v>159.4</v>
      </c>
      <c r="F212">
        <v>165.8</v>
      </c>
      <c r="G212">
        <v>148.9</v>
      </c>
      <c r="H212">
        <v>161.19999999999999</v>
      </c>
    </row>
    <row r="213" spans="1:8" x14ac:dyDescent="0.35">
      <c r="A213">
        <v>2021</v>
      </c>
      <c r="B213" t="s">
        <v>39</v>
      </c>
      <c r="C213">
        <v>2133.9</v>
      </c>
      <c r="D213">
        <v>474.7</v>
      </c>
      <c r="E213">
        <v>159.80000000000001</v>
      </c>
      <c r="F213">
        <v>166.3</v>
      </c>
      <c r="G213">
        <v>150.69999999999999</v>
      </c>
      <c r="H213">
        <v>161.69999999999999</v>
      </c>
    </row>
    <row r="214" spans="1:8" x14ac:dyDescent="0.35">
      <c r="A214">
        <v>2021</v>
      </c>
      <c r="B214" t="s">
        <v>40</v>
      </c>
      <c r="C214">
        <v>2147</v>
      </c>
      <c r="D214">
        <v>477.3</v>
      </c>
      <c r="E214">
        <v>160.69999999999999</v>
      </c>
      <c r="F214">
        <v>167</v>
      </c>
      <c r="G214">
        <v>153.1</v>
      </c>
      <c r="H214">
        <v>163.19999999999999</v>
      </c>
    </row>
    <row r="215" spans="1:8" x14ac:dyDescent="0.35">
      <c r="A215">
        <v>2021</v>
      </c>
      <c r="B215" t="s">
        <v>41</v>
      </c>
      <c r="C215">
        <v>2142</v>
      </c>
      <c r="D215">
        <v>483</v>
      </c>
      <c r="E215">
        <v>162.6</v>
      </c>
      <c r="F215">
        <v>168.4</v>
      </c>
      <c r="G215">
        <v>154</v>
      </c>
      <c r="H215">
        <v>163.80000000000001</v>
      </c>
    </row>
    <row r="216" spans="1:8" x14ac:dyDescent="0.35">
      <c r="A216">
        <v>2021</v>
      </c>
      <c r="B216" t="s">
        <v>42</v>
      </c>
      <c r="C216">
        <v>2142</v>
      </c>
      <c r="D216">
        <v>483.2</v>
      </c>
      <c r="E216">
        <v>162.6</v>
      </c>
      <c r="F216">
        <v>168.4</v>
      </c>
      <c r="G216">
        <v>154</v>
      </c>
      <c r="H216">
        <v>163.69999999999999</v>
      </c>
    </row>
    <row r="217" spans="1:8" x14ac:dyDescent="0.35">
      <c r="A217">
        <v>2021</v>
      </c>
      <c r="B217" t="s">
        <v>43</v>
      </c>
      <c r="C217">
        <v>2175.5</v>
      </c>
      <c r="D217">
        <v>486.3</v>
      </c>
      <c r="E217">
        <v>164.2</v>
      </c>
      <c r="F217">
        <v>169.1</v>
      </c>
      <c r="G217">
        <v>155.69999999999999</v>
      </c>
      <c r="H217">
        <v>163.9</v>
      </c>
    </row>
    <row r="218" spans="1:8" x14ac:dyDescent="0.35">
      <c r="A218">
        <v>2021</v>
      </c>
      <c r="B218" t="s">
        <v>45</v>
      </c>
      <c r="C218">
        <v>2194.1</v>
      </c>
      <c r="D218">
        <v>490.4</v>
      </c>
      <c r="E218">
        <v>163.9</v>
      </c>
      <c r="F218">
        <v>169.9</v>
      </c>
      <c r="G218">
        <v>154.80000000000001</v>
      </c>
      <c r="H218">
        <v>164.3</v>
      </c>
    </row>
    <row r="219" spans="1:8" x14ac:dyDescent="0.35">
      <c r="A219">
        <v>2021</v>
      </c>
      <c r="B219" t="s">
        <v>46</v>
      </c>
      <c r="C219">
        <v>2180.9</v>
      </c>
      <c r="D219">
        <v>494.2</v>
      </c>
      <c r="E219">
        <v>164.1</v>
      </c>
      <c r="F219">
        <v>170.6</v>
      </c>
      <c r="G219">
        <v>155.69999999999999</v>
      </c>
      <c r="H219">
        <v>164.4</v>
      </c>
    </row>
    <row r="220" spans="1:8" x14ac:dyDescent="0.35">
      <c r="A220">
        <v>2022</v>
      </c>
      <c r="B220" t="s">
        <v>31</v>
      </c>
      <c r="C220">
        <v>2164.1999999999998</v>
      </c>
      <c r="D220">
        <v>499.1</v>
      </c>
      <c r="E220">
        <v>164.2</v>
      </c>
      <c r="F220">
        <v>171.4</v>
      </c>
      <c r="G220">
        <v>156.5</v>
      </c>
      <c r="H220">
        <v>164.7</v>
      </c>
    </row>
    <row r="221" spans="1:8" x14ac:dyDescent="0.35">
      <c r="A221">
        <v>2022</v>
      </c>
      <c r="B221" t="s">
        <v>35</v>
      </c>
      <c r="C221">
        <v>2161.1999999999998</v>
      </c>
      <c r="D221">
        <v>502.8</v>
      </c>
      <c r="E221">
        <v>165.7</v>
      </c>
      <c r="F221">
        <v>172.2</v>
      </c>
      <c r="G221">
        <v>156.9</v>
      </c>
      <c r="H221">
        <v>165.4</v>
      </c>
    </row>
    <row r="222" spans="1:8" x14ac:dyDescent="0.35">
      <c r="A222">
        <v>2022</v>
      </c>
      <c r="B222" t="s">
        <v>36</v>
      </c>
      <c r="C222">
        <v>2184.1999999999998</v>
      </c>
      <c r="D222">
        <v>507.8</v>
      </c>
      <c r="E222">
        <v>167.2</v>
      </c>
      <c r="F222">
        <v>173</v>
      </c>
      <c r="G222">
        <v>157.9</v>
      </c>
      <c r="H222">
        <v>166</v>
      </c>
    </row>
    <row r="225" spans="1:8" x14ac:dyDescent="0.35">
      <c r="A225" s="57" t="s">
        <v>1</v>
      </c>
      <c r="B225" s="58" t="s">
        <v>2</v>
      </c>
      <c r="C225" s="58" t="s">
        <v>51</v>
      </c>
      <c r="D225" s="58" t="s">
        <v>55</v>
      </c>
      <c r="E225" s="58" t="s">
        <v>52</v>
      </c>
      <c r="F225" s="58" t="s">
        <v>23</v>
      </c>
      <c r="G225" s="58" t="s">
        <v>24</v>
      </c>
      <c r="H225" s="61" t="s">
        <v>26</v>
      </c>
    </row>
    <row r="226" spans="1:8" x14ac:dyDescent="0.35">
      <c r="A226" s="59">
        <v>2020</v>
      </c>
      <c r="B226" s="64" t="s">
        <v>36</v>
      </c>
      <c r="C226" s="34" t="s">
        <v>48</v>
      </c>
      <c r="D226" s="34" t="s">
        <v>48</v>
      </c>
      <c r="E226" s="34" t="s">
        <v>48</v>
      </c>
      <c r="F226" s="34" t="s">
        <v>48</v>
      </c>
      <c r="G226" s="34" t="s">
        <v>48</v>
      </c>
      <c r="H226" s="34" t="s">
        <v>48</v>
      </c>
    </row>
    <row r="227" spans="1:8" x14ac:dyDescent="0.35">
      <c r="A227" s="60">
        <v>2020</v>
      </c>
      <c r="B227" s="65" t="s">
        <v>37</v>
      </c>
      <c r="C227" s="34">
        <f>(C199-C198)/C198</f>
        <v>1.7225915374063448E-2</v>
      </c>
      <c r="D227" s="34">
        <f t="shared" ref="D227:H227" si="3">(D199-D198)/D198</f>
        <v>-5.0982163016482243E-2</v>
      </c>
      <c r="E227" s="34">
        <f t="shared" si="3"/>
        <v>-3.2236400268636743E-2</v>
      </c>
      <c r="F227" s="34">
        <f t="shared" si="3"/>
        <v>-1.0505581089954186E-2</v>
      </c>
      <c r="G227" s="34">
        <f t="shared" si="3"/>
        <v>-2.1016166281755226E-2</v>
      </c>
      <c r="H227" s="34">
        <f t="shared" si="3"/>
        <v>-9.5900064061499035E-2</v>
      </c>
    </row>
    <row r="228" spans="1:8" x14ac:dyDescent="0.35">
      <c r="A228" s="59">
        <v>2020</v>
      </c>
      <c r="B228" s="64" t="s">
        <v>38</v>
      </c>
      <c r="C228" s="34">
        <f t="shared" ref="C228:H228" si="4">(C200-C199)/C199</f>
        <v>-5.3261066881045649E-2</v>
      </c>
      <c r="D228" s="34">
        <f t="shared" si="4"/>
        <v>0</v>
      </c>
      <c r="E228" s="34">
        <f t="shared" si="4"/>
        <v>-5.2671755725190866E-2</v>
      </c>
      <c r="F228" s="34">
        <f t="shared" si="4"/>
        <v>-8.0822826808228138E-2</v>
      </c>
      <c r="G228" s="34">
        <f t="shared" si="4"/>
        <v>0</v>
      </c>
      <c r="H228" s="34">
        <f t="shared" si="4"/>
        <v>0</v>
      </c>
    </row>
    <row r="229" spans="1:8" x14ac:dyDescent="0.35">
      <c r="A229" s="60">
        <v>2020</v>
      </c>
      <c r="B229" s="65" t="s">
        <v>39</v>
      </c>
      <c r="C229" s="34">
        <f t="shared" ref="C229:H229" si="5">(C201-C200)/C200</f>
        <v>7.7486084936670058E-2</v>
      </c>
      <c r="D229" s="34">
        <f t="shared" si="5"/>
        <v>6.6568328892272599E-2</v>
      </c>
      <c r="E229" s="34">
        <f t="shared" si="5"/>
        <v>3.9484286865431213E-2</v>
      </c>
      <c r="F229" s="34">
        <f t="shared" si="5"/>
        <v>0.11464048512850125</v>
      </c>
      <c r="G229" s="34">
        <f t="shared" si="5"/>
        <v>6.1571125265392768E-2</v>
      </c>
      <c r="H229" s="34">
        <f t="shared" si="5"/>
        <v>0.10819811521292433</v>
      </c>
    </row>
    <row r="230" spans="1:8" x14ac:dyDescent="0.35">
      <c r="A230" s="59">
        <v>2020</v>
      </c>
      <c r="B230" s="64" t="s">
        <v>40</v>
      </c>
      <c r="C230" s="34">
        <f t="shared" ref="C230:H230" si="6">(C202-C201)/C201</f>
        <v>0</v>
      </c>
      <c r="D230" s="34">
        <f t="shared" si="6"/>
        <v>0</v>
      </c>
      <c r="E230" s="34">
        <f t="shared" si="6"/>
        <v>0</v>
      </c>
      <c r="F230" s="34">
        <f t="shared" si="6"/>
        <v>0</v>
      </c>
      <c r="G230" s="34">
        <f t="shared" si="6"/>
        <v>0</v>
      </c>
      <c r="H230" s="34">
        <f t="shared" si="6"/>
        <v>0</v>
      </c>
    </row>
    <row r="231" spans="1:8" x14ac:dyDescent="0.35">
      <c r="A231" s="60">
        <v>2020</v>
      </c>
      <c r="B231" s="65" t="s">
        <v>41</v>
      </c>
      <c r="C231" s="34">
        <f t="shared" ref="C231:H231" si="7">(C203-C202)/C202</f>
        <v>1.4439699003457439E-2</v>
      </c>
      <c r="D231" s="34">
        <f t="shared" si="7"/>
        <v>-2.2306491188941053E-4</v>
      </c>
      <c r="E231" s="34">
        <f t="shared" si="7"/>
        <v>7.751937984496084E-3</v>
      </c>
      <c r="F231" s="34">
        <f t="shared" si="7"/>
        <v>3.8860103626942636E-3</v>
      </c>
      <c r="G231" s="34">
        <f t="shared" si="7"/>
        <v>2.5925925925925925E-2</v>
      </c>
      <c r="H231" s="34">
        <f t="shared" si="7"/>
        <v>1.3427109974424516E-2</v>
      </c>
    </row>
    <row r="232" spans="1:8" x14ac:dyDescent="0.35">
      <c r="A232" s="59">
        <v>2020</v>
      </c>
      <c r="B232" s="64" t="s">
        <v>42</v>
      </c>
      <c r="C232" s="34">
        <f t="shared" ref="C232:H232" si="8">(C204-C203)/C203</f>
        <v>5.9141940657577961E-3</v>
      </c>
      <c r="D232" s="34">
        <f t="shared" si="8"/>
        <v>3.3467202141900937E-3</v>
      </c>
      <c r="E232" s="34">
        <f t="shared" si="8"/>
        <v>-6.9930069930065951E-4</v>
      </c>
      <c r="F232" s="34">
        <f t="shared" si="8"/>
        <v>3.870967741935447E-3</v>
      </c>
      <c r="G232" s="34">
        <f t="shared" si="8"/>
        <v>7.9422382671479729E-3</v>
      </c>
      <c r="H232" s="34">
        <f t="shared" si="8"/>
        <v>-6.3091482649842269E-3</v>
      </c>
    </row>
    <row r="233" spans="1:8" x14ac:dyDescent="0.35">
      <c r="A233" s="60">
        <v>2020</v>
      </c>
      <c r="B233" s="65" t="s">
        <v>43</v>
      </c>
      <c r="C233" s="34">
        <f t="shared" ref="C233:H233" si="9">(C205-C204)/C204</f>
        <v>2.0727453911310367E-2</v>
      </c>
      <c r="D233" s="34">
        <f t="shared" si="9"/>
        <v>2.0013342228152862E-3</v>
      </c>
      <c r="E233" s="34">
        <f t="shared" si="9"/>
        <v>1.3995801259621317E-3</v>
      </c>
      <c r="F233" s="34">
        <f t="shared" si="9"/>
        <v>4.4987146529564077E-3</v>
      </c>
      <c r="G233" s="34">
        <f t="shared" si="9"/>
        <v>7.1633237822349575E-3</v>
      </c>
      <c r="H233" s="34">
        <f t="shared" si="9"/>
        <v>6.3492063492063492E-3</v>
      </c>
    </row>
    <row r="234" spans="1:8" x14ac:dyDescent="0.35">
      <c r="A234" s="59">
        <v>2020</v>
      </c>
      <c r="B234" s="64" t="s">
        <v>45</v>
      </c>
      <c r="C234" s="34">
        <f t="shared" ref="C234:H234" si="10">(C206-C205)/C205</f>
        <v>2.2942497315239677E-2</v>
      </c>
      <c r="D234" s="34">
        <f t="shared" si="10"/>
        <v>3.106968486462444E-3</v>
      </c>
      <c r="E234" s="34">
        <f t="shared" si="10"/>
        <v>3.4940600978336828E-3</v>
      </c>
      <c r="F234" s="34">
        <f t="shared" si="10"/>
        <v>5.7581573896351712E-3</v>
      </c>
      <c r="G234" s="34">
        <f t="shared" si="10"/>
        <v>-1.4224751066855522E-3</v>
      </c>
      <c r="H234" s="34">
        <f t="shared" si="10"/>
        <v>6.3091482649838687E-4</v>
      </c>
    </row>
    <row r="235" spans="1:8" x14ac:dyDescent="0.35">
      <c r="A235" s="60">
        <v>2020</v>
      </c>
      <c r="B235" s="65" t="s">
        <v>46</v>
      </c>
      <c r="C235" s="34">
        <f t="shared" ref="C235:H235" si="11">(C207-C206)/C206</f>
        <v>6.4420690971559464E-3</v>
      </c>
      <c r="D235" s="34">
        <f t="shared" si="11"/>
        <v>4.4247787610619468E-3</v>
      </c>
      <c r="E235" s="34">
        <f t="shared" si="11"/>
        <v>6.9637883008356553E-3</v>
      </c>
      <c r="F235" s="34">
        <f t="shared" si="11"/>
        <v>6.9974554707380584E-3</v>
      </c>
      <c r="G235" s="34">
        <f t="shared" si="11"/>
        <v>2.1367521367520151E-3</v>
      </c>
      <c r="H235" s="34">
        <f t="shared" si="11"/>
        <v>5.0441361916772473E-3</v>
      </c>
    </row>
    <row r="236" spans="1:8" x14ac:dyDescent="0.35">
      <c r="A236" s="59">
        <v>2021</v>
      </c>
      <c r="B236" s="64" t="s">
        <v>31</v>
      </c>
      <c r="C236" s="34">
        <f t="shared" ref="C236:H236" si="12">(C208-C207)/C207</f>
        <v>-1.5456829927457167E-2</v>
      </c>
      <c r="D236" s="34">
        <f t="shared" si="12"/>
        <v>3.9647577092511268E-3</v>
      </c>
      <c r="E236" s="34">
        <f t="shared" si="12"/>
        <v>2.2821576763485556E-2</v>
      </c>
      <c r="F236" s="34">
        <f t="shared" si="12"/>
        <v>6.3171193935565376E-3</v>
      </c>
      <c r="G236" s="34">
        <f t="shared" si="12"/>
        <v>8.5287846481877545E-3</v>
      </c>
      <c r="H236" s="34">
        <f t="shared" si="12"/>
        <v>-1.2547051442911986E-3</v>
      </c>
    </row>
    <row r="237" spans="1:8" x14ac:dyDescent="0.35">
      <c r="A237" s="60">
        <v>2021</v>
      </c>
      <c r="B237" s="65" t="s">
        <v>35</v>
      </c>
      <c r="C237" s="34">
        <f t="shared" ref="C237:H237" si="13">(C209-C208)/C208</f>
        <v>-1.7914760414158463E-2</v>
      </c>
      <c r="D237" s="34">
        <f t="shared" si="13"/>
        <v>1.0092145677928842E-2</v>
      </c>
      <c r="E237" s="34">
        <f t="shared" si="13"/>
        <v>3.0425963488843813E-2</v>
      </c>
      <c r="F237" s="34">
        <f t="shared" si="13"/>
        <v>1.2554927809165096E-2</v>
      </c>
      <c r="G237" s="34">
        <f t="shared" si="13"/>
        <v>2.2551092318534097E-2</v>
      </c>
      <c r="H237" s="34">
        <f t="shared" si="13"/>
        <v>1.8844221105528353E-3</v>
      </c>
    </row>
    <row r="238" spans="1:8" x14ac:dyDescent="0.35">
      <c r="A238" s="59">
        <v>2021</v>
      </c>
      <c r="B238" s="64" t="s">
        <v>36</v>
      </c>
      <c r="C238" s="34">
        <f t="shared" ref="C238:H238" si="14">(C210-C209)/C209</f>
        <v>4.9036434070581294E-5</v>
      </c>
      <c r="D238" s="34">
        <f t="shared" si="14"/>
        <v>3.692441355343279E-3</v>
      </c>
      <c r="E238" s="34">
        <f t="shared" si="14"/>
        <v>2.0341207349081326E-2</v>
      </c>
      <c r="F238" s="34">
        <f t="shared" si="14"/>
        <v>2.4798512089273233E-3</v>
      </c>
      <c r="G238" s="34">
        <f t="shared" si="14"/>
        <v>7.5809786354238068E-3</v>
      </c>
      <c r="H238" s="34">
        <f t="shared" si="14"/>
        <v>4.3887147335422488E-3</v>
      </c>
    </row>
    <row r="239" spans="1:8" x14ac:dyDescent="0.35">
      <c r="A239" s="60">
        <v>2021</v>
      </c>
      <c r="B239" s="65" t="s">
        <v>37</v>
      </c>
      <c r="C239" s="34">
        <f t="shared" ref="C239:H239" si="15">(C211-C210)/C210</f>
        <v>1.2111405315288721E-2</v>
      </c>
      <c r="D239" s="34">
        <f t="shared" si="15"/>
        <v>5.4100843973165979E-3</v>
      </c>
      <c r="E239" s="34">
        <f t="shared" si="15"/>
        <v>6.4308681672022071E-4</v>
      </c>
      <c r="F239" s="34">
        <f t="shared" si="15"/>
        <v>3.7105751391467087E-3</v>
      </c>
      <c r="G239" s="34">
        <f t="shared" si="15"/>
        <v>2.7359781121751416E-3</v>
      </c>
      <c r="H239" s="34">
        <f t="shared" si="15"/>
        <v>6.2421972534346278E-4</v>
      </c>
    </row>
    <row r="240" spans="1:8" x14ac:dyDescent="0.35">
      <c r="A240" s="59">
        <v>2021</v>
      </c>
      <c r="B240" s="64" t="s">
        <v>38</v>
      </c>
      <c r="C240" s="34">
        <f t="shared" ref="C240:H240" si="16">(C212-C211)/C211</f>
        <v>2.0154062303182941E-2</v>
      </c>
      <c r="D240" s="34">
        <f t="shared" si="16"/>
        <v>2.0878174773999114E-2</v>
      </c>
      <c r="E240" s="34">
        <f t="shared" si="16"/>
        <v>2.4421593830334265E-2</v>
      </c>
      <c r="F240" s="34">
        <f t="shared" si="16"/>
        <v>2.1565003080714726E-2</v>
      </c>
      <c r="G240" s="34">
        <f t="shared" si="16"/>
        <v>1.568894952251031E-2</v>
      </c>
      <c r="H240" s="34">
        <f t="shared" si="16"/>
        <v>5.6144728633810183E-3</v>
      </c>
    </row>
    <row r="241" spans="1:8" x14ac:dyDescent="0.35">
      <c r="A241" s="60">
        <v>2021</v>
      </c>
      <c r="B241" s="65" t="s">
        <v>39</v>
      </c>
      <c r="C241" s="34">
        <f t="shared" ref="C241:H241" si="17">(C213-C212)/C212</f>
        <v>1.3392221114118951E-2</v>
      </c>
      <c r="D241" s="34">
        <f t="shared" si="17"/>
        <v>8.4334809192489408E-4</v>
      </c>
      <c r="E241" s="34">
        <f t="shared" si="17"/>
        <v>2.5094102885822186E-3</v>
      </c>
      <c r="F241" s="34">
        <f t="shared" si="17"/>
        <v>3.0156815440289505E-3</v>
      </c>
      <c r="G241" s="34">
        <f t="shared" si="17"/>
        <v>1.2088650100738636E-2</v>
      </c>
      <c r="H241" s="34">
        <f t="shared" si="17"/>
        <v>3.1017369727047149E-3</v>
      </c>
    </row>
    <row r="242" spans="1:8" x14ac:dyDescent="0.35">
      <c r="A242" s="59">
        <v>2021</v>
      </c>
      <c r="B242" s="64" t="s">
        <v>40</v>
      </c>
      <c r="C242" s="34">
        <f t="shared" ref="C242:H242" si="18">(C214-C213)/C213</f>
        <v>6.1389943296311488E-3</v>
      </c>
      <c r="D242" s="34">
        <f t="shared" si="18"/>
        <v>5.4771434590268021E-3</v>
      </c>
      <c r="E242" s="34">
        <f t="shared" si="18"/>
        <v>5.6320400500624356E-3</v>
      </c>
      <c r="F242" s="34">
        <f t="shared" si="18"/>
        <v>4.2092603728201361E-3</v>
      </c>
      <c r="G242" s="34">
        <f t="shared" si="18"/>
        <v>1.5925680159256841E-2</v>
      </c>
      <c r="H242" s="34">
        <f t="shared" si="18"/>
        <v>9.2764378478664197E-3</v>
      </c>
    </row>
    <row r="243" spans="1:8" x14ac:dyDescent="0.35">
      <c r="A243" s="60">
        <v>2021</v>
      </c>
      <c r="B243" s="65" t="s">
        <v>41</v>
      </c>
      <c r="C243" s="34">
        <f t="shared" ref="C243:H243" si="19">(C215-C214)/C214</f>
        <v>-2.328830926874709E-3</v>
      </c>
      <c r="D243" s="34">
        <f t="shared" si="19"/>
        <v>1.1942174732872382E-2</v>
      </c>
      <c r="E243" s="34">
        <f t="shared" si="19"/>
        <v>1.1823273179838244E-2</v>
      </c>
      <c r="F243" s="34">
        <f t="shared" si="19"/>
        <v>8.3832335329341659E-3</v>
      </c>
      <c r="G243" s="34">
        <f t="shared" si="19"/>
        <v>5.8785107772697954E-3</v>
      </c>
      <c r="H243" s="34">
        <f t="shared" si="19"/>
        <v>3.6764705882354337E-3</v>
      </c>
    </row>
    <row r="244" spans="1:8" x14ac:dyDescent="0.35">
      <c r="A244" s="59">
        <v>2021</v>
      </c>
      <c r="B244" s="64" t="s">
        <v>42</v>
      </c>
      <c r="C244" s="34">
        <f t="shared" ref="C244:H244" si="20">(C216-C215)/C215</f>
        <v>0</v>
      </c>
      <c r="D244" s="34">
        <f t="shared" si="20"/>
        <v>4.1407867494821664E-4</v>
      </c>
      <c r="E244" s="34">
        <f t="shared" si="20"/>
        <v>0</v>
      </c>
      <c r="F244" s="34">
        <f t="shared" si="20"/>
        <v>0</v>
      </c>
      <c r="G244" s="34">
        <f t="shared" si="20"/>
        <v>0</v>
      </c>
      <c r="H244" s="34">
        <f t="shared" si="20"/>
        <v>-6.1050061050074928E-4</v>
      </c>
    </row>
    <row r="245" spans="1:8" x14ac:dyDescent="0.35">
      <c r="A245" s="60">
        <v>2021</v>
      </c>
      <c r="B245" s="65" t="s">
        <v>43</v>
      </c>
      <c r="C245" s="34">
        <f t="shared" ref="C245:H245" si="21">(C217-C216)/C216</f>
        <v>1.5639589169000934E-2</v>
      </c>
      <c r="D245" s="34">
        <f t="shared" si="21"/>
        <v>6.4155629139073323E-3</v>
      </c>
      <c r="E245" s="34">
        <f t="shared" si="21"/>
        <v>9.8400984009839754E-3</v>
      </c>
      <c r="F245" s="34">
        <f t="shared" si="21"/>
        <v>4.1567695961994573E-3</v>
      </c>
      <c r="G245" s="34">
        <f t="shared" si="21"/>
        <v>1.1038961038960965E-2</v>
      </c>
      <c r="H245" s="34">
        <f t="shared" si="21"/>
        <v>1.2217470983507458E-3</v>
      </c>
    </row>
    <row r="246" spans="1:8" x14ac:dyDescent="0.35">
      <c r="A246" s="59">
        <v>2021</v>
      </c>
      <c r="B246" s="64" t="s">
        <v>45</v>
      </c>
      <c r="C246" s="34">
        <f t="shared" ref="C246:H246" si="22">(C218-C217)/C217</f>
        <v>8.5497586761663566E-3</v>
      </c>
      <c r="D246" s="34">
        <f t="shared" si="22"/>
        <v>8.4310096648158861E-3</v>
      </c>
      <c r="E246" s="34">
        <f t="shared" si="22"/>
        <v>-1.8270401948841837E-3</v>
      </c>
      <c r="F246" s="34">
        <f t="shared" si="22"/>
        <v>4.730928444707341E-3</v>
      </c>
      <c r="G246" s="34">
        <f t="shared" si="22"/>
        <v>-5.7803468208091026E-3</v>
      </c>
      <c r="H246" s="34">
        <f t="shared" si="22"/>
        <v>2.4405125076266362E-3</v>
      </c>
    </row>
    <row r="247" spans="1:8" x14ac:dyDescent="0.35">
      <c r="A247" s="60">
        <v>2021</v>
      </c>
      <c r="B247" s="65" t="s">
        <v>46</v>
      </c>
      <c r="C247" s="34">
        <f t="shared" ref="C247:H247" si="23">(C219-C218)/C218</f>
        <v>-6.0161341780227973E-3</v>
      </c>
      <c r="D247" s="34">
        <f t="shared" si="23"/>
        <v>7.7487765089722912E-3</v>
      </c>
      <c r="E247" s="34">
        <f t="shared" si="23"/>
        <v>1.2202562538132314E-3</v>
      </c>
      <c r="F247" s="34">
        <f t="shared" si="23"/>
        <v>4.1200706297821578E-3</v>
      </c>
      <c r="G247" s="34">
        <f t="shared" si="23"/>
        <v>5.8139534883719455E-3</v>
      </c>
      <c r="H247" s="34">
        <f t="shared" si="23"/>
        <v>6.0864272671938102E-4</v>
      </c>
    </row>
    <row r="248" spans="1:8" x14ac:dyDescent="0.35">
      <c r="A248" s="59">
        <v>2022</v>
      </c>
      <c r="B248" s="64" t="s">
        <v>31</v>
      </c>
      <c r="C248" s="34">
        <f t="shared" ref="C248:H248" si="24">(C220-C219)/C219</f>
        <v>-7.6573891512679501E-3</v>
      </c>
      <c r="D248" s="34">
        <f t="shared" si="24"/>
        <v>9.9150141643060182E-3</v>
      </c>
      <c r="E248" s="34">
        <f t="shared" si="24"/>
        <v>6.0938452163311586E-4</v>
      </c>
      <c r="F248" s="34">
        <f t="shared" si="24"/>
        <v>4.6893317702228097E-3</v>
      </c>
      <c r="G248" s="34">
        <f t="shared" si="24"/>
        <v>5.1380860629416276E-3</v>
      </c>
      <c r="H248" s="34">
        <f t="shared" si="24"/>
        <v>1.8248175182480715E-3</v>
      </c>
    </row>
    <row r="249" spans="1:8" x14ac:dyDescent="0.35">
      <c r="A249" s="60">
        <v>2022</v>
      </c>
      <c r="B249" s="65" t="s">
        <v>35</v>
      </c>
      <c r="C249" s="34">
        <f t="shared" ref="C249:H249" si="25">(C221-C220)/C220</f>
        <v>-1.3861935126143611E-3</v>
      </c>
      <c r="D249" s="34">
        <f t="shared" si="25"/>
        <v>7.4133440192345988E-3</v>
      </c>
      <c r="E249" s="34">
        <f t="shared" si="25"/>
        <v>9.1352009744214372E-3</v>
      </c>
      <c r="F249" s="34">
        <f t="shared" si="25"/>
        <v>4.6674445740955833E-3</v>
      </c>
      <c r="G249" s="34">
        <f t="shared" si="25"/>
        <v>2.5559105431310269E-3</v>
      </c>
      <c r="H249" s="34">
        <f t="shared" si="25"/>
        <v>4.2501517911355015E-3</v>
      </c>
    </row>
    <row r="250" spans="1:8" x14ac:dyDescent="0.35">
      <c r="A250" s="59">
        <v>2022</v>
      </c>
      <c r="B250" s="64" t="s">
        <v>36</v>
      </c>
      <c r="C250" s="34">
        <f t="shared" ref="C250:H250" si="26">(C222-C221)/C221</f>
        <v>1.0642235794928744E-2</v>
      </c>
      <c r="D250" s="34">
        <f t="shared" si="26"/>
        <v>9.9443118536197295E-3</v>
      </c>
      <c r="E250" s="34">
        <f t="shared" si="26"/>
        <v>9.0525045262522634E-3</v>
      </c>
      <c r="F250" s="34">
        <f t="shared" si="26"/>
        <v>4.6457607433217848E-3</v>
      </c>
      <c r="G250" s="34">
        <f t="shared" si="26"/>
        <v>6.3734862970044612E-3</v>
      </c>
      <c r="H250" s="34">
        <f t="shared" si="26"/>
        <v>3.6275695284159267E-3</v>
      </c>
    </row>
    <row r="252" spans="1:8" hidden="1" x14ac:dyDescent="0.35">
      <c r="B252" s="128" t="s">
        <v>270</v>
      </c>
      <c r="C252" s="129"/>
      <c r="D252" s="129"/>
    </row>
    <row r="253" spans="1:8" hidden="1" x14ac:dyDescent="0.35"/>
    <row r="254" spans="1:8" hidden="1" x14ac:dyDescent="0.35">
      <c r="A254" t="s">
        <v>1</v>
      </c>
      <c r="B254" t="s">
        <v>2</v>
      </c>
      <c r="C254" t="s">
        <v>51</v>
      </c>
      <c r="D254" t="s">
        <v>55</v>
      </c>
      <c r="E254" t="s">
        <v>21</v>
      </c>
      <c r="F254" t="s">
        <v>23</v>
      </c>
      <c r="G254" t="s">
        <v>24</v>
      </c>
      <c r="H254" t="s">
        <v>26</v>
      </c>
    </row>
    <row r="255" spans="1:8" hidden="1" x14ac:dyDescent="0.35">
      <c r="A255">
        <v>2022</v>
      </c>
      <c r="B255" t="s">
        <v>36</v>
      </c>
      <c r="C255">
        <v>2184.1999999999998</v>
      </c>
      <c r="D255">
        <v>507.8</v>
      </c>
      <c r="E255">
        <v>167.2</v>
      </c>
      <c r="F255">
        <v>173</v>
      </c>
      <c r="G255">
        <v>157.9</v>
      </c>
      <c r="H255">
        <v>166</v>
      </c>
    </row>
    <row r="256" spans="1:8" hidden="1" x14ac:dyDescent="0.35">
      <c r="A256">
        <v>2022</v>
      </c>
      <c r="B256" t="s">
        <v>37</v>
      </c>
      <c r="C256">
        <v>2214.3000000000002</v>
      </c>
      <c r="D256">
        <v>513.20000000000005</v>
      </c>
      <c r="E256">
        <v>172.2</v>
      </c>
      <c r="F256">
        <v>174</v>
      </c>
      <c r="G256">
        <v>162.6</v>
      </c>
      <c r="H256">
        <v>166.9</v>
      </c>
    </row>
    <row r="257" spans="1:9" hidden="1" x14ac:dyDescent="0.35">
      <c r="A257">
        <v>2022</v>
      </c>
      <c r="B257" t="s">
        <v>38</v>
      </c>
      <c r="C257">
        <v>2238.9</v>
      </c>
      <c r="D257">
        <v>518.6</v>
      </c>
      <c r="E257">
        <v>174.6</v>
      </c>
      <c r="F257">
        <v>174.8</v>
      </c>
      <c r="G257">
        <v>163</v>
      </c>
      <c r="H257">
        <v>167.9</v>
      </c>
    </row>
    <row r="258" spans="1:9" hidden="1" x14ac:dyDescent="0.35">
      <c r="A258">
        <v>2022</v>
      </c>
      <c r="B258" t="s">
        <v>39</v>
      </c>
      <c r="C258">
        <v>2261.9</v>
      </c>
      <c r="D258">
        <v>523</v>
      </c>
      <c r="E258">
        <v>176</v>
      </c>
      <c r="F258">
        <v>175.4</v>
      </c>
      <c r="G258">
        <v>161.1</v>
      </c>
      <c r="H258">
        <v>169</v>
      </c>
    </row>
    <row r="259" spans="1:9" hidden="1" x14ac:dyDescent="0.35">
      <c r="A259">
        <v>2022</v>
      </c>
      <c r="B259" t="s">
        <v>40</v>
      </c>
      <c r="C259">
        <v>2266.3000000000002</v>
      </c>
      <c r="D259">
        <v>526.9</v>
      </c>
      <c r="E259">
        <v>179.6</v>
      </c>
      <c r="F259">
        <v>176.1</v>
      </c>
      <c r="G259">
        <v>161.6</v>
      </c>
      <c r="H259">
        <v>171.4</v>
      </c>
    </row>
    <row r="260" spans="1:9" hidden="1" x14ac:dyDescent="0.35">
      <c r="A260">
        <v>2022</v>
      </c>
      <c r="B260" t="s">
        <v>41</v>
      </c>
      <c r="C260">
        <v>2269.1999999999998</v>
      </c>
      <c r="D260">
        <v>530.70000000000005</v>
      </c>
      <c r="E260">
        <v>178.8</v>
      </c>
      <c r="F260">
        <v>176.8</v>
      </c>
      <c r="G260">
        <v>161.9</v>
      </c>
      <c r="H260">
        <v>172.3</v>
      </c>
    </row>
    <row r="261" spans="1:9" hidden="1" x14ac:dyDescent="0.35">
      <c r="A261">
        <v>2022</v>
      </c>
      <c r="B261" t="s">
        <v>42</v>
      </c>
      <c r="C261">
        <v>2280.9</v>
      </c>
      <c r="D261">
        <v>535.1</v>
      </c>
      <c r="E261">
        <v>179.5</v>
      </c>
      <c r="F261">
        <v>177.8</v>
      </c>
      <c r="G261">
        <v>162.30000000000001</v>
      </c>
      <c r="H261">
        <v>173.1</v>
      </c>
    </row>
    <row r="262" spans="1:9" hidden="1" x14ac:dyDescent="0.35">
      <c r="A262">
        <v>2022</v>
      </c>
      <c r="B262" t="s">
        <v>43</v>
      </c>
      <c r="C262">
        <v>2297.3000000000002</v>
      </c>
      <c r="D262">
        <v>538.20000000000005</v>
      </c>
      <c r="E262">
        <v>180.5</v>
      </c>
      <c r="F262">
        <v>178.7</v>
      </c>
      <c r="G262">
        <v>162.9</v>
      </c>
      <c r="H262">
        <v>173.4</v>
      </c>
    </row>
    <row r="263" spans="1:9" hidden="1" x14ac:dyDescent="0.35">
      <c r="A263">
        <v>2022</v>
      </c>
      <c r="B263" t="s">
        <v>45</v>
      </c>
      <c r="C263">
        <v>2296.8000000000002</v>
      </c>
      <c r="D263">
        <v>541.4</v>
      </c>
      <c r="E263">
        <v>181.3</v>
      </c>
      <c r="F263">
        <v>179.8</v>
      </c>
      <c r="G263">
        <v>163</v>
      </c>
      <c r="H263">
        <v>173.7</v>
      </c>
    </row>
    <row r="264" spans="1:9" hidden="1" x14ac:dyDescent="0.35">
      <c r="A264">
        <v>2022</v>
      </c>
      <c r="B264" t="s">
        <v>46</v>
      </c>
      <c r="C264">
        <v>2283.4</v>
      </c>
      <c r="D264">
        <v>544</v>
      </c>
      <c r="E264">
        <v>182</v>
      </c>
      <c r="F264">
        <v>181.1</v>
      </c>
      <c r="G264">
        <v>163.4</v>
      </c>
      <c r="H264">
        <v>174.1</v>
      </c>
    </row>
    <row r="265" spans="1:9" hidden="1" x14ac:dyDescent="0.35">
      <c r="A265">
        <v>2023</v>
      </c>
      <c r="B265" t="s">
        <v>31</v>
      </c>
      <c r="C265">
        <v>2292.6999999999998</v>
      </c>
      <c r="D265">
        <v>546.29999999999995</v>
      </c>
      <c r="E265">
        <v>182</v>
      </c>
      <c r="F265">
        <v>182.3</v>
      </c>
      <c r="G265">
        <v>163.6</v>
      </c>
      <c r="H265">
        <v>174.3</v>
      </c>
    </row>
    <row r="266" spans="1:9" hidden="1" x14ac:dyDescent="0.35">
      <c r="A266">
        <v>2023</v>
      </c>
      <c r="B266" t="s">
        <v>35</v>
      </c>
      <c r="C266">
        <v>2279.1</v>
      </c>
      <c r="D266">
        <v>550</v>
      </c>
      <c r="E266">
        <v>182.1</v>
      </c>
      <c r="F266">
        <v>184.4</v>
      </c>
      <c r="G266">
        <v>164.2</v>
      </c>
      <c r="H266">
        <v>175</v>
      </c>
    </row>
    <row r="267" spans="1:9" hidden="1" x14ac:dyDescent="0.35">
      <c r="A267">
        <v>2023</v>
      </c>
      <c r="B267" t="s">
        <v>36</v>
      </c>
      <c r="C267">
        <v>2279.1999999999998</v>
      </c>
      <c r="D267">
        <v>549.9</v>
      </c>
      <c r="E267">
        <v>181.9</v>
      </c>
      <c r="F267">
        <v>184.4</v>
      </c>
      <c r="G267">
        <v>164.2</v>
      </c>
      <c r="H267">
        <v>175</v>
      </c>
    </row>
    <row r="268" spans="1:9" hidden="1" x14ac:dyDescent="0.35"/>
    <row r="269" spans="1:9" hidden="1" x14ac:dyDescent="0.35"/>
    <row r="270" spans="1:9" hidden="1" x14ac:dyDescent="0.35">
      <c r="A270" s="57" t="s">
        <v>1</v>
      </c>
      <c r="B270" s="58" t="s">
        <v>2</v>
      </c>
      <c r="C270" s="58" t="s">
        <v>51</v>
      </c>
      <c r="D270" s="58" t="s">
        <v>55</v>
      </c>
      <c r="E270" s="58" t="s">
        <v>21</v>
      </c>
      <c r="F270" s="58" t="s">
        <v>23</v>
      </c>
      <c r="G270" s="58" t="s">
        <v>24</v>
      </c>
      <c r="H270" s="61" t="s">
        <v>26</v>
      </c>
    </row>
    <row r="271" spans="1:9" hidden="1" x14ac:dyDescent="0.35">
      <c r="A271" s="59">
        <v>2022</v>
      </c>
      <c r="B271" s="64" t="s">
        <v>36</v>
      </c>
      <c r="C271" t="s">
        <v>48</v>
      </c>
      <c r="D271" t="s">
        <v>48</v>
      </c>
      <c r="E271" t="s">
        <v>48</v>
      </c>
      <c r="F271" t="s">
        <v>48</v>
      </c>
      <c r="G271" t="s">
        <v>48</v>
      </c>
      <c r="H271" t="s">
        <v>48</v>
      </c>
      <c r="I271" t="s">
        <v>48</v>
      </c>
    </row>
    <row r="272" spans="1:9" hidden="1" x14ac:dyDescent="0.35">
      <c r="A272" s="60">
        <v>2022</v>
      </c>
      <c r="B272" s="65" t="s">
        <v>37</v>
      </c>
      <c r="C272" s="34">
        <f t="shared" ref="C272:H283" si="27">(C256-C255)/C255</f>
        <v>1.3780789305008867E-2</v>
      </c>
      <c r="D272" s="34">
        <f t="shared" si="27"/>
        <v>1.0634107916502628E-2</v>
      </c>
      <c r="E272" s="34">
        <f t="shared" si="27"/>
        <v>2.9904306220095697E-2</v>
      </c>
      <c r="F272" s="34">
        <f t="shared" si="27"/>
        <v>5.7803468208092483E-3</v>
      </c>
      <c r="G272" s="34">
        <f t="shared" si="27"/>
        <v>2.9765674477517344E-2</v>
      </c>
      <c r="H272" s="34">
        <f t="shared" si="27"/>
        <v>5.4216867469879864E-3</v>
      </c>
      <c r="I272" s="34"/>
    </row>
    <row r="273" spans="1:9" hidden="1" x14ac:dyDescent="0.35">
      <c r="A273" s="59">
        <v>2022</v>
      </c>
      <c r="B273" s="64" t="s">
        <v>38</v>
      </c>
      <c r="C273" s="34">
        <f t="shared" si="27"/>
        <v>1.1109605744479025E-2</v>
      </c>
      <c r="D273" s="34">
        <f t="shared" si="27"/>
        <v>1.0522213561964101E-2</v>
      </c>
      <c r="E273" s="34">
        <f t="shared" si="27"/>
        <v>1.3937282229965191E-2</v>
      </c>
      <c r="F273" s="34">
        <f t="shared" si="27"/>
        <v>4.5977011494253523E-3</v>
      </c>
      <c r="G273" s="34">
        <f t="shared" si="27"/>
        <v>2.4600246002460377E-3</v>
      </c>
      <c r="H273" s="34">
        <f t="shared" si="27"/>
        <v>5.9916117435590173E-3</v>
      </c>
      <c r="I273" s="34"/>
    </row>
    <row r="274" spans="1:9" hidden="1" x14ac:dyDescent="0.35">
      <c r="A274" s="60">
        <v>2022</v>
      </c>
      <c r="B274" s="65" t="s">
        <v>39</v>
      </c>
      <c r="C274" s="34">
        <f t="shared" si="27"/>
        <v>1.0272901871454732E-2</v>
      </c>
      <c r="D274" s="34">
        <f t="shared" si="27"/>
        <v>8.4843810258387522E-3</v>
      </c>
      <c r="E274" s="34">
        <f t="shared" si="27"/>
        <v>8.0183276059565042E-3</v>
      </c>
      <c r="F274" s="34">
        <f t="shared" si="27"/>
        <v>3.4324942791761686E-3</v>
      </c>
      <c r="G274" s="34">
        <f t="shared" si="27"/>
        <v>-1.1656441717791446E-2</v>
      </c>
      <c r="H274" s="34">
        <f t="shared" si="27"/>
        <v>6.5515187611673272E-3</v>
      </c>
      <c r="I274" s="34"/>
    </row>
    <row r="275" spans="1:9" hidden="1" x14ac:dyDescent="0.35">
      <c r="A275" s="59">
        <v>2022</v>
      </c>
      <c r="B275" s="64" t="s">
        <v>40</v>
      </c>
      <c r="C275" s="34">
        <f t="shared" si="27"/>
        <v>1.9452672531942573E-3</v>
      </c>
      <c r="D275" s="34">
        <f t="shared" si="27"/>
        <v>7.4569789674951764E-3</v>
      </c>
      <c r="E275" s="34">
        <f t="shared" si="27"/>
        <v>2.0454545454545423E-2</v>
      </c>
      <c r="F275" s="34">
        <f t="shared" si="27"/>
        <v>3.9908779931584299E-3</v>
      </c>
      <c r="G275" s="34">
        <f t="shared" si="27"/>
        <v>3.1036623215394167E-3</v>
      </c>
      <c r="H275" s="34">
        <f t="shared" si="27"/>
        <v>1.4201183431952697E-2</v>
      </c>
      <c r="I275" s="34"/>
    </row>
    <row r="276" spans="1:9" hidden="1" x14ac:dyDescent="0.35">
      <c r="A276" s="60">
        <v>2022</v>
      </c>
      <c r="B276" s="65" t="s">
        <v>41</v>
      </c>
      <c r="C276" s="34">
        <f t="shared" si="27"/>
        <v>1.2796187618583754E-3</v>
      </c>
      <c r="D276" s="34">
        <f t="shared" si="27"/>
        <v>7.2119946858987824E-3</v>
      </c>
      <c r="E276" s="34">
        <f t="shared" si="27"/>
        <v>-4.4543429844097048E-3</v>
      </c>
      <c r="F276" s="34">
        <f t="shared" si="27"/>
        <v>3.9750141964793699E-3</v>
      </c>
      <c r="G276" s="34">
        <f t="shared" si="27"/>
        <v>1.8564356435644268E-3</v>
      </c>
      <c r="H276" s="34">
        <f t="shared" si="27"/>
        <v>5.2508751458576761E-3</v>
      </c>
      <c r="I276" s="34"/>
    </row>
    <row r="277" spans="1:9" hidden="1" x14ac:dyDescent="0.35">
      <c r="A277" s="59">
        <v>2022</v>
      </c>
      <c r="B277" s="64" t="s">
        <v>42</v>
      </c>
      <c r="C277" s="34">
        <f t="shared" si="27"/>
        <v>5.1560021152830399E-3</v>
      </c>
      <c r="D277" s="34">
        <f t="shared" si="27"/>
        <v>8.2909364989635897E-3</v>
      </c>
      <c r="E277" s="34">
        <f t="shared" si="27"/>
        <v>3.9149888143176093E-3</v>
      </c>
      <c r="F277" s="34">
        <f t="shared" si="27"/>
        <v>5.6561085972850677E-3</v>
      </c>
      <c r="G277" s="34">
        <f t="shared" si="27"/>
        <v>2.470660901791264E-3</v>
      </c>
      <c r="H277" s="34">
        <f t="shared" si="27"/>
        <v>4.6430644225187636E-3</v>
      </c>
      <c r="I277" s="34"/>
    </row>
    <row r="278" spans="1:9" hidden="1" x14ac:dyDescent="0.35">
      <c r="A278" s="60">
        <v>2022</v>
      </c>
      <c r="B278" s="65" t="s">
        <v>43</v>
      </c>
      <c r="C278" s="34">
        <f t="shared" si="27"/>
        <v>7.1901442413082953E-3</v>
      </c>
      <c r="D278" s="34">
        <f t="shared" si="27"/>
        <v>5.7933096617455108E-3</v>
      </c>
      <c r="E278" s="34">
        <f t="shared" si="27"/>
        <v>5.5710306406685237E-3</v>
      </c>
      <c r="F278" s="34">
        <f t="shared" si="27"/>
        <v>5.0618672665915477E-3</v>
      </c>
      <c r="G278" s="34">
        <f t="shared" si="27"/>
        <v>3.6968576709796321E-3</v>
      </c>
      <c r="H278" s="34">
        <f t="shared" si="27"/>
        <v>1.7331022530329948E-3</v>
      </c>
      <c r="I278" s="34"/>
    </row>
    <row r="279" spans="1:9" hidden="1" x14ac:dyDescent="0.35">
      <c r="A279" s="59">
        <v>2022</v>
      </c>
      <c r="B279" s="64" t="s">
        <v>45</v>
      </c>
      <c r="C279" s="34">
        <f t="shared" si="27"/>
        <v>-2.1764680276846731E-4</v>
      </c>
      <c r="D279" s="34">
        <f t="shared" si="27"/>
        <v>5.9457450761797315E-3</v>
      </c>
      <c r="E279" s="34">
        <f t="shared" si="27"/>
        <v>4.4321329639889825E-3</v>
      </c>
      <c r="F279" s="34">
        <f t="shared" si="27"/>
        <v>6.1555679910465745E-3</v>
      </c>
      <c r="G279" s="34">
        <f t="shared" si="27"/>
        <v>6.1387354205030267E-4</v>
      </c>
      <c r="H279" s="34">
        <f t="shared" si="27"/>
        <v>1.7301038062282753E-3</v>
      </c>
      <c r="I279" s="34"/>
    </row>
    <row r="280" spans="1:9" hidden="1" x14ac:dyDescent="0.35">
      <c r="A280" s="60">
        <v>2022</v>
      </c>
      <c r="B280" s="65" t="s">
        <v>46</v>
      </c>
      <c r="C280" s="34">
        <f t="shared" si="27"/>
        <v>-5.8342041100662182E-3</v>
      </c>
      <c r="D280" s="34">
        <f t="shared" si="27"/>
        <v>4.8023642408570799E-3</v>
      </c>
      <c r="E280" s="34">
        <f t="shared" si="27"/>
        <v>3.8610038610037982E-3</v>
      </c>
      <c r="F280" s="34">
        <f t="shared" si="27"/>
        <v>7.2302558398219295E-3</v>
      </c>
      <c r="G280" s="34">
        <f t="shared" si="27"/>
        <v>2.4539877300613845E-3</v>
      </c>
      <c r="H280" s="34">
        <f t="shared" si="27"/>
        <v>2.3028209556707293E-3</v>
      </c>
      <c r="I280" s="34"/>
    </row>
    <row r="281" spans="1:9" hidden="1" x14ac:dyDescent="0.35">
      <c r="A281" s="59">
        <v>2023</v>
      </c>
      <c r="B281" s="64" t="s">
        <v>31</v>
      </c>
      <c r="C281" s="34">
        <f t="shared" si="27"/>
        <v>4.0728737847068961E-3</v>
      </c>
      <c r="D281" s="34">
        <f t="shared" si="27"/>
        <v>4.2279411764705047E-3</v>
      </c>
      <c r="E281" s="34">
        <f t="shared" si="27"/>
        <v>0</v>
      </c>
      <c r="F281" s="34">
        <f t="shared" si="27"/>
        <v>6.6261733848703317E-3</v>
      </c>
      <c r="G281" s="34">
        <f t="shared" si="27"/>
        <v>1.2239902080782657E-3</v>
      </c>
      <c r="H281" s="34">
        <f t="shared" si="27"/>
        <v>1.1487650775417408E-3</v>
      </c>
      <c r="I281" s="34"/>
    </row>
    <row r="282" spans="1:9" hidden="1" x14ac:dyDescent="0.35">
      <c r="A282" s="60">
        <v>2023</v>
      </c>
      <c r="B282" s="65" t="s">
        <v>35</v>
      </c>
      <c r="C282" s="34">
        <f t="shared" si="27"/>
        <v>-5.9318707201116193E-3</v>
      </c>
      <c r="D282" s="34">
        <f t="shared" si="27"/>
        <v>6.7728354384038909E-3</v>
      </c>
      <c r="E282" s="34">
        <f t="shared" si="27"/>
        <v>5.4945054945051823E-4</v>
      </c>
      <c r="F282" s="34">
        <f t="shared" si="27"/>
        <v>1.1519473395501889E-2</v>
      </c>
      <c r="G282" s="34">
        <f t="shared" si="27"/>
        <v>3.6674816625916523E-3</v>
      </c>
      <c r="H282" s="34">
        <f t="shared" si="27"/>
        <v>4.016064257028047E-3</v>
      </c>
      <c r="I282" s="34"/>
    </row>
    <row r="283" spans="1:9" hidden="1" x14ac:dyDescent="0.35">
      <c r="A283" s="59">
        <v>2023</v>
      </c>
      <c r="B283" s="64" t="s">
        <v>36</v>
      </c>
      <c r="C283" s="34">
        <f t="shared" si="27"/>
        <v>4.3876968978943027E-5</v>
      </c>
      <c r="D283" s="34">
        <f t="shared" si="27"/>
        <v>-1.8181818181822317E-4</v>
      </c>
      <c r="E283" s="34">
        <f t="shared" si="27"/>
        <v>-1.0982976386600144E-3</v>
      </c>
      <c r="F283" s="34">
        <f t="shared" si="27"/>
        <v>0</v>
      </c>
      <c r="G283" s="34">
        <f t="shared" si="27"/>
        <v>0</v>
      </c>
      <c r="H283" s="34">
        <f t="shared" si="27"/>
        <v>0</v>
      </c>
      <c r="I283" s="34"/>
    </row>
    <row r="284" spans="1:9" hidden="1" x14ac:dyDescent="0.35"/>
    <row r="288" spans="1:9" x14ac:dyDescent="0.35">
      <c r="A288" s="4"/>
      <c r="B288" s="68" t="s">
        <v>1</v>
      </c>
      <c r="C288" s="68" t="s">
        <v>2</v>
      </c>
      <c r="D288" s="68" t="s">
        <v>51</v>
      </c>
      <c r="E288" s="68" t="s">
        <v>55</v>
      </c>
      <c r="F288" s="68" t="s">
        <v>21</v>
      </c>
      <c r="G288" s="68" t="s">
        <v>23</v>
      </c>
      <c r="H288" s="68" t="s">
        <v>24</v>
      </c>
      <c r="I288" s="68" t="s">
        <v>26</v>
      </c>
    </row>
    <row r="289" spans="1:9" x14ac:dyDescent="0.35">
      <c r="A289" s="130" t="s">
        <v>271</v>
      </c>
      <c r="B289" s="77">
        <v>2019</v>
      </c>
      <c r="C289" s="77" t="s">
        <v>36</v>
      </c>
      <c r="D289" s="4"/>
      <c r="E289" s="4"/>
      <c r="F289" s="4"/>
      <c r="G289" s="4"/>
      <c r="H289" s="4"/>
      <c r="I289" s="4"/>
    </row>
    <row r="290" spans="1:9" x14ac:dyDescent="0.35">
      <c r="A290" s="130"/>
      <c r="B290" s="77">
        <v>2019</v>
      </c>
      <c r="C290" s="77" t="s">
        <v>37</v>
      </c>
      <c r="D290" s="16">
        <v>5.888970824588282E-2</v>
      </c>
      <c r="E290" s="16">
        <v>9.5703874184886149E-3</v>
      </c>
      <c r="F290" s="16">
        <v>1.7358625626342449E-2</v>
      </c>
      <c r="G290" s="16">
        <v>2.0747834017328045E-2</v>
      </c>
      <c r="H290" s="16">
        <v>2.0197966827180419E-2</v>
      </c>
      <c r="I290" s="16">
        <v>2.7666888445331543E-2</v>
      </c>
    </row>
    <row r="291" spans="1:9" x14ac:dyDescent="0.35">
      <c r="A291" s="130"/>
      <c r="B291" s="77">
        <v>2019</v>
      </c>
      <c r="C291" s="77" t="s">
        <v>38</v>
      </c>
      <c r="D291" s="16">
        <v>-4.0079283590618194E-2</v>
      </c>
      <c r="E291" s="16">
        <v>-5.8321776629494037E-3</v>
      </c>
      <c r="F291" s="16">
        <v>-1.2840809146877866E-2</v>
      </c>
      <c r="G291" s="16">
        <v>-1.5635470180924788E-2</v>
      </c>
      <c r="H291" s="16">
        <v>-1.7438049036318355E-2</v>
      </c>
      <c r="I291" s="16">
        <v>-1.8505530078230473E-2</v>
      </c>
    </row>
    <row r="292" spans="1:9" x14ac:dyDescent="0.35">
      <c r="A292" s="130"/>
      <c r="B292" s="77">
        <v>2019</v>
      </c>
      <c r="C292" s="77" t="s">
        <v>39</v>
      </c>
      <c r="D292" s="16">
        <v>1.238908421228853E-2</v>
      </c>
      <c r="E292" s="16">
        <v>6.8791561568437175E-4</v>
      </c>
      <c r="F292" s="16">
        <v>6.4148253741979841E-3</v>
      </c>
      <c r="G292" s="16">
        <v>3.4036759700476512E-3</v>
      </c>
      <c r="H292" s="16">
        <v>-2.4019215372298747E-3</v>
      </c>
      <c r="I292" s="16">
        <v>5.9366754617414625E-3</v>
      </c>
    </row>
    <row r="293" spans="1:9" x14ac:dyDescent="0.35">
      <c r="A293" s="130"/>
      <c r="B293" s="77">
        <v>2019</v>
      </c>
      <c r="C293" s="77" t="s">
        <v>40</v>
      </c>
      <c r="D293" s="16">
        <v>1.2898958161071656E-2</v>
      </c>
      <c r="E293" s="16">
        <v>1.3748854262145343E-3</v>
      </c>
      <c r="F293" s="16">
        <v>-1.3456090651557914E-2</v>
      </c>
      <c r="G293" s="16">
        <v>3.3921302578018993E-3</v>
      </c>
      <c r="H293" s="16">
        <v>8.0256821829855548E-3</v>
      </c>
      <c r="I293" s="16">
        <v>9.8360655737704927E-3</v>
      </c>
    </row>
    <row r="294" spans="1:9" x14ac:dyDescent="0.35">
      <c r="A294" s="130"/>
      <c r="B294" s="77">
        <v>2019</v>
      </c>
      <c r="C294" s="77" t="s">
        <v>41</v>
      </c>
      <c r="D294" s="16">
        <v>4.8979591836734691E-3</v>
      </c>
      <c r="E294" s="16">
        <v>1.3729977116705326E-3</v>
      </c>
      <c r="F294" s="16">
        <v>-5.7430007178751706E-3</v>
      </c>
      <c r="G294" s="16">
        <v>4.0567951318458036E-3</v>
      </c>
      <c r="H294" s="16">
        <v>1.5923566878981118E-3</v>
      </c>
      <c r="I294" s="16">
        <v>5.8441558441558808E-3</v>
      </c>
    </row>
    <row r="295" spans="1:9" x14ac:dyDescent="0.35">
      <c r="A295" s="130"/>
      <c r="B295" s="77">
        <v>2019</v>
      </c>
      <c r="C295" s="77" t="s">
        <v>42</v>
      </c>
      <c r="D295" s="16">
        <v>6.0655293799079585E-3</v>
      </c>
      <c r="E295" s="16">
        <v>2.2851919561235349E-4</v>
      </c>
      <c r="F295" s="16">
        <v>5.0541516245486548E-3</v>
      </c>
      <c r="G295" s="16">
        <v>3.3670033670033669E-3</v>
      </c>
      <c r="H295" s="16">
        <v>2.3847376788553032E-3</v>
      </c>
      <c r="I295" s="16">
        <v>1.9367333763717427E-3</v>
      </c>
    </row>
    <row r="296" spans="1:9" x14ac:dyDescent="0.35">
      <c r="A296" s="130"/>
      <c r="B296" s="77">
        <v>2019</v>
      </c>
      <c r="C296" s="77" t="s">
        <v>43</v>
      </c>
      <c r="D296" s="16">
        <v>1.5018571351671348E-2</v>
      </c>
      <c r="E296" s="16">
        <v>1.5992689056431087E-3</v>
      </c>
      <c r="F296" s="16">
        <v>1.0057471264367858E-2</v>
      </c>
      <c r="G296" s="16">
        <v>2.6845637583892998E-3</v>
      </c>
      <c r="H296" s="16">
        <v>1.5860428231562478E-3</v>
      </c>
      <c r="I296" s="16">
        <v>1.2886597938145429E-3</v>
      </c>
    </row>
    <row r="297" spans="1:9" x14ac:dyDescent="0.35">
      <c r="A297" s="130"/>
      <c r="B297" s="77">
        <v>2019</v>
      </c>
      <c r="C297" s="77" t="s">
        <v>45</v>
      </c>
      <c r="D297" s="16">
        <v>1.3417479847263568E-2</v>
      </c>
      <c r="E297" s="16">
        <v>2.5091240875912929E-3</v>
      </c>
      <c r="F297" s="16">
        <v>1.2091038406828002E-2</v>
      </c>
      <c r="G297" s="16">
        <v>3.3467202141900937E-3</v>
      </c>
      <c r="H297" s="16">
        <v>2.3752969121139918E-3</v>
      </c>
      <c r="I297" s="16">
        <v>6.4350064350060694E-4</v>
      </c>
    </row>
    <row r="298" spans="1:9" x14ac:dyDescent="0.35">
      <c r="A298" s="130"/>
      <c r="B298" s="77">
        <v>2019</v>
      </c>
      <c r="C298" s="77" t="s">
        <v>46</v>
      </c>
      <c r="D298" s="16">
        <v>1.842063948924581E-2</v>
      </c>
      <c r="E298" s="16">
        <v>2.5028441410694488E-3</v>
      </c>
      <c r="F298" s="16">
        <v>9.8383696416020888E-3</v>
      </c>
      <c r="G298" s="16">
        <v>3.3355570380253501E-3</v>
      </c>
      <c r="H298" s="16">
        <v>2.5276461295418776E-2</v>
      </c>
      <c r="I298" s="16">
        <v>1.2861736334404414E-3</v>
      </c>
    </row>
    <row r="299" spans="1:9" x14ac:dyDescent="0.35">
      <c r="A299" s="130"/>
      <c r="B299" s="77">
        <v>2020</v>
      </c>
      <c r="C299" s="77" t="s">
        <v>31</v>
      </c>
      <c r="D299" s="16">
        <v>-2.9289347926621545E-3</v>
      </c>
      <c r="E299" s="16">
        <v>1.3617793917384609E-3</v>
      </c>
      <c r="F299" s="16">
        <v>6.2630480167015015E-3</v>
      </c>
      <c r="G299" s="16">
        <v>5.319148936170099E-3</v>
      </c>
      <c r="H299" s="16">
        <v>8.4745762711863955E-3</v>
      </c>
      <c r="I299" s="16">
        <v>2.5690430314708138E-3</v>
      </c>
    </row>
    <row r="300" spans="1:9" x14ac:dyDescent="0.35">
      <c r="A300" s="130"/>
      <c r="B300" s="77">
        <v>2020</v>
      </c>
      <c r="C300" s="77" t="s">
        <v>35</v>
      </c>
      <c r="D300" s="16">
        <v>-1.4842300556586365E-2</v>
      </c>
      <c r="E300" s="16">
        <v>1.8132366273798989E-3</v>
      </c>
      <c r="F300" s="16">
        <v>1.7980636237897609E-2</v>
      </c>
      <c r="G300" s="16">
        <v>3.3068783068783071E-3</v>
      </c>
      <c r="H300" s="16">
        <v>-4.583651642475128E-3</v>
      </c>
      <c r="I300" s="16">
        <v>6.4061499039073878E-4</v>
      </c>
    </row>
    <row r="301" spans="1:9" x14ac:dyDescent="0.35">
      <c r="A301" s="130"/>
      <c r="B301" s="77">
        <v>2020</v>
      </c>
      <c r="C301" s="77" t="s">
        <v>36</v>
      </c>
      <c r="D301" s="16">
        <v>-8.4745762711863452E-3</v>
      </c>
      <c r="E301" s="16">
        <v>2.036199095022573E-3</v>
      </c>
      <c r="F301" s="16">
        <v>1.1548913043478378E-2</v>
      </c>
      <c r="G301" s="16">
        <v>3.9551746868821541E-3</v>
      </c>
      <c r="H301" s="16">
        <v>-3.0698388334612866E-3</v>
      </c>
      <c r="I301" s="16">
        <v>-6.4020486555694189E-4</v>
      </c>
    </row>
    <row r="302" spans="1:9" ht="14.5" customHeight="1" x14ac:dyDescent="0.35">
      <c r="A302" s="130" t="s">
        <v>272</v>
      </c>
      <c r="B302" s="77">
        <v>2020</v>
      </c>
      <c r="C302" s="77" t="s">
        <v>37</v>
      </c>
      <c r="D302" s="16">
        <v>1.7225915374063448E-2</v>
      </c>
      <c r="E302" s="16">
        <v>-5.0982163016482243E-2</v>
      </c>
      <c r="F302" s="16">
        <v>-3.2236400268636743E-2</v>
      </c>
      <c r="G302" s="16">
        <v>-1.0505581089954186E-2</v>
      </c>
      <c r="H302" s="16">
        <v>-2.1016166281755226E-2</v>
      </c>
      <c r="I302" s="16">
        <v>-9.5900064061499035E-2</v>
      </c>
    </row>
    <row r="303" spans="1:9" x14ac:dyDescent="0.35">
      <c r="A303" s="130"/>
      <c r="B303" s="77">
        <v>2020</v>
      </c>
      <c r="C303" s="77" t="s">
        <v>38</v>
      </c>
      <c r="D303" s="16">
        <v>-5.3261066881045649E-2</v>
      </c>
      <c r="E303" s="16">
        <v>0</v>
      </c>
      <c r="F303" s="16">
        <v>-5.2671755725190866E-2</v>
      </c>
      <c r="G303" s="16">
        <v>-8.0822826808228138E-2</v>
      </c>
      <c r="H303" s="16">
        <v>0</v>
      </c>
      <c r="I303" s="16">
        <v>0</v>
      </c>
    </row>
    <row r="304" spans="1:9" x14ac:dyDescent="0.35">
      <c r="A304" s="130"/>
      <c r="B304" s="77">
        <v>2020</v>
      </c>
      <c r="C304" s="77" t="s">
        <v>39</v>
      </c>
      <c r="D304" s="16">
        <v>7.7486084936670058E-2</v>
      </c>
      <c r="E304" s="16">
        <v>6.6568328892272599E-2</v>
      </c>
      <c r="F304" s="16">
        <v>3.9484286865431213E-2</v>
      </c>
      <c r="G304" s="16">
        <v>0.11464048512850125</v>
      </c>
      <c r="H304" s="16">
        <v>6.1571125265392768E-2</v>
      </c>
      <c r="I304" s="16">
        <v>0.10819811521292433</v>
      </c>
    </row>
    <row r="305" spans="1:9" x14ac:dyDescent="0.35">
      <c r="A305" s="130"/>
      <c r="B305" s="77">
        <v>2020</v>
      </c>
      <c r="C305" s="77" t="s">
        <v>40</v>
      </c>
      <c r="D305" s="16">
        <v>0</v>
      </c>
      <c r="E305" s="16">
        <v>0</v>
      </c>
      <c r="F305" s="16">
        <v>0</v>
      </c>
      <c r="G305" s="16">
        <v>0</v>
      </c>
      <c r="H305" s="16">
        <v>0</v>
      </c>
      <c r="I305" s="16">
        <v>0</v>
      </c>
    </row>
    <row r="306" spans="1:9" x14ac:dyDescent="0.35">
      <c r="A306" s="130"/>
      <c r="B306" s="77">
        <v>2020</v>
      </c>
      <c r="C306" s="77" t="s">
        <v>41</v>
      </c>
      <c r="D306" s="16">
        <v>1.4439699003457439E-2</v>
      </c>
      <c r="E306" s="16">
        <v>-2.2306491188941053E-4</v>
      </c>
      <c r="F306" s="16">
        <v>7.751937984496084E-3</v>
      </c>
      <c r="G306" s="16">
        <v>3.8860103626942636E-3</v>
      </c>
      <c r="H306" s="16">
        <v>2.5925925925925925E-2</v>
      </c>
      <c r="I306" s="16">
        <v>1.3427109974424516E-2</v>
      </c>
    </row>
    <row r="307" spans="1:9" x14ac:dyDescent="0.35">
      <c r="A307" s="130"/>
      <c r="B307" s="77">
        <v>2020</v>
      </c>
      <c r="C307" s="77" t="s">
        <v>42</v>
      </c>
      <c r="D307" s="16">
        <v>5.9141940657577961E-3</v>
      </c>
      <c r="E307" s="16">
        <v>3.3467202141900937E-3</v>
      </c>
      <c r="F307" s="16">
        <v>-6.9930069930065951E-4</v>
      </c>
      <c r="G307" s="16">
        <v>3.870967741935447E-3</v>
      </c>
      <c r="H307" s="16">
        <v>7.9422382671479729E-3</v>
      </c>
      <c r="I307" s="16">
        <v>-6.3091482649842269E-3</v>
      </c>
    </row>
    <row r="308" spans="1:9" x14ac:dyDescent="0.35">
      <c r="A308" s="130"/>
      <c r="B308" s="77">
        <v>2020</v>
      </c>
      <c r="C308" s="77" t="s">
        <v>43</v>
      </c>
      <c r="D308" s="16">
        <v>2.0727453911310367E-2</v>
      </c>
      <c r="E308" s="16">
        <v>2.0013342228152862E-3</v>
      </c>
      <c r="F308" s="16">
        <v>1.3995801259621317E-3</v>
      </c>
      <c r="G308" s="16">
        <v>4.4987146529564077E-3</v>
      </c>
      <c r="H308" s="16">
        <v>7.1633237822349575E-3</v>
      </c>
      <c r="I308" s="16">
        <v>6.3492063492063492E-3</v>
      </c>
    </row>
    <row r="309" spans="1:9" x14ac:dyDescent="0.35">
      <c r="A309" s="130"/>
      <c r="B309" s="77">
        <v>2020</v>
      </c>
      <c r="C309" s="77" t="s">
        <v>45</v>
      </c>
      <c r="D309" s="16">
        <v>2.2942497315239677E-2</v>
      </c>
      <c r="E309" s="16">
        <v>3.106968486462444E-3</v>
      </c>
      <c r="F309" s="16">
        <v>3.4940600978336828E-3</v>
      </c>
      <c r="G309" s="16">
        <v>5.7581573896351712E-3</v>
      </c>
      <c r="H309" s="16">
        <v>-1.4224751066855522E-3</v>
      </c>
      <c r="I309" s="16">
        <v>6.3091482649838687E-4</v>
      </c>
    </row>
    <row r="310" spans="1:9" x14ac:dyDescent="0.35">
      <c r="A310" s="130"/>
      <c r="B310" s="77">
        <v>2020</v>
      </c>
      <c r="C310" s="77" t="s">
        <v>46</v>
      </c>
      <c r="D310" s="16">
        <v>6.4420690971559464E-3</v>
      </c>
      <c r="E310" s="16">
        <v>4.4247787610619468E-3</v>
      </c>
      <c r="F310" s="16">
        <v>6.9637883008356553E-3</v>
      </c>
      <c r="G310" s="16">
        <v>6.9974554707380584E-3</v>
      </c>
      <c r="H310" s="16">
        <v>2.1367521367520151E-3</v>
      </c>
      <c r="I310" s="16">
        <v>5.0441361916772473E-3</v>
      </c>
    </row>
    <row r="311" spans="1:9" x14ac:dyDescent="0.35">
      <c r="A311" s="130"/>
      <c r="B311" s="77">
        <v>2021</v>
      </c>
      <c r="C311" s="77" t="s">
        <v>31</v>
      </c>
      <c r="D311" s="16">
        <v>-1.5456829927457167E-2</v>
      </c>
      <c r="E311" s="16">
        <v>3.9647577092511268E-3</v>
      </c>
      <c r="F311" s="16">
        <v>2.2821576763485556E-2</v>
      </c>
      <c r="G311" s="16">
        <v>6.3171193935565376E-3</v>
      </c>
      <c r="H311" s="16">
        <v>8.5287846481877545E-3</v>
      </c>
      <c r="I311" s="16">
        <v>-1.2547051442911986E-3</v>
      </c>
    </row>
    <row r="312" spans="1:9" x14ac:dyDescent="0.35">
      <c r="A312" s="130"/>
      <c r="B312" s="77">
        <v>2021</v>
      </c>
      <c r="C312" s="77" t="s">
        <v>35</v>
      </c>
      <c r="D312" s="16">
        <v>-1.7914760414158463E-2</v>
      </c>
      <c r="E312" s="16">
        <v>1.0092145677928842E-2</v>
      </c>
      <c r="F312" s="16">
        <v>3.0425963488843813E-2</v>
      </c>
      <c r="G312" s="16">
        <v>1.2554927809165096E-2</v>
      </c>
      <c r="H312" s="16">
        <v>2.2551092318534097E-2</v>
      </c>
      <c r="I312" s="16">
        <v>1.8844221105528353E-3</v>
      </c>
    </row>
    <row r="313" spans="1:9" x14ac:dyDescent="0.35">
      <c r="A313" s="130"/>
      <c r="B313" s="77">
        <v>2021</v>
      </c>
      <c r="C313" s="77" t="s">
        <v>36</v>
      </c>
      <c r="D313" s="16">
        <v>4.9036434070581294E-5</v>
      </c>
      <c r="E313" s="16">
        <v>3.692441355343279E-3</v>
      </c>
      <c r="F313" s="16">
        <v>2.0341207349081326E-2</v>
      </c>
      <c r="G313" s="16">
        <v>2.4798512089273233E-3</v>
      </c>
      <c r="H313" s="16">
        <v>7.5809786354238068E-3</v>
      </c>
      <c r="I313" s="16">
        <v>4.3887147335422488E-3</v>
      </c>
    </row>
    <row r="314" spans="1:9" x14ac:dyDescent="0.35">
      <c r="A314" s="130"/>
      <c r="B314" s="77">
        <v>2021</v>
      </c>
      <c r="C314" s="77" t="s">
        <v>37</v>
      </c>
      <c r="D314" s="16">
        <v>1.2111405315288721E-2</v>
      </c>
      <c r="E314" s="16">
        <v>5.4100843973165979E-3</v>
      </c>
      <c r="F314" s="16">
        <v>6.4308681672022071E-4</v>
      </c>
      <c r="G314" s="16">
        <v>3.7105751391467087E-3</v>
      </c>
      <c r="H314" s="16">
        <v>2.7359781121751416E-3</v>
      </c>
      <c r="I314" s="16">
        <v>6.2421972534346278E-4</v>
      </c>
    </row>
    <row r="315" spans="1:9" x14ac:dyDescent="0.35">
      <c r="A315" s="130"/>
      <c r="B315" s="77">
        <v>2021</v>
      </c>
      <c r="C315" s="77" t="s">
        <v>38</v>
      </c>
      <c r="D315" s="16">
        <v>2.0154062303182941E-2</v>
      </c>
      <c r="E315" s="16">
        <v>2.0878174773999114E-2</v>
      </c>
      <c r="F315" s="16">
        <v>2.4421593830334265E-2</v>
      </c>
      <c r="G315" s="16">
        <v>2.1565003080714726E-2</v>
      </c>
      <c r="H315" s="16">
        <v>1.568894952251031E-2</v>
      </c>
      <c r="I315" s="16">
        <v>5.6144728633810183E-3</v>
      </c>
    </row>
    <row r="316" spans="1:9" x14ac:dyDescent="0.35">
      <c r="A316" s="130"/>
      <c r="B316" s="77">
        <v>2021</v>
      </c>
      <c r="C316" s="77" t="s">
        <v>39</v>
      </c>
      <c r="D316" s="16">
        <v>1.3392221114118951E-2</v>
      </c>
      <c r="E316" s="16">
        <v>8.4334809192489408E-4</v>
      </c>
      <c r="F316" s="16">
        <v>2.5094102885822186E-3</v>
      </c>
      <c r="G316" s="16">
        <v>3.0156815440289505E-3</v>
      </c>
      <c r="H316" s="16">
        <v>1.2088650100738636E-2</v>
      </c>
      <c r="I316" s="16">
        <v>3.1017369727047149E-3</v>
      </c>
    </row>
    <row r="317" spans="1:9" x14ac:dyDescent="0.35">
      <c r="A317" s="130"/>
      <c r="B317" s="77">
        <v>2021</v>
      </c>
      <c r="C317" s="77" t="s">
        <v>40</v>
      </c>
      <c r="D317" s="16">
        <v>6.1389943296311488E-3</v>
      </c>
      <c r="E317" s="16">
        <v>5.4771434590268021E-3</v>
      </c>
      <c r="F317" s="16">
        <v>5.6320400500624356E-3</v>
      </c>
      <c r="G317" s="16">
        <v>4.2092603728201361E-3</v>
      </c>
      <c r="H317" s="16">
        <v>1.5925680159256841E-2</v>
      </c>
      <c r="I317" s="16">
        <v>9.2764378478664197E-3</v>
      </c>
    </row>
    <row r="318" spans="1:9" x14ac:dyDescent="0.35">
      <c r="A318" s="130"/>
      <c r="B318" s="77">
        <v>2021</v>
      </c>
      <c r="C318" s="77" t="s">
        <v>41</v>
      </c>
      <c r="D318" s="16">
        <v>-2.328830926874709E-3</v>
      </c>
      <c r="E318" s="16">
        <v>1.1942174732872382E-2</v>
      </c>
      <c r="F318" s="16">
        <v>1.1823273179838244E-2</v>
      </c>
      <c r="G318" s="16">
        <v>8.3832335329341659E-3</v>
      </c>
      <c r="H318" s="16">
        <v>5.8785107772697954E-3</v>
      </c>
      <c r="I318" s="16">
        <v>3.6764705882354337E-3</v>
      </c>
    </row>
    <row r="319" spans="1:9" x14ac:dyDescent="0.35">
      <c r="A319" s="130"/>
      <c r="B319" s="77">
        <v>2021</v>
      </c>
      <c r="C319" s="77" t="s">
        <v>42</v>
      </c>
      <c r="D319" s="16">
        <v>0</v>
      </c>
      <c r="E319" s="16">
        <v>4.1407867494821664E-4</v>
      </c>
      <c r="F319" s="16">
        <v>0</v>
      </c>
      <c r="G319" s="16">
        <v>0</v>
      </c>
      <c r="H319" s="16">
        <v>0</v>
      </c>
      <c r="I319" s="16">
        <v>-6.1050061050074928E-4</v>
      </c>
    </row>
    <row r="320" spans="1:9" x14ac:dyDescent="0.35">
      <c r="A320" s="130"/>
      <c r="B320" s="77">
        <v>2021</v>
      </c>
      <c r="C320" s="77" t="s">
        <v>43</v>
      </c>
      <c r="D320" s="16">
        <v>1.5639589169000934E-2</v>
      </c>
      <c r="E320" s="16">
        <v>6.4155629139073323E-3</v>
      </c>
      <c r="F320" s="16">
        <v>9.8400984009839754E-3</v>
      </c>
      <c r="G320" s="16">
        <v>4.1567695961994573E-3</v>
      </c>
      <c r="H320" s="16">
        <v>1.1038961038960965E-2</v>
      </c>
      <c r="I320" s="16">
        <v>1.2217470983507458E-3</v>
      </c>
    </row>
    <row r="321" spans="1:9" x14ac:dyDescent="0.35">
      <c r="A321" s="130"/>
      <c r="B321" s="77">
        <v>2021</v>
      </c>
      <c r="C321" s="77" t="s">
        <v>45</v>
      </c>
      <c r="D321" s="16">
        <v>8.5497586761663566E-3</v>
      </c>
      <c r="E321" s="16">
        <v>8.4310096648158861E-3</v>
      </c>
      <c r="F321" s="16">
        <v>-1.8270401948841837E-3</v>
      </c>
      <c r="G321" s="16">
        <v>4.730928444707341E-3</v>
      </c>
      <c r="H321" s="16">
        <v>-5.7803468208091026E-3</v>
      </c>
      <c r="I321" s="16">
        <v>2.4405125076266362E-3</v>
      </c>
    </row>
    <row r="322" spans="1:9" x14ac:dyDescent="0.35">
      <c r="A322" s="130"/>
      <c r="B322" s="77">
        <v>2021</v>
      </c>
      <c r="C322" s="77" t="s">
        <v>46</v>
      </c>
      <c r="D322" s="16">
        <v>-6.0161341780227973E-3</v>
      </c>
      <c r="E322" s="16">
        <v>7.7487765089722912E-3</v>
      </c>
      <c r="F322" s="16">
        <v>1.2202562538132314E-3</v>
      </c>
      <c r="G322" s="16">
        <v>4.1200706297821578E-3</v>
      </c>
      <c r="H322" s="16">
        <v>5.8139534883719455E-3</v>
      </c>
      <c r="I322" s="16">
        <v>6.0864272671938102E-4</v>
      </c>
    </row>
    <row r="323" spans="1:9" x14ac:dyDescent="0.35">
      <c r="A323" s="130"/>
      <c r="B323" s="77">
        <v>2022</v>
      </c>
      <c r="C323" s="77" t="s">
        <v>31</v>
      </c>
      <c r="D323" s="16">
        <v>-7.6573891512679501E-3</v>
      </c>
      <c r="E323" s="16">
        <v>9.9150141643060182E-3</v>
      </c>
      <c r="F323" s="16">
        <v>6.0938452163311586E-4</v>
      </c>
      <c r="G323" s="16">
        <v>4.6893317702228097E-3</v>
      </c>
      <c r="H323" s="16">
        <v>5.1380860629416276E-3</v>
      </c>
      <c r="I323" s="16">
        <v>1.8248175182480715E-3</v>
      </c>
    </row>
    <row r="324" spans="1:9" x14ac:dyDescent="0.35">
      <c r="A324" s="130"/>
      <c r="B324" s="77">
        <v>2022</v>
      </c>
      <c r="C324" s="77" t="s">
        <v>35</v>
      </c>
      <c r="D324" s="16">
        <v>-1.3861935126143611E-3</v>
      </c>
      <c r="E324" s="16">
        <v>7.4133440192345988E-3</v>
      </c>
      <c r="F324" s="16">
        <v>9.1352009744214372E-3</v>
      </c>
      <c r="G324" s="16">
        <v>4.6674445740955833E-3</v>
      </c>
      <c r="H324" s="16">
        <v>2.5559105431310269E-3</v>
      </c>
      <c r="I324" s="16">
        <v>4.2501517911355015E-3</v>
      </c>
    </row>
    <row r="325" spans="1:9" x14ac:dyDescent="0.35">
      <c r="A325" s="130"/>
      <c r="B325" s="77">
        <v>2022</v>
      </c>
      <c r="C325" s="77" t="s">
        <v>36</v>
      </c>
      <c r="D325" s="16">
        <v>1.0642235794928744E-2</v>
      </c>
      <c r="E325" s="16">
        <v>9.9443118536197295E-3</v>
      </c>
      <c r="F325" s="16">
        <v>9.0525045262522634E-3</v>
      </c>
      <c r="G325" s="16">
        <v>4.6457607433217848E-3</v>
      </c>
      <c r="H325" s="16">
        <v>6.3734862970044612E-3</v>
      </c>
      <c r="I325" s="16">
        <v>3.6275695284159267E-3</v>
      </c>
    </row>
    <row r="363" spans="4:11" x14ac:dyDescent="0.35">
      <c r="D363" s="131"/>
      <c r="E363" s="131"/>
      <c r="F363" s="131"/>
      <c r="G363" s="131"/>
      <c r="H363" s="131"/>
      <c r="I363" s="131"/>
      <c r="J363" s="131"/>
      <c r="K363" s="131"/>
    </row>
    <row r="364" spans="4:11" x14ac:dyDescent="0.35">
      <c r="D364" s="131"/>
      <c r="E364" s="131"/>
      <c r="F364" s="131"/>
      <c r="G364" s="131"/>
      <c r="H364" s="131"/>
      <c r="I364" s="131"/>
      <c r="J364" s="131"/>
      <c r="K364" s="131"/>
    </row>
    <row r="365" spans="4:11" x14ac:dyDescent="0.35">
      <c r="D365" s="131"/>
      <c r="E365" s="131"/>
      <c r="F365" s="131"/>
      <c r="G365" s="131"/>
      <c r="H365" s="131"/>
      <c r="I365" s="131"/>
      <c r="J365" s="131"/>
      <c r="K365" s="131"/>
    </row>
    <row r="366" spans="4:11" x14ac:dyDescent="0.35">
      <c r="D366" s="131"/>
      <c r="E366" s="131"/>
      <c r="F366" s="131"/>
      <c r="G366" s="131"/>
      <c r="H366" s="131"/>
      <c r="I366" s="131"/>
      <c r="J366" s="131"/>
      <c r="K366" s="131"/>
    </row>
    <row r="367" spans="4:11" x14ac:dyDescent="0.35">
      <c r="D367" s="131"/>
      <c r="E367" s="131"/>
      <c r="F367" s="131"/>
      <c r="G367" s="131"/>
      <c r="H367" s="131"/>
      <c r="I367" s="131"/>
      <c r="J367" s="131"/>
      <c r="K367" s="131"/>
    </row>
    <row r="368" spans="4:11" x14ac:dyDescent="0.35">
      <c r="D368" s="131"/>
      <c r="E368" s="131"/>
      <c r="F368" s="131"/>
      <c r="G368" s="131"/>
      <c r="H368" s="131"/>
      <c r="I368" s="131"/>
      <c r="J368" s="131"/>
      <c r="K368" s="131"/>
    </row>
    <row r="369" spans="4:11" x14ac:dyDescent="0.35">
      <c r="D369" s="131"/>
      <c r="E369" s="131"/>
      <c r="F369" s="131"/>
      <c r="G369" s="131"/>
      <c r="H369" s="131"/>
      <c r="I369" s="131"/>
      <c r="J369" s="131"/>
      <c r="K369" s="131"/>
    </row>
    <row r="370" spans="4:11" x14ac:dyDescent="0.35">
      <c r="D370" s="131"/>
      <c r="E370" s="131"/>
      <c r="F370" s="131"/>
      <c r="G370" s="131"/>
      <c r="H370" s="131"/>
      <c r="I370" s="131"/>
      <c r="J370" s="131"/>
      <c r="K370" s="131"/>
    </row>
    <row r="371" spans="4:11" x14ac:dyDescent="0.35">
      <c r="D371" s="131"/>
      <c r="E371" s="131"/>
      <c r="F371" s="131"/>
      <c r="G371" s="131"/>
      <c r="H371" s="131"/>
      <c r="I371" s="131"/>
      <c r="J371" s="131"/>
      <c r="K371" s="131"/>
    </row>
    <row r="372" spans="4:11" x14ac:dyDescent="0.35">
      <c r="D372" s="131"/>
      <c r="E372" s="131"/>
      <c r="F372" s="131"/>
      <c r="G372" s="131"/>
      <c r="H372" s="131"/>
      <c r="I372" s="131"/>
      <c r="J372" s="131"/>
      <c r="K372" s="131"/>
    </row>
  </sheetData>
  <mergeCells count="16">
    <mergeCell ref="B252:D252"/>
    <mergeCell ref="A289:A301"/>
    <mergeCell ref="A302:A325"/>
    <mergeCell ref="D363:K372"/>
    <mergeCell ref="A2:L2"/>
    <mergeCell ref="A9:N9"/>
    <mergeCell ref="A3:A4"/>
    <mergeCell ref="A5:A6"/>
    <mergeCell ref="A7:A8"/>
    <mergeCell ref="A161:H161"/>
    <mergeCell ref="C1:J1"/>
    <mergeCell ref="B10:K11"/>
    <mergeCell ref="B13:C13"/>
    <mergeCell ref="B3:K4"/>
    <mergeCell ref="B5:K6"/>
    <mergeCell ref="B7:K8"/>
  </mergeCells>
  <phoneticPr fontId="19" type="noConversion"/>
  <conditionalFormatting sqref="C181:H192">
    <cfRule type="colorScale" priority="7">
      <colorScale>
        <cfvo type="min"/>
        <cfvo type="percentile" val="50"/>
        <cfvo type="max"/>
        <color rgb="FF63BE7B"/>
        <color rgb="FFFFEB84"/>
        <color rgb="FFF8696B"/>
      </colorScale>
    </cfRule>
  </conditionalFormatting>
  <conditionalFormatting sqref="C226:H250">
    <cfRule type="colorScale" priority="3">
      <colorScale>
        <cfvo type="min"/>
        <cfvo type="percentile" val="50"/>
        <cfvo type="max"/>
        <color rgb="FF63BE7B"/>
        <color rgb="FFFFEB84"/>
        <color rgb="FFF8696B"/>
      </colorScale>
    </cfRule>
  </conditionalFormatting>
  <conditionalFormatting sqref="C272:I283">
    <cfRule type="colorScale" priority="2">
      <colorScale>
        <cfvo type="min"/>
        <cfvo type="percentile" val="50"/>
        <cfvo type="max"/>
        <color rgb="FF63BE7B"/>
        <color rgb="FFFFEB84"/>
        <color rgb="FFF8696B"/>
      </colorScale>
    </cfRule>
  </conditionalFormatting>
  <conditionalFormatting sqref="D290:I32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tableParts count="4">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21FDF-2EE4-4505-B53F-38452B8D5926}">
  <dimension ref="A1:AD57"/>
  <sheetViews>
    <sheetView topLeftCell="A55" zoomScale="112" zoomScaleNormal="112" workbookViewId="0">
      <selection activeCell="F70" sqref="F70"/>
    </sheetView>
  </sheetViews>
  <sheetFormatPr defaultRowHeight="14.5" x14ac:dyDescent="0.35"/>
  <cols>
    <col min="1" max="1" width="11.36328125" bestFit="1" customWidth="1"/>
    <col min="2" max="2" width="8.54296875" customWidth="1"/>
    <col min="3" max="3" width="10.1796875" bestFit="1" customWidth="1"/>
    <col min="4" max="4" width="20.90625" hidden="1" customWidth="1"/>
    <col min="5" max="5" width="14.6328125" hidden="1" customWidth="1"/>
    <col min="6" max="6" width="14.6328125" customWidth="1"/>
    <col min="7" max="7" width="7.1796875" bestFit="1" customWidth="1"/>
    <col min="8" max="8" width="18.453125" bestFit="1" customWidth="1"/>
    <col min="9" max="9" width="13.54296875" bestFit="1" customWidth="1"/>
    <col min="10" max="10" width="7.90625" bestFit="1" customWidth="1"/>
    <col min="11" max="11" width="12.36328125" bestFit="1" customWidth="1"/>
    <col min="12" max="12" width="20.1796875" bestFit="1" customWidth="1"/>
    <col min="13" max="13" width="23.90625" bestFit="1" customWidth="1"/>
    <col min="14" max="14" width="8.26953125" bestFit="1" customWidth="1"/>
    <col min="15" max="15" width="23.7265625" bestFit="1" customWidth="1"/>
    <col min="16" max="16" width="33.6328125" bestFit="1" customWidth="1"/>
    <col min="17" max="17" width="20.08984375" bestFit="1" customWidth="1"/>
    <col min="18" max="18" width="27.6328125" bestFit="1" customWidth="1"/>
    <col min="19" max="19" width="10.08984375" bestFit="1" customWidth="1"/>
    <col min="20" max="20" width="11.1796875" bestFit="1" customWidth="1"/>
    <col min="21" max="21" width="19.36328125" customWidth="1"/>
    <col min="22" max="22" width="14.453125" customWidth="1"/>
    <col min="23" max="23" width="27.1796875" customWidth="1"/>
    <col min="24" max="24" width="28.6328125" bestFit="1" customWidth="1"/>
    <col min="25" max="25" width="8.7265625" bestFit="1" customWidth="1"/>
    <col min="26" max="26" width="28.90625" bestFit="1" customWidth="1"/>
    <col min="27" max="27" width="26.54296875" bestFit="1" customWidth="1"/>
    <col min="28" max="28" width="11.54296875" bestFit="1" customWidth="1"/>
    <col min="29" max="29" width="24.453125" bestFit="1" customWidth="1"/>
    <col min="30" max="30" width="15" bestFit="1" customWidth="1"/>
    <col min="34" max="34" width="13.90625" bestFit="1" customWidth="1"/>
  </cols>
  <sheetData>
    <row r="1" spans="1:30" x14ac:dyDescent="0.35">
      <c r="B1" s="93" t="s">
        <v>281</v>
      </c>
      <c r="C1" s="93"/>
      <c r="D1" s="93"/>
      <c r="E1" s="93"/>
      <c r="F1" s="93"/>
      <c r="G1" s="93"/>
      <c r="H1" s="93"/>
      <c r="I1" s="93"/>
    </row>
    <row r="3" spans="1:30" x14ac:dyDescent="0.35">
      <c r="A3" s="4" t="s">
        <v>0</v>
      </c>
      <c r="B3" s="4" t="s">
        <v>1</v>
      </c>
      <c r="C3" s="4" t="s">
        <v>2</v>
      </c>
      <c r="D3" s="4" t="s">
        <v>3</v>
      </c>
      <c r="E3" s="4" t="s">
        <v>4</v>
      </c>
      <c r="F3" s="4" t="s">
        <v>275</v>
      </c>
      <c r="G3" s="4" t="s">
        <v>5</v>
      </c>
      <c r="H3" s="4" t="s">
        <v>6</v>
      </c>
      <c r="I3" s="4" t="s">
        <v>7</v>
      </c>
      <c r="J3" s="4" t="s">
        <v>8</v>
      </c>
      <c r="K3" s="4" t="s">
        <v>9</v>
      </c>
      <c r="L3" s="4" t="s">
        <v>10</v>
      </c>
      <c r="M3" s="4" t="s">
        <v>11</v>
      </c>
      <c r="N3" s="4" t="s">
        <v>12</v>
      </c>
      <c r="O3" s="4" t="s">
        <v>13</v>
      </c>
      <c r="P3" s="4" t="s">
        <v>14</v>
      </c>
      <c r="Q3" s="4" t="s">
        <v>15</v>
      </c>
      <c r="R3" s="4" t="s">
        <v>16</v>
      </c>
      <c r="S3" s="4" t="s">
        <v>17</v>
      </c>
      <c r="T3" s="4" t="s">
        <v>18</v>
      </c>
      <c r="U3" s="4" t="s">
        <v>19</v>
      </c>
      <c r="V3" s="4" t="s">
        <v>20</v>
      </c>
      <c r="W3" s="4" t="s">
        <v>21</v>
      </c>
      <c r="X3" s="4" t="s">
        <v>22</v>
      </c>
      <c r="Y3" s="4" t="s">
        <v>23</v>
      </c>
      <c r="Z3" s="4" t="s">
        <v>24</v>
      </c>
      <c r="AA3" s="4" t="s">
        <v>25</v>
      </c>
      <c r="AB3" s="4" t="s">
        <v>26</v>
      </c>
      <c r="AC3" s="4" t="s">
        <v>27</v>
      </c>
      <c r="AD3" s="4" t="s">
        <v>28</v>
      </c>
    </row>
    <row r="4" spans="1:30" x14ac:dyDescent="0.35">
      <c r="A4" s="4" t="s">
        <v>34</v>
      </c>
      <c r="B4" s="4">
        <v>2021</v>
      </c>
      <c r="C4" s="4" t="s">
        <v>36</v>
      </c>
      <c r="D4" s="4">
        <v>144.1</v>
      </c>
      <c r="E4" s="4">
        <v>192.2</v>
      </c>
      <c r="F4" s="78">
        <v>61518.692284107237</v>
      </c>
      <c r="G4" s="4">
        <v>163.80000000000001</v>
      </c>
      <c r="H4" s="4">
        <v>154.9</v>
      </c>
      <c r="I4" s="4">
        <v>163.9</v>
      </c>
      <c r="J4" s="4">
        <v>153.69999999999999</v>
      </c>
      <c r="K4" s="4">
        <v>149.5</v>
      </c>
      <c r="L4" s="4">
        <v>159.80000000000001</v>
      </c>
      <c r="M4" s="4">
        <v>112.6</v>
      </c>
      <c r="N4" s="4">
        <v>163.5</v>
      </c>
      <c r="O4" s="4">
        <v>156.5</v>
      </c>
      <c r="P4" s="4">
        <v>168.2</v>
      </c>
      <c r="Q4" s="4">
        <v>156.69999999999999</v>
      </c>
      <c r="R4" s="4">
        <v>188.1</v>
      </c>
      <c r="S4" s="4">
        <v>157.80000000000001</v>
      </c>
      <c r="T4" s="4">
        <v>147.9</v>
      </c>
      <c r="U4" s="4">
        <v>156.4</v>
      </c>
      <c r="V4" s="4">
        <v>159.9</v>
      </c>
      <c r="W4" s="4">
        <v>155.5</v>
      </c>
      <c r="X4" s="4">
        <v>151.19999999999999</v>
      </c>
      <c r="Y4" s="4">
        <v>161.69999999999999</v>
      </c>
      <c r="Z4" s="4">
        <v>146.19999999999999</v>
      </c>
      <c r="AA4" s="4">
        <v>152.6</v>
      </c>
      <c r="AB4" s="4">
        <v>160.19999999999999</v>
      </c>
      <c r="AC4" s="4">
        <v>153.80000000000001</v>
      </c>
      <c r="AD4" s="4">
        <v>153.80000000000001</v>
      </c>
    </row>
    <row r="5" spans="1:30" x14ac:dyDescent="0.35">
      <c r="A5" s="4" t="s">
        <v>34</v>
      </c>
      <c r="B5" s="4">
        <v>2021</v>
      </c>
      <c r="C5" s="4" t="s">
        <v>37</v>
      </c>
      <c r="D5" s="4">
        <v>144.30000000000001</v>
      </c>
      <c r="E5" s="4">
        <v>198</v>
      </c>
      <c r="F5" s="78">
        <v>63309.498622749867</v>
      </c>
      <c r="G5" s="4">
        <v>164.6</v>
      </c>
      <c r="H5" s="4">
        <v>155.4</v>
      </c>
      <c r="I5" s="4">
        <v>170.1</v>
      </c>
      <c r="J5" s="4">
        <v>164.4</v>
      </c>
      <c r="K5" s="4">
        <v>144.1</v>
      </c>
      <c r="L5" s="4">
        <v>161.69999999999999</v>
      </c>
      <c r="M5" s="4">
        <v>113.1</v>
      </c>
      <c r="N5" s="4">
        <v>163.9</v>
      </c>
      <c r="O5" s="4">
        <v>157.6</v>
      </c>
      <c r="P5" s="4">
        <v>168.9</v>
      </c>
      <c r="Q5" s="4">
        <v>158</v>
      </c>
      <c r="R5" s="4">
        <v>188.8</v>
      </c>
      <c r="S5" s="4">
        <v>158.80000000000001</v>
      </c>
      <c r="T5" s="4">
        <v>148.5</v>
      </c>
      <c r="U5" s="4">
        <v>157.30000000000001</v>
      </c>
      <c r="V5" s="4">
        <v>161.4</v>
      </c>
      <c r="W5" s="4">
        <v>155.6</v>
      </c>
      <c r="X5" s="4">
        <v>151.80000000000001</v>
      </c>
      <c r="Y5" s="4">
        <v>162.30000000000001</v>
      </c>
      <c r="Z5" s="4">
        <v>146.6</v>
      </c>
      <c r="AA5" s="4">
        <v>153.19999999999999</v>
      </c>
      <c r="AB5" s="4">
        <v>160.30000000000001</v>
      </c>
      <c r="AC5" s="4">
        <v>155.4</v>
      </c>
      <c r="AD5" s="4">
        <v>154.4</v>
      </c>
    </row>
    <row r="6" spans="1:30" x14ac:dyDescent="0.35">
      <c r="A6" s="4" t="s">
        <v>34</v>
      </c>
      <c r="B6" s="4">
        <v>2021</v>
      </c>
      <c r="C6" s="4" t="s">
        <v>38</v>
      </c>
      <c r="D6" s="4">
        <v>146.30000000000001</v>
      </c>
      <c r="E6" s="4">
        <v>200.5</v>
      </c>
      <c r="F6" s="78">
        <v>60800.383481587211</v>
      </c>
      <c r="G6" s="4">
        <v>170.3</v>
      </c>
      <c r="H6" s="4">
        <v>156.1</v>
      </c>
      <c r="I6" s="4">
        <v>178.7</v>
      </c>
      <c r="J6" s="4">
        <v>167.1</v>
      </c>
      <c r="K6" s="4">
        <v>147.9</v>
      </c>
      <c r="L6" s="4">
        <v>165.4</v>
      </c>
      <c r="M6" s="4">
        <v>114.8</v>
      </c>
      <c r="N6" s="4">
        <v>168.2</v>
      </c>
      <c r="O6" s="4">
        <v>159.30000000000001</v>
      </c>
      <c r="P6" s="4">
        <v>170.4</v>
      </c>
      <c r="Q6" s="4">
        <v>160.69999999999999</v>
      </c>
      <c r="R6" s="4">
        <v>191.9</v>
      </c>
      <c r="S6" s="4">
        <v>161.80000000000001</v>
      </c>
      <c r="T6" s="4">
        <v>152.1</v>
      </c>
      <c r="U6" s="4">
        <v>160.4</v>
      </c>
      <c r="V6" s="4">
        <v>161.6</v>
      </c>
      <c r="W6" s="4">
        <v>159.4</v>
      </c>
      <c r="X6" s="4">
        <v>154.69999999999999</v>
      </c>
      <c r="Y6" s="4">
        <v>165.8</v>
      </c>
      <c r="Z6" s="4">
        <v>148.9</v>
      </c>
      <c r="AA6" s="4">
        <v>155.80000000000001</v>
      </c>
      <c r="AB6" s="4">
        <v>161.19999999999999</v>
      </c>
      <c r="AC6" s="4">
        <v>158.6</v>
      </c>
      <c r="AD6" s="4">
        <v>156.80000000000001</v>
      </c>
    </row>
    <row r="7" spans="1:30" x14ac:dyDescent="0.35">
      <c r="A7" s="4" t="s">
        <v>34</v>
      </c>
      <c r="B7" s="4">
        <v>2021</v>
      </c>
      <c r="C7" s="4" t="s">
        <v>39</v>
      </c>
      <c r="D7" s="4">
        <v>146.69999999999999</v>
      </c>
      <c r="E7" s="4">
        <v>202</v>
      </c>
      <c r="F7" s="78">
        <v>61073.298999169296</v>
      </c>
      <c r="G7" s="4">
        <v>180.7</v>
      </c>
      <c r="H7" s="4">
        <v>156.19999999999999</v>
      </c>
      <c r="I7" s="4">
        <v>183.7</v>
      </c>
      <c r="J7" s="4">
        <v>164.6</v>
      </c>
      <c r="K7" s="4">
        <v>155.4</v>
      </c>
      <c r="L7" s="4">
        <v>166</v>
      </c>
      <c r="M7" s="4">
        <v>115.1</v>
      </c>
      <c r="N7" s="4">
        <v>168.5</v>
      </c>
      <c r="O7" s="4">
        <v>160</v>
      </c>
      <c r="P7" s="4">
        <v>172.4</v>
      </c>
      <c r="Q7" s="4">
        <v>162.6</v>
      </c>
      <c r="R7" s="4">
        <v>190.8</v>
      </c>
      <c r="S7" s="4">
        <v>162.19999999999999</v>
      </c>
      <c r="T7" s="4">
        <v>151.80000000000001</v>
      </c>
      <c r="U7" s="4">
        <v>160.69999999999999</v>
      </c>
      <c r="V7" s="4">
        <v>160.5</v>
      </c>
      <c r="W7" s="4">
        <v>159.80000000000001</v>
      </c>
      <c r="X7" s="4">
        <v>154.80000000000001</v>
      </c>
      <c r="Y7" s="4">
        <v>166.3</v>
      </c>
      <c r="Z7" s="4">
        <v>150.69999999999999</v>
      </c>
      <c r="AA7" s="4">
        <v>154.9</v>
      </c>
      <c r="AB7" s="4">
        <v>161.69999999999999</v>
      </c>
      <c r="AC7" s="4">
        <v>158.80000000000001</v>
      </c>
      <c r="AD7" s="4">
        <v>157.6</v>
      </c>
    </row>
    <row r="8" spans="1:30" x14ac:dyDescent="0.35">
      <c r="A8" s="4" t="s">
        <v>34</v>
      </c>
      <c r="B8" s="4">
        <v>2021</v>
      </c>
      <c r="C8" s="4" t="s">
        <v>40</v>
      </c>
      <c r="D8" s="4">
        <v>146.4</v>
      </c>
      <c r="E8" s="4">
        <v>206.8</v>
      </c>
      <c r="F8" s="78">
        <v>59460.950438057756</v>
      </c>
      <c r="G8" s="4">
        <v>182.2</v>
      </c>
      <c r="H8" s="4">
        <v>157.5</v>
      </c>
      <c r="I8" s="4">
        <v>182.1</v>
      </c>
      <c r="J8" s="4">
        <v>163.9</v>
      </c>
      <c r="K8" s="4">
        <v>164.2</v>
      </c>
      <c r="L8" s="4">
        <v>164</v>
      </c>
      <c r="M8" s="4">
        <v>114.5</v>
      </c>
      <c r="N8" s="4">
        <v>168.3</v>
      </c>
      <c r="O8" s="4">
        <v>160.9</v>
      </c>
      <c r="P8" s="4">
        <v>172.2</v>
      </c>
      <c r="Q8" s="4">
        <v>164</v>
      </c>
      <c r="R8" s="4">
        <v>191.2</v>
      </c>
      <c r="S8" s="4">
        <v>162.80000000000001</v>
      </c>
      <c r="T8" s="4">
        <v>153.1</v>
      </c>
      <c r="U8" s="4">
        <v>161.4</v>
      </c>
      <c r="V8" s="4">
        <v>161.5</v>
      </c>
      <c r="W8" s="4">
        <v>160.69999999999999</v>
      </c>
      <c r="X8" s="4">
        <v>155.80000000000001</v>
      </c>
      <c r="Y8" s="4">
        <v>167</v>
      </c>
      <c r="Z8" s="4">
        <v>153.1</v>
      </c>
      <c r="AA8" s="4">
        <v>155.30000000000001</v>
      </c>
      <c r="AB8" s="4">
        <v>163.19999999999999</v>
      </c>
      <c r="AC8" s="4">
        <v>160.1</v>
      </c>
      <c r="AD8" s="4">
        <v>159</v>
      </c>
    </row>
    <row r="9" spans="1:30" x14ac:dyDescent="0.35">
      <c r="A9" s="4" t="s">
        <v>34</v>
      </c>
      <c r="B9" s="4">
        <v>2021</v>
      </c>
      <c r="C9" s="4" t="s">
        <v>41</v>
      </c>
      <c r="D9" s="4">
        <v>146.6</v>
      </c>
      <c r="E9" s="4">
        <v>204</v>
      </c>
      <c r="F9" s="78">
        <v>67310.659830633638</v>
      </c>
      <c r="G9" s="4">
        <v>172.8</v>
      </c>
      <c r="H9" s="4">
        <v>158.4</v>
      </c>
      <c r="I9" s="4">
        <v>188</v>
      </c>
      <c r="J9" s="4">
        <v>156.80000000000001</v>
      </c>
      <c r="K9" s="4">
        <v>162.19999999999999</v>
      </c>
      <c r="L9" s="4">
        <v>164.1</v>
      </c>
      <c r="M9" s="4">
        <v>119.7</v>
      </c>
      <c r="N9" s="4">
        <v>168.8</v>
      </c>
      <c r="O9" s="4">
        <v>162.69999999999999</v>
      </c>
      <c r="P9" s="4">
        <v>173.9</v>
      </c>
      <c r="Q9" s="4">
        <v>164</v>
      </c>
      <c r="R9" s="4">
        <v>192.1</v>
      </c>
      <c r="S9" s="4">
        <v>164.5</v>
      </c>
      <c r="T9" s="4">
        <v>155.30000000000001</v>
      </c>
      <c r="U9" s="4">
        <v>163.19999999999999</v>
      </c>
      <c r="V9" s="4">
        <v>162.1</v>
      </c>
      <c r="W9" s="4">
        <v>162.6</v>
      </c>
      <c r="X9" s="4">
        <v>157.5</v>
      </c>
      <c r="Y9" s="4">
        <v>168.4</v>
      </c>
      <c r="Z9" s="4">
        <v>154</v>
      </c>
      <c r="AA9" s="4">
        <v>157.6</v>
      </c>
      <c r="AB9" s="4">
        <v>163.80000000000001</v>
      </c>
      <c r="AC9" s="4">
        <v>160</v>
      </c>
      <c r="AD9" s="4">
        <v>160</v>
      </c>
    </row>
    <row r="10" spans="1:30" x14ac:dyDescent="0.35">
      <c r="A10" s="4" t="s">
        <v>34</v>
      </c>
      <c r="B10" s="4">
        <v>2021</v>
      </c>
      <c r="C10" s="4" t="s">
        <v>42</v>
      </c>
      <c r="D10" s="4">
        <v>146.6</v>
      </c>
      <c r="E10" s="4">
        <v>204</v>
      </c>
      <c r="F10" s="78">
        <v>69109.876194440018</v>
      </c>
      <c r="G10" s="4">
        <v>172.8</v>
      </c>
      <c r="H10" s="4">
        <v>158.4</v>
      </c>
      <c r="I10" s="4">
        <v>188</v>
      </c>
      <c r="J10" s="4">
        <v>156.69999999999999</v>
      </c>
      <c r="K10" s="4">
        <v>162.30000000000001</v>
      </c>
      <c r="L10" s="4">
        <v>164.1</v>
      </c>
      <c r="M10" s="4">
        <v>119.7</v>
      </c>
      <c r="N10" s="4">
        <v>168.8</v>
      </c>
      <c r="O10" s="4">
        <v>162.69999999999999</v>
      </c>
      <c r="P10" s="4">
        <v>173.9</v>
      </c>
      <c r="Q10" s="4">
        <v>164</v>
      </c>
      <c r="R10" s="4">
        <v>192.1</v>
      </c>
      <c r="S10" s="4">
        <v>164.6</v>
      </c>
      <c r="T10" s="4">
        <v>155.30000000000001</v>
      </c>
      <c r="U10" s="4">
        <v>163.30000000000001</v>
      </c>
      <c r="V10" s="4">
        <v>162.1</v>
      </c>
      <c r="W10" s="4">
        <v>162.6</v>
      </c>
      <c r="X10" s="4">
        <v>157.5</v>
      </c>
      <c r="Y10" s="4">
        <v>168.4</v>
      </c>
      <c r="Z10" s="4">
        <v>154</v>
      </c>
      <c r="AA10" s="4">
        <v>157.69999999999999</v>
      </c>
      <c r="AB10" s="4">
        <v>163.69999999999999</v>
      </c>
      <c r="AC10" s="4">
        <v>160</v>
      </c>
      <c r="AD10" s="4">
        <v>160</v>
      </c>
    </row>
    <row r="11" spans="1:30" x14ac:dyDescent="0.35">
      <c r="A11" s="4" t="s">
        <v>34</v>
      </c>
      <c r="B11" s="4">
        <v>2021</v>
      </c>
      <c r="C11" s="4" t="s">
        <v>43</v>
      </c>
      <c r="D11" s="4">
        <v>147.4</v>
      </c>
      <c r="E11" s="4">
        <v>204.6</v>
      </c>
      <c r="F11" s="78">
        <v>72054.19693085934</v>
      </c>
      <c r="G11" s="4">
        <v>171.2</v>
      </c>
      <c r="H11" s="4">
        <v>158.69999999999999</v>
      </c>
      <c r="I11" s="4">
        <v>190.6</v>
      </c>
      <c r="J11" s="4">
        <v>155.69999999999999</v>
      </c>
      <c r="K11" s="4">
        <v>185.3</v>
      </c>
      <c r="L11" s="4">
        <v>165.2</v>
      </c>
      <c r="M11" s="4">
        <v>121.9</v>
      </c>
      <c r="N11" s="4">
        <v>169.3</v>
      </c>
      <c r="O11" s="4">
        <v>163.19999999999999</v>
      </c>
      <c r="P11" s="4">
        <v>174.7</v>
      </c>
      <c r="Q11" s="4">
        <v>167.7</v>
      </c>
      <c r="R11" s="4">
        <v>192.7</v>
      </c>
      <c r="S11" s="4">
        <v>165.7</v>
      </c>
      <c r="T11" s="4">
        <v>156.30000000000001</v>
      </c>
      <c r="U11" s="4">
        <v>164.3</v>
      </c>
      <c r="V11" s="4">
        <v>163.6</v>
      </c>
      <c r="W11" s="4">
        <v>164.2</v>
      </c>
      <c r="X11" s="4">
        <v>158.4</v>
      </c>
      <c r="Y11" s="4">
        <v>169.1</v>
      </c>
      <c r="Z11" s="4">
        <v>155.69999999999999</v>
      </c>
      <c r="AA11" s="4">
        <v>158.6</v>
      </c>
      <c r="AB11" s="4">
        <v>163.9</v>
      </c>
      <c r="AC11" s="4">
        <v>160.80000000000001</v>
      </c>
      <c r="AD11" s="4">
        <v>161</v>
      </c>
    </row>
    <row r="12" spans="1:30" x14ac:dyDescent="0.35">
      <c r="A12" s="4" t="s">
        <v>34</v>
      </c>
      <c r="B12" s="4">
        <v>2021</v>
      </c>
      <c r="C12" s="4" t="s">
        <v>45</v>
      </c>
      <c r="D12" s="4">
        <v>148.19999999999999</v>
      </c>
      <c r="E12" s="4">
        <v>201.6</v>
      </c>
      <c r="F12" s="78">
        <v>79009.388695268004</v>
      </c>
      <c r="G12" s="4">
        <v>173</v>
      </c>
      <c r="H12" s="4">
        <v>159.30000000000001</v>
      </c>
      <c r="I12" s="4">
        <v>190.1</v>
      </c>
      <c r="J12" s="4">
        <v>156.5</v>
      </c>
      <c r="K12" s="4">
        <v>199.2</v>
      </c>
      <c r="L12" s="4">
        <v>165.3</v>
      </c>
      <c r="M12" s="4">
        <v>122.4</v>
      </c>
      <c r="N12" s="4">
        <v>169.6</v>
      </c>
      <c r="O12" s="4">
        <v>163.69999999999999</v>
      </c>
      <c r="P12" s="4">
        <v>175.5</v>
      </c>
      <c r="Q12" s="4">
        <v>169.7</v>
      </c>
      <c r="R12" s="4">
        <v>192.9</v>
      </c>
      <c r="S12" s="4">
        <v>167.2</v>
      </c>
      <c r="T12" s="4">
        <v>157.4</v>
      </c>
      <c r="U12" s="4">
        <v>165.8</v>
      </c>
      <c r="V12" s="4">
        <v>164.2</v>
      </c>
      <c r="W12" s="4">
        <v>163.9</v>
      </c>
      <c r="X12" s="4">
        <v>159.30000000000001</v>
      </c>
      <c r="Y12" s="4">
        <v>169.9</v>
      </c>
      <c r="Z12" s="4">
        <v>154.80000000000001</v>
      </c>
      <c r="AA12" s="4">
        <v>159.80000000000001</v>
      </c>
      <c r="AB12" s="4">
        <v>164.3</v>
      </c>
      <c r="AC12" s="4">
        <v>162.19999999999999</v>
      </c>
      <c r="AD12" s="4">
        <v>161.4</v>
      </c>
    </row>
    <row r="13" spans="1:30" x14ac:dyDescent="0.35">
      <c r="A13" s="4" t="s">
        <v>34</v>
      </c>
      <c r="B13" s="4">
        <v>2021</v>
      </c>
      <c r="C13" s="4" t="s">
        <v>46</v>
      </c>
      <c r="D13" s="4">
        <v>148.69999999999999</v>
      </c>
      <c r="E13" s="4">
        <v>198.8</v>
      </c>
      <c r="F13" s="78">
        <v>81771.141778992853</v>
      </c>
      <c r="G13" s="4">
        <v>177.9</v>
      </c>
      <c r="H13" s="4">
        <v>159.9</v>
      </c>
      <c r="I13" s="4">
        <v>187.6</v>
      </c>
      <c r="J13" s="4">
        <v>154.9</v>
      </c>
      <c r="K13" s="4">
        <v>188.3</v>
      </c>
      <c r="L13" s="4">
        <v>164.4</v>
      </c>
      <c r="M13" s="4">
        <v>121</v>
      </c>
      <c r="N13" s="4">
        <v>170.5</v>
      </c>
      <c r="O13" s="4">
        <v>164.2</v>
      </c>
      <c r="P13" s="4">
        <v>176.5</v>
      </c>
      <c r="Q13" s="4">
        <v>168.2</v>
      </c>
      <c r="R13" s="4">
        <v>192.4</v>
      </c>
      <c r="S13" s="4">
        <v>168.5</v>
      </c>
      <c r="T13" s="4">
        <v>158.69999999999999</v>
      </c>
      <c r="U13" s="4">
        <v>167</v>
      </c>
      <c r="V13" s="4">
        <v>163.4</v>
      </c>
      <c r="W13" s="4">
        <v>164.1</v>
      </c>
      <c r="X13" s="4">
        <v>160.19999999999999</v>
      </c>
      <c r="Y13" s="4">
        <v>170.6</v>
      </c>
      <c r="Z13" s="4">
        <v>155.69999999999999</v>
      </c>
      <c r="AA13" s="4">
        <v>160.6</v>
      </c>
      <c r="AB13" s="4">
        <v>164.4</v>
      </c>
      <c r="AC13" s="4">
        <v>162.6</v>
      </c>
      <c r="AD13" s="4">
        <v>162</v>
      </c>
    </row>
    <row r="14" spans="1:30" x14ac:dyDescent="0.35">
      <c r="A14" s="4" t="s">
        <v>34</v>
      </c>
      <c r="B14" s="4">
        <v>2022</v>
      </c>
      <c r="C14" s="4" t="s">
        <v>31</v>
      </c>
      <c r="D14" s="4">
        <v>149.5</v>
      </c>
      <c r="E14" s="4">
        <v>198.7</v>
      </c>
      <c r="F14" s="78">
        <v>86692.515382787504</v>
      </c>
      <c r="G14" s="4">
        <v>178.8</v>
      </c>
      <c r="H14" s="4">
        <v>160.5</v>
      </c>
      <c r="I14" s="4">
        <v>184.7</v>
      </c>
      <c r="J14" s="4">
        <v>153.69999999999999</v>
      </c>
      <c r="K14" s="4">
        <v>174.3</v>
      </c>
      <c r="L14" s="4">
        <v>163.9</v>
      </c>
      <c r="M14" s="4">
        <v>120</v>
      </c>
      <c r="N14" s="4">
        <v>172.1</v>
      </c>
      <c r="O14" s="4">
        <v>164.3</v>
      </c>
      <c r="P14" s="4">
        <v>177.3</v>
      </c>
      <c r="Q14" s="4">
        <v>166.4</v>
      </c>
      <c r="R14" s="4">
        <v>192.2</v>
      </c>
      <c r="S14" s="4">
        <v>169.9</v>
      </c>
      <c r="T14" s="4">
        <v>160.69999999999999</v>
      </c>
      <c r="U14" s="4">
        <v>168.5</v>
      </c>
      <c r="V14" s="4">
        <v>164.5</v>
      </c>
      <c r="W14" s="4">
        <v>164.2</v>
      </c>
      <c r="X14" s="4">
        <v>161.1</v>
      </c>
      <c r="Y14" s="4">
        <v>171.4</v>
      </c>
      <c r="Z14" s="4">
        <v>156.5</v>
      </c>
      <c r="AA14" s="4">
        <v>161.19999999999999</v>
      </c>
      <c r="AB14" s="4">
        <v>164.7</v>
      </c>
      <c r="AC14" s="4">
        <v>163</v>
      </c>
      <c r="AD14" s="4">
        <v>162.69999999999999</v>
      </c>
    </row>
    <row r="15" spans="1:30" x14ac:dyDescent="0.35">
      <c r="A15" s="4" t="s">
        <v>34</v>
      </c>
      <c r="B15" s="4">
        <v>2022</v>
      </c>
      <c r="C15" s="4" t="s">
        <v>35</v>
      </c>
      <c r="D15" s="4">
        <v>150</v>
      </c>
      <c r="E15" s="4">
        <v>200.6</v>
      </c>
      <c r="F15" s="78">
        <v>87441.416368947481</v>
      </c>
      <c r="G15" s="4">
        <v>175.8</v>
      </c>
      <c r="H15" s="4">
        <v>160.69999999999999</v>
      </c>
      <c r="I15" s="4">
        <v>184.9</v>
      </c>
      <c r="J15" s="4">
        <v>153.69999999999999</v>
      </c>
      <c r="K15" s="4">
        <v>169.7</v>
      </c>
      <c r="L15" s="4">
        <v>163.69999999999999</v>
      </c>
      <c r="M15" s="4">
        <v>118.9</v>
      </c>
      <c r="N15" s="4">
        <v>174.3</v>
      </c>
      <c r="O15" s="4">
        <v>164.7</v>
      </c>
      <c r="P15" s="4">
        <v>178</v>
      </c>
      <c r="Q15" s="4">
        <v>166.2</v>
      </c>
      <c r="R15" s="4">
        <v>192.8</v>
      </c>
      <c r="S15" s="4">
        <v>170.8</v>
      </c>
      <c r="T15" s="4">
        <v>162.4</v>
      </c>
      <c r="U15" s="4">
        <v>169.6</v>
      </c>
      <c r="V15" s="4">
        <v>165.5</v>
      </c>
      <c r="W15" s="4">
        <v>165.7</v>
      </c>
      <c r="X15" s="4">
        <v>161.80000000000001</v>
      </c>
      <c r="Y15" s="4">
        <v>172.2</v>
      </c>
      <c r="Z15" s="4">
        <v>156.9</v>
      </c>
      <c r="AA15" s="4">
        <v>162.1</v>
      </c>
      <c r="AB15" s="4">
        <v>165.4</v>
      </c>
      <c r="AC15" s="4">
        <v>164.4</v>
      </c>
      <c r="AD15" s="4">
        <v>163.5</v>
      </c>
    </row>
    <row r="16" spans="1:30" x14ac:dyDescent="0.35">
      <c r="A16" s="4" t="s">
        <v>34</v>
      </c>
      <c r="B16" s="4">
        <v>2022</v>
      </c>
      <c r="C16" s="4" t="s">
        <v>36</v>
      </c>
      <c r="D16" s="4">
        <v>151.30000000000001</v>
      </c>
      <c r="E16" s="4">
        <v>210.7</v>
      </c>
      <c r="F16" s="78">
        <v>113228.86524779514</v>
      </c>
      <c r="G16" s="4">
        <v>167.8</v>
      </c>
      <c r="H16" s="4">
        <v>162.19999999999999</v>
      </c>
      <c r="I16" s="4">
        <v>194.6</v>
      </c>
      <c r="J16" s="4">
        <v>157.6</v>
      </c>
      <c r="K16" s="4">
        <v>166.9</v>
      </c>
      <c r="L16" s="4">
        <v>163.9</v>
      </c>
      <c r="M16" s="4">
        <v>118.8</v>
      </c>
      <c r="N16" s="4">
        <v>177.4</v>
      </c>
      <c r="O16" s="4">
        <v>165.3</v>
      </c>
      <c r="P16" s="4">
        <v>179.3</v>
      </c>
      <c r="Q16" s="4">
        <v>168.4</v>
      </c>
      <c r="R16" s="4">
        <v>193.7</v>
      </c>
      <c r="S16" s="4">
        <v>172.1</v>
      </c>
      <c r="T16" s="4">
        <v>164.6</v>
      </c>
      <c r="U16" s="4">
        <v>171.1</v>
      </c>
      <c r="V16" s="4">
        <v>165.3</v>
      </c>
      <c r="W16" s="4">
        <v>167.2</v>
      </c>
      <c r="X16" s="4">
        <v>162.80000000000001</v>
      </c>
      <c r="Y16" s="4">
        <v>173</v>
      </c>
      <c r="Z16" s="4">
        <v>157.9</v>
      </c>
      <c r="AA16" s="4">
        <v>163.30000000000001</v>
      </c>
      <c r="AB16" s="4">
        <v>166</v>
      </c>
      <c r="AC16" s="4">
        <v>167.2</v>
      </c>
      <c r="AD16" s="4">
        <v>164.6</v>
      </c>
    </row>
    <row r="17" spans="1:30" x14ac:dyDescent="0.35">
      <c r="A17" s="4" t="s">
        <v>34</v>
      </c>
      <c r="B17" s="4">
        <v>2022</v>
      </c>
      <c r="C17" s="4" t="s">
        <v>37</v>
      </c>
      <c r="D17" s="4">
        <v>152.9</v>
      </c>
      <c r="E17" s="4">
        <v>211.8</v>
      </c>
      <c r="F17" s="78">
        <v>128800.06584155018</v>
      </c>
      <c r="G17" s="4">
        <v>164.5</v>
      </c>
      <c r="H17" s="4">
        <v>163.9</v>
      </c>
      <c r="I17" s="4">
        <v>199.5</v>
      </c>
      <c r="J17" s="4">
        <v>172.6</v>
      </c>
      <c r="K17" s="4">
        <v>166.2</v>
      </c>
      <c r="L17" s="4">
        <v>164.7</v>
      </c>
      <c r="M17" s="4">
        <v>119</v>
      </c>
      <c r="N17" s="4">
        <v>181.3</v>
      </c>
      <c r="O17" s="4">
        <v>166.2</v>
      </c>
      <c r="P17" s="4">
        <v>180.9</v>
      </c>
      <c r="Q17" s="4">
        <v>170.8</v>
      </c>
      <c r="R17" s="4">
        <v>193.9</v>
      </c>
      <c r="S17" s="4">
        <v>173.9</v>
      </c>
      <c r="T17" s="4">
        <v>166.5</v>
      </c>
      <c r="U17" s="4">
        <v>172.8</v>
      </c>
      <c r="V17" s="4">
        <v>167</v>
      </c>
      <c r="W17" s="4">
        <v>172.2</v>
      </c>
      <c r="X17" s="4">
        <v>164</v>
      </c>
      <c r="Y17" s="4">
        <v>174</v>
      </c>
      <c r="Z17" s="4">
        <v>162.6</v>
      </c>
      <c r="AA17" s="4">
        <v>164.4</v>
      </c>
      <c r="AB17" s="4">
        <v>166.9</v>
      </c>
      <c r="AC17" s="4">
        <v>168.8</v>
      </c>
      <c r="AD17" s="4">
        <v>166.8</v>
      </c>
    </row>
    <row r="18" spans="1:30" x14ac:dyDescent="0.35">
      <c r="A18" s="4" t="s">
        <v>34</v>
      </c>
      <c r="B18" s="4">
        <v>2022</v>
      </c>
      <c r="C18" s="4" t="s">
        <v>38</v>
      </c>
      <c r="D18" s="4">
        <v>154.1</v>
      </c>
      <c r="E18" s="4">
        <v>217</v>
      </c>
      <c r="F18" s="78">
        <v>119633.62181054099</v>
      </c>
      <c r="G18" s="4">
        <v>162.4</v>
      </c>
      <c r="H18" s="4">
        <v>164.9</v>
      </c>
      <c r="I18" s="4">
        <v>202.4</v>
      </c>
      <c r="J18" s="4">
        <v>171</v>
      </c>
      <c r="K18" s="4">
        <v>174.9</v>
      </c>
      <c r="L18" s="4">
        <v>164.7</v>
      </c>
      <c r="M18" s="4">
        <v>119.7</v>
      </c>
      <c r="N18" s="4">
        <v>184.9</v>
      </c>
      <c r="O18" s="4">
        <v>167.1</v>
      </c>
      <c r="P18" s="4">
        <v>182.5</v>
      </c>
      <c r="Q18" s="4">
        <v>173.3</v>
      </c>
      <c r="R18" s="4">
        <v>194.1</v>
      </c>
      <c r="S18" s="4">
        <v>175.6</v>
      </c>
      <c r="T18" s="4">
        <v>168.4</v>
      </c>
      <c r="U18" s="4">
        <v>174.6</v>
      </c>
      <c r="V18" s="4">
        <v>167.5</v>
      </c>
      <c r="W18" s="4">
        <v>174.6</v>
      </c>
      <c r="X18" s="4">
        <v>165.2</v>
      </c>
      <c r="Y18" s="4">
        <v>174.8</v>
      </c>
      <c r="Z18" s="4">
        <v>163</v>
      </c>
      <c r="AA18" s="4">
        <v>165.1</v>
      </c>
      <c r="AB18" s="4">
        <v>167.9</v>
      </c>
      <c r="AC18" s="4">
        <v>168.4</v>
      </c>
      <c r="AD18" s="4">
        <v>167.5</v>
      </c>
    </row>
    <row r="19" spans="1:30" x14ac:dyDescent="0.35">
      <c r="A19" s="4" t="s">
        <v>34</v>
      </c>
      <c r="B19" s="4">
        <v>2022</v>
      </c>
      <c r="C19" s="4" t="s">
        <v>39</v>
      </c>
      <c r="D19" s="4">
        <v>155</v>
      </c>
      <c r="E19" s="4">
        <v>219.4</v>
      </c>
      <c r="F19" s="78">
        <v>121897.63969956485</v>
      </c>
      <c r="G19" s="4">
        <v>170.8</v>
      </c>
      <c r="H19" s="4">
        <v>165.8</v>
      </c>
      <c r="I19" s="4">
        <v>200.9</v>
      </c>
      <c r="J19" s="4">
        <v>169.7</v>
      </c>
      <c r="K19" s="4">
        <v>182.3</v>
      </c>
      <c r="L19" s="4">
        <v>164.3</v>
      </c>
      <c r="M19" s="4">
        <v>119.9</v>
      </c>
      <c r="N19" s="4">
        <v>187.1</v>
      </c>
      <c r="O19" s="4">
        <v>167.9</v>
      </c>
      <c r="P19" s="4">
        <v>183.9</v>
      </c>
      <c r="Q19" s="4">
        <v>174.9</v>
      </c>
      <c r="R19" s="4">
        <v>194.3</v>
      </c>
      <c r="S19" s="4">
        <v>177.1</v>
      </c>
      <c r="T19" s="4">
        <v>169.9</v>
      </c>
      <c r="U19" s="4">
        <v>176</v>
      </c>
      <c r="V19" s="4">
        <v>166.8</v>
      </c>
      <c r="W19" s="4">
        <v>176</v>
      </c>
      <c r="X19" s="4">
        <v>166.4</v>
      </c>
      <c r="Y19" s="4">
        <v>175.4</v>
      </c>
      <c r="Z19" s="4">
        <v>161.1</v>
      </c>
      <c r="AA19" s="4">
        <v>165.8</v>
      </c>
      <c r="AB19" s="4">
        <v>169</v>
      </c>
      <c r="AC19" s="4">
        <v>169.4</v>
      </c>
      <c r="AD19" s="4">
        <v>167.5</v>
      </c>
    </row>
    <row r="20" spans="1:30" x14ac:dyDescent="0.35">
      <c r="A20" s="4" t="s">
        <v>34</v>
      </c>
      <c r="B20" s="4">
        <v>2022</v>
      </c>
      <c r="C20" s="4" t="s">
        <v>40</v>
      </c>
      <c r="D20" s="4">
        <v>156.5</v>
      </c>
      <c r="E20" s="4">
        <v>213</v>
      </c>
      <c r="F20" s="78">
        <v>128755.46490262874</v>
      </c>
      <c r="G20" s="4">
        <v>175.2</v>
      </c>
      <c r="H20" s="4">
        <v>166.6</v>
      </c>
      <c r="I20" s="4">
        <v>195.8</v>
      </c>
      <c r="J20" s="4">
        <v>174.2</v>
      </c>
      <c r="K20" s="4">
        <v>182.1</v>
      </c>
      <c r="L20" s="4">
        <v>164.3</v>
      </c>
      <c r="M20" s="4">
        <v>120</v>
      </c>
      <c r="N20" s="4">
        <v>190</v>
      </c>
      <c r="O20" s="4">
        <v>168.4</v>
      </c>
      <c r="P20" s="4">
        <v>185.2</v>
      </c>
      <c r="Q20" s="4">
        <v>175</v>
      </c>
      <c r="R20" s="4">
        <v>194.6</v>
      </c>
      <c r="S20" s="4">
        <v>178.3</v>
      </c>
      <c r="T20" s="4">
        <v>171.3</v>
      </c>
      <c r="U20" s="4">
        <v>177.3</v>
      </c>
      <c r="V20" s="4">
        <v>167.8</v>
      </c>
      <c r="W20" s="4">
        <v>179.6</v>
      </c>
      <c r="X20" s="4">
        <v>167.4</v>
      </c>
      <c r="Y20" s="4">
        <v>176.1</v>
      </c>
      <c r="Z20" s="4">
        <v>161.6</v>
      </c>
      <c r="AA20" s="4">
        <v>166.3</v>
      </c>
      <c r="AB20" s="4">
        <v>171.4</v>
      </c>
      <c r="AC20" s="4">
        <v>169.7</v>
      </c>
      <c r="AD20" s="4">
        <v>168.4</v>
      </c>
    </row>
    <row r="21" spans="1:30" x14ac:dyDescent="0.35">
      <c r="A21" s="4" t="s">
        <v>34</v>
      </c>
      <c r="B21" s="4">
        <v>2022</v>
      </c>
      <c r="C21" s="4" t="s">
        <v>41</v>
      </c>
      <c r="D21" s="4">
        <v>160.30000000000001</v>
      </c>
      <c r="E21" s="4">
        <v>206.5</v>
      </c>
      <c r="F21" s="78">
        <v>104567.31614182114</v>
      </c>
      <c r="G21" s="4">
        <v>169.2</v>
      </c>
      <c r="H21" s="4">
        <v>168.1</v>
      </c>
      <c r="I21" s="4">
        <v>192.4</v>
      </c>
      <c r="J21" s="4">
        <v>172.9</v>
      </c>
      <c r="K21" s="4">
        <v>186.7</v>
      </c>
      <c r="L21" s="4">
        <v>167.2</v>
      </c>
      <c r="M21" s="4">
        <v>120.9</v>
      </c>
      <c r="N21" s="4">
        <v>193.6</v>
      </c>
      <c r="O21" s="4">
        <v>168.8</v>
      </c>
      <c r="P21" s="4">
        <v>186.3</v>
      </c>
      <c r="Q21" s="4">
        <v>176.3</v>
      </c>
      <c r="R21" s="4">
        <v>195</v>
      </c>
      <c r="S21" s="4">
        <v>179.5</v>
      </c>
      <c r="T21" s="4">
        <v>172.7</v>
      </c>
      <c r="U21" s="4">
        <v>178.5</v>
      </c>
      <c r="V21" s="4">
        <v>169</v>
      </c>
      <c r="W21" s="4">
        <v>178.8</v>
      </c>
      <c r="X21" s="4">
        <v>168.5</v>
      </c>
      <c r="Y21" s="4">
        <v>176.8</v>
      </c>
      <c r="Z21" s="4">
        <v>161.9</v>
      </c>
      <c r="AA21" s="4">
        <v>166.9</v>
      </c>
      <c r="AB21" s="4">
        <v>172.3</v>
      </c>
      <c r="AC21" s="4">
        <v>171.2</v>
      </c>
      <c r="AD21" s="4">
        <v>169.1</v>
      </c>
    </row>
    <row r="22" spans="1:30" x14ac:dyDescent="0.35">
      <c r="A22" s="4" t="s">
        <v>34</v>
      </c>
      <c r="B22" s="4">
        <v>2022</v>
      </c>
      <c r="C22" s="4" t="s">
        <v>42</v>
      </c>
      <c r="D22" s="4">
        <v>163.5</v>
      </c>
      <c r="E22" s="4">
        <v>209.2</v>
      </c>
      <c r="F22" s="78">
        <v>95157.741525290738</v>
      </c>
      <c r="G22" s="4">
        <v>169.7</v>
      </c>
      <c r="H22" s="4">
        <v>169.7</v>
      </c>
      <c r="I22" s="4">
        <v>188.7</v>
      </c>
      <c r="J22" s="4">
        <v>165.7</v>
      </c>
      <c r="K22" s="4">
        <v>191.8</v>
      </c>
      <c r="L22" s="4">
        <v>169.1</v>
      </c>
      <c r="M22" s="4">
        <v>121.6</v>
      </c>
      <c r="N22" s="4">
        <v>197.3</v>
      </c>
      <c r="O22" s="4">
        <v>169.4</v>
      </c>
      <c r="P22" s="4">
        <v>187.4</v>
      </c>
      <c r="Q22" s="4">
        <v>177.8</v>
      </c>
      <c r="R22" s="4">
        <v>195.9</v>
      </c>
      <c r="S22" s="4">
        <v>180.9</v>
      </c>
      <c r="T22" s="4">
        <v>174.3</v>
      </c>
      <c r="U22" s="4">
        <v>179.9</v>
      </c>
      <c r="V22" s="4">
        <v>169.5</v>
      </c>
      <c r="W22" s="4">
        <v>179.5</v>
      </c>
      <c r="X22" s="4">
        <v>169.5</v>
      </c>
      <c r="Y22" s="4">
        <v>177.8</v>
      </c>
      <c r="Z22" s="4">
        <v>162.30000000000001</v>
      </c>
      <c r="AA22" s="4">
        <v>167.6</v>
      </c>
      <c r="AB22" s="4">
        <v>173.1</v>
      </c>
      <c r="AC22" s="4">
        <v>170.9</v>
      </c>
      <c r="AD22" s="4">
        <v>169.7</v>
      </c>
    </row>
    <row r="23" spans="1:30" x14ac:dyDescent="0.35">
      <c r="A23" s="4" t="s">
        <v>34</v>
      </c>
      <c r="B23" s="4">
        <v>2022</v>
      </c>
      <c r="C23" s="4" t="s">
        <v>43</v>
      </c>
      <c r="D23" s="4">
        <v>165.2</v>
      </c>
      <c r="E23" s="4">
        <v>210.9</v>
      </c>
      <c r="F23" s="78">
        <v>99194.385511237808</v>
      </c>
      <c r="G23" s="4">
        <v>170.9</v>
      </c>
      <c r="H23" s="4">
        <v>170.9</v>
      </c>
      <c r="I23" s="4">
        <v>186.5</v>
      </c>
      <c r="J23" s="4">
        <v>163.80000000000001</v>
      </c>
      <c r="K23" s="4">
        <v>199.7</v>
      </c>
      <c r="L23" s="4">
        <v>169.8</v>
      </c>
      <c r="M23" s="4">
        <v>121.9</v>
      </c>
      <c r="N23" s="4">
        <v>199.9</v>
      </c>
      <c r="O23" s="4">
        <v>169.9</v>
      </c>
      <c r="P23" s="4">
        <v>188.3</v>
      </c>
      <c r="Q23" s="4">
        <v>179.6</v>
      </c>
      <c r="R23" s="4">
        <v>196.3</v>
      </c>
      <c r="S23" s="4">
        <v>181.9</v>
      </c>
      <c r="T23" s="4">
        <v>175.3</v>
      </c>
      <c r="U23" s="4">
        <v>181</v>
      </c>
      <c r="V23" s="4">
        <v>171.2</v>
      </c>
      <c r="W23" s="4">
        <v>180.5</v>
      </c>
      <c r="X23" s="4">
        <v>170.4</v>
      </c>
      <c r="Y23" s="4">
        <v>178.7</v>
      </c>
      <c r="Z23" s="4">
        <v>162.9</v>
      </c>
      <c r="AA23" s="4">
        <v>168.2</v>
      </c>
      <c r="AB23" s="4">
        <v>173.4</v>
      </c>
      <c r="AC23" s="4">
        <v>172.1</v>
      </c>
      <c r="AD23" s="4">
        <v>170.5</v>
      </c>
    </row>
    <row r="24" spans="1:30" x14ac:dyDescent="0.35">
      <c r="A24" s="4" t="s">
        <v>34</v>
      </c>
      <c r="B24" s="4">
        <v>2022</v>
      </c>
      <c r="C24" s="4" t="s">
        <v>45</v>
      </c>
      <c r="D24" s="4">
        <v>167.4</v>
      </c>
      <c r="E24" s="4">
        <v>209.4</v>
      </c>
      <c r="F24" s="78">
        <v>100258.75918442282</v>
      </c>
      <c r="G24" s="4">
        <v>181.4</v>
      </c>
      <c r="H24" s="4">
        <v>172.3</v>
      </c>
      <c r="I24" s="4">
        <v>188.9</v>
      </c>
      <c r="J24" s="4">
        <v>160.69999999999999</v>
      </c>
      <c r="K24" s="4">
        <v>183.1</v>
      </c>
      <c r="L24" s="4">
        <v>170.5</v>
      </c>
      <c r="M24" s="4">
        <v>122.1</v>
      </c>
      <c r="N24" s="4">
        <v>202.8</v>
      </c>
      <c r="O24" s="4">
        <v>170.4</v>
      </c>
      <c r="P24" s="4">
        <v>189.5</v>
      </c>
      <c r="Q24" s="4">
        <v>178.3</v>
      </c>
      <c r="R24" s="4">
        <v>196.9</v>
      </c>
      <c r="S24" s="4">
        <v>183.1</v>
      </c>
      <c r="T24" s="4">
        <v>176.2</v>
      </c>
      <c r="U24" s="4">
        <v>182.1</v>
      </c>
      <c r="V24" s="4">
        <v>171.8</v>
      </c>
      <c r="W24" s="4">
        <v>181.3</v>
      </c>
      <c r="X24" s="4">
        <v>171.4</v>
      </c>
      <c r="Y24" s="4">
        <v>179.8</v>
      </c>
      <c r="Z24" s="4">
        <v>163</v>
      </c>
      <c r="AA24" s="4">
        <v>168.5</v>
      </c>
      <c r="AB24" s="4">
        <v>173.7</v>
      </c>
      <c r="AC24" s="4">
        <v>173.6</v>
      </c>
      <c r="AD24" s="4">
        <v>171.1</v>
      </c>
    </row>
    <row r="25" spans="1:30" x14ac:dyDescent="0.35">
      <c r="A25" s="4" t="s">
        <v>34</v>
      </c>
      <c r="B25" s="4">
        <v>2022</v>
      </c>
      <c r="C25" s="4" t="s">
        <v>46</v>
      </c>
      <c r="D25" s="4">
        <v>169.2</v>
      </c>
      <c r="E25" s="4">
        <v>209</v>
      </c>
      <c r="F25" s="78">
        <v>94253.237400611397</v>
      </c>
      <c r="G25" s="4">
        <v>190.2</v>
      </c>
      <c r="H25" s="4">
        <v>173.6</v>
      </c>
      <c r="I25" s="4">
        <v>188.5</v>
      </c>
      <c r="J25" s="4">
        <v>158</v>
      </c>
      <c r="K25" s="4">
        <v>159.9</v>
      </c>
      <c r="L25" s="4">
        <v>170.8</v>
      </c>
      <c r="M25" s="4">
        <v>121.8</v>
      </c>
      <c r="N25" s="4">
        <v>205.2</v>
      </c>
      <c r="O25" s="4">
        <v>171</v>
      </c>
      <c r="P25" s="4">
        <v>190.3</v>
      </c>
      <c r="Q25" s="4">
        <v>175.9</v>
      </c>
      <c r="R25" s="4">
        <v>197.3</v>
      </c>
      <c r="S25" s="4">
        <v>184</v>
      </c>
      <c r="T25" s="4">
        <v>177</v>
      </c>
      <c r="U25" s="4">
        <v>183</v>
      </c>
      <c r="V25" s="4">
        <v>170.7</v>
      </c>
      <c r="W25" s="4">
        <v>182</v>
      </c>
      <c r="X25" s="4">
        <v>172.1</v>
      </c>
      <c r="Y25" s="4">
        <v>181.1</v>
      </c>
      <c r="Z25" s="4">
        <v>163.4</v>
      </c>
      <c r="AA25" s="4">
        <v>168.9</v>
      </c>
      <c r="AB25" s="4">
        <v>174.1</v>
      </c>
      <c r="AC25" s="4">
        <v>175.8</v>
      </c>
      <c r="AD25" s="4">
        <v>172</v>
      </c>
    </row>
    <row r="26" spans="1:30" x14ac:dyDescent="0.35">
      <c r="A26" s="4" t="s">
        <v>34</v>
      </c>
      <c r="B26" s="4">
        <v>2023</v>
      </c>
      <c r="C26" s="4" t="s">
        <v>31</v>
      </c>
      <c r="D26" s="4">
        <v>173.8</v>
      </c>
      <c r="E26" s="4">
        <v>210.7</v>
      </c>
      <c r="F26" s="78">
        <v>92441.854830099124</v>
      </c>
      <c r="G26" s="4">
        <v>194.5</v>
      </c>
      <c r="H26" s="4">
        <v>174.6</v>
      </c>
      <c r="I26" s="4">
        <v>187.2</v>
      </c>
      <c r="J26" s="4">
        <v>158.30000000000001</v>
      </c>
      <c r="K26" s="4">
        <v>153.9</v>
      </c>
      <c r="L26" s="4">
        <v>170.9</v>
      </c>
      <c r="M26" s="4">
        <v>121.1</v>
      </c>
      <c r="N26" s="4">
        <v>208.4</v>
      </c>
      <c r="O26" s="4">
        <v>171.4</v>
      </c>
      <c r="P26" s="4">
        <v>191.2</v>
      </c>
      <c r="Q26" s="4">
        <v>176.7</v>
      </c>
      <c r="R26" s="4">
        <v>198.2</v>
      </c>
      <c r="S26" s="4">
        <v>184.9</v>
      </c>
      <c r="T26" s="4">
        <v>177.6</v>
      </c>
      <c r="U26" s="4">
        <v>183.8</v>
      </c>
      <c r="V26" s="4">
        <v>172.1</v>
      </c>
      <c r="W26" s="4">
        <v>182</v>
      </c>
      <c r="X26" s="4">
        <v>172.9</v>
      </c>
      <c r="Y26" s="4">
        <v>182.3</v>
      </c>
      <c r="Z26" s="4">
        <v>163.6</v>
      </c>
      <c r="AA26" s="4">
        <v>169.5</v>
      </c>
      <c r="AB26" s="4">
        <v>174.3</v>
      </c>
      <c r="AC26" s="4">
        <v>178.6</v>
      </c>
      <c r="AD26" s="4">
        <v>172.8</v>
      </c>
    </row>
    <row r="27" spans="1:30" x14ac:dyDescent="0.35">
      <c r="A27" s="4" t="s">
        <v>34</v>
      </c>
      <c r="B27" s="4">
        <v>2023</v>
      </c>
      <c r="C27" s="4" t="s">
        <v>35</v>
      </c>
      <c r="D27" s="4">
        <v>174.4</v>
      </c>
      <c r="E27" s="4">
        <v>207.7</v>
      </c>
      <c r="F27" s="78">
        <v>85798.258921224522</v>
      </c>
      <c r="G27" s="4">
        <v>175.2</v>
      </c>
      <c r="H27" s="4">
        <v>177.3</v>
      </c>
      <c r="I27" s="4">
        <v>179.3</v>
      </c>
      <c r="J27" s="4">
        <v>169.5</v>
      </c>
      <c r="K27" s="4">
        <v>152.69999999999999</v>
      </c>
      <c r="L27" s="4">
        <v>171</v>
      </c>
      <c r="M27" s="4">
        <v>120</v>
      </c>
      <c r="N27" s="4">
        <v>209.7</v>
      </c>
      <c r="O27" s="4">
        <v>172.3</v>
      </c>
      <c r="P27" s="4">
        <v>193</v>
      </c>
      <c r="Q27" s="4">
        <v>177</v>
      </c>
      <c r="R27" s="4">
        <v>199.5</v>
      </c>
      <c r="S27" s="4">
        <v>186.2</v>
      </c>
      <c r="T27" s="4">
        <v>178.7</v>
      </c>
      <c r="U27" s="4">
        <v>185.1</v>
      </c>
      <c r="V27" s="4">
        <v>173.5</v>
      </c>
      <c r="W27" s="4">
        <v>182.1</v>
      </c>
      <c r="X27" s="4">
        <v>174.2</v>
      </c>
      <c r="Y27" s="4">
        <v>184.4</v>
      </c>
      <c r="Z27" s="4">
        <v>164.2</v>
      </c>
      <c r="AA27" s="4">
        <v>170.3</v>
      </c>
      <c r="AB27" s="4">
        <v>175</v>
      </c>
      <c r="AC27" s="4">
        <v>181</v>
      </c>
      <c r="AD27" s="4">
        <v>174.1</v>
      </c>
    </row>
    <row r="28" spans="1:30" x14ac:dyDescent="0.35">
      <c r="A28" s="4" t="s">
        <v>34</v>
      </c>
      <c r="B28" s="4">
        <v>2023</v>
      </c>
      <c r="C28" s="4" t="s">
        <v>36</v>
      </c>
      <c r="D28" s="4">
        <v>174.4</v>
      </c>
      <c r="E28" s="4">
        <v>207.7</v>
      </c>
      <c r="F28" s="78">
        <v>89613.478577777831</v>
      </c>
      <c r="G28" s="4">
        <v>175.2</v>
      </c>
      <c r="H28" s="4">
        <v>177.3</v>
      </c>
      <c r="I28" s="4">
        <v>179.2</v>
      </c>
      <c r="J28" s="4">
        <v>169.5</v>
      </c>
      <c r="K28" s="4">
        <v>152.80000000000001</v>
      </c>
      <c r="L28" s="4">
        <v>171.1</v>
      </c>
      <c r="M28" s="4">
        <v>120</v>
      </c>
      <c r="N28" s="4">
        <v>209.7</v>
      </c>
      <c r="O28" s="4">
        <v>172.3</v>
      </c>
      <c r="P28" s="4">
        <v>193</v>
      </c>
      <c r="Q28" s="4">
        <v>177</v>
      </c>
      <c r="R28" s="4">
        <v>199.5</v>
      </c>
      <c r="S28" s="4">
        <v>186.1</v>
      </c>
      <c r="T28" s="4">
        <v>178.7</v>
      </c>
      <c r="U28" s="4">
        <v>185.1</v>
      </c>
      <c r="V28" s="4">
        <v>173.5</v>
      </c>
      <c r="W28" s="4">
        <v>181.9</v>
      </c>
      <c r="X28" s="4">
        <v>174.2</v>
      </c>
      <c r="Y28" s="4">
        <v>184.4</v>
      </c>
      <c r="Z28" s="4">
        <v>164.2</v>
      </c>
      <c r="AA28" s="4">
        <v>170.3</v>
      </c>
      <c r="AB28" s="4">
        <v>175</v>
      </c>
      <c r="AC28" s="4">
        <v>181</v>
      </c>
      <c r="AD28" s="4">
        <v>174.1</v>
      </c>
    </row>
    <row r="29" spans="1:30"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1:30" x14ac:dyDescent="0.35">
      <c r="A30" s="3" t="s">
        <v>276</v>
      </c>
      <c r="B30" s="4"/>
      <c r="C30" s="4"/>
      <c r="D30" s="4"/>
      <c r="E30" s="4"/>
      <c r="F30" s="4"/>
      <c r="G30" s="79">
        <f>CORREL($F$4:$F$28,G4:G28)</f>
        <v>-0.14160520186219461</v>
      </c>
      <c r="H30" s="79">
        <f t="shared" ref="H30:AD30" si="0">CORREL($F$4:$F$28,H4:H28)</f>
        <v>0.52837433587858373</v>
      </c>
      <c r="I30" s="79">
        <f t="shared" si="0"/>
        <v>0.76332734713940187</v>
      </c>
      <c r="J30" s="79">
        <f t="shared" si="0"/>
        <v>0.51091521820462416</v>
      </c>
      <c r="K30" s="79">
        <f t="shared" si="0"/>
        <v>0.42230307940560763</v>
      </c>
      <c r="L30" s="79">
        <f t="shared" si="0"/>
        <v>0.22104354508331411</v>
      </c>
      <c r="M30" s="79">
        <f t="shared" si="0"/>
        <v>0.51240227645796033</v>
      </c>
      <c r="N30" s="79">
        <f t="shared" si="0"/>
        <v>0.52433524493830141</v>
      </c>
      <c r="O30" s="79">
        <f t="shared" si="0"/>
        <v>0.65311169920444623</v>
      </c>
      <c r="P30" s="79">
        <f t="shared" si="0"/>
        <v>0.62181282172385799</v>
      </c>
      <c r="Q30" s="79">
        <f t="shared" si="0"/>
        <v>0.69042040064121502</v>
      </c>
      <c r="R30" s="79">
        <f t="shared" si="0"/>
        <v>0.5044379904831211</v>
      </c>
      <c r="S30" s="79">
        <f t="shared" si="0"/>
        <v>0.65523798403560551</v>
      </c>
      <c r="T30" s="79">
        <f t="shared" si="0"/>
        <v>0.68331315503318624</v>
      </c>
      <c r="U30" s="79">
        <f t="shared" si="0"/>
        <v>0.65983488860155215</v>
      </c>
      <c r="V30" s="79">
        <f t="shared" si="0"/>
        <v>0.58880663185687843</v>
      </c>
      <c r="W30" s="79">
        <f t="shared" si="0"/>
        <v>0.68656444257859417</v>
      </c>
      <c r="X30" s="79">
        <f t="shared" si="0"/>
        <v>0.6382545584210072</v>
      </c>
      <c r="Y30" s="79">
        <f t="shared" si="0"/>
        <v>0.59911069017233498</v>
      </c>
      <c r="Z30" s="79">
        <f t="shared" si="0"/>
        <v>0.76591165790059579</v>
      </c>
      <c r="AA30" s="79">
        <f t="shared" si="0"/>
        <v>0.71440196578329451</v>
      </c>
      <c r="AB30" s="79">
        <f t="shared" si="0"/>
        <v>0.58670106357450102</v>
      </c>
      <c r="AC30" s="79">
        <f t="shared" si="0"/>
        <v>0.59165730779835035</v>
      </c>
      <c r="AD30" s="79">
        <f t="shared" si="0"/>
        <v>0.667945576588029</v>
      </c>
    </row>
    <row r="32" spans="1:30" x14ac:dyDescent="0.35">
      <c r="A32" s="137" t="s">
        <v>278</v>
      </c>
      <c r="B32" s="137"/>
      <c r="C32" s="137"/>
      <c r="D32" s="4"/>
      <c r="E32" s="4"/>
      <c r="F32" s="80" t="s">
        <v>276</v>
      </c>
      <c r="G32" s="35"/>
      <c r="H32" s="68" t="s">
        <v>7</v>
      </c>
      <c r="I32" s="68" t="s">
        <v>275</v>
      </c>
      <c r="K32" s="35"/>
      <c r="L32" s="35"/>
      <c r="M32" s="35"/>
      <c r="N32" s="35"/>
      <c r="O32" s="68" t="s">
        <v>24</v>
      </c>
      <c r="P32" s="68" t="s">
        <v>275</v>
      </c>
      <c r="R32" s="35"/>
      <c r="S32" s="35"/>
      <c r="T32" s="35"/>
      <c r="V32" s="68" t="s">
        <v>25</v>
      </c>
      <c r="W32" s="68" t="s">
        <v>275</v>
      </c>
      <c r="X32" s="35"/>
      <c r="Y32" s="35"/>
      <c r="Z32" s="35"/>
      <c r="AA32" s="35"/>
      <c r="AB32" s="35"/>
      <c r="AC32" s="35"/>
      <c r="AD32" s="35"/>
    </row>
    <row r="33" spans="1:23" x14ac:dyDescent="0.35">
      <c r="A33" s="136" t="s">
        <v>5</v>
      </c>
      <c r="B33" s="136"/>
      <c r="C33" s="136"/>
      <c r="D33" s="4"/>
      <c r="E33" s="4"/>
      <c r="F33" s="79">
        <f>G$30</f>
        <v>-0.14160520186219461</v>
      </c>
      <c r="H33" s="69">
        <v>163.9</v>
      </c>
      <c r="I33" s="78">
        <v>61518.692284107237</v>
      </c>
      <c r="O33" s="69">
        <v>146.19999999999999</v>
      </c>
      <c r="P33" s="78">
        <v>61518.692284107237</v>
      </c>
      <c r="V33" s="69">
        <v>152.6</v>
      </c>
      <c r="W33" s="78">
        <v>61518.692284107237</v>
      </c>
    </row>
    <row r="34" spans="1:23" x14ac:dyDescent="0.35">
      <c r="A34" s="136" t="s">
        <v>6</v>
      </c>
      <c r="B34" s="136"/>
      <c r="C34" s="136"/>
      <c r="D34" s="4"/>
      <c r="E34" s="4"/>
      <c r="F34" s="79">
        <f>H$30</f>
        <v>0.52837433587858373</v>
      </c>
      <c r="H34" s="4">
        <v>170.1</v>
      </c>
      <c r="I34" s="78">
        <v>63309.498622749867</v>
      </c>
      <c r="O34" s="4">
        <v>146.6</v>
      </c>
      <c r="P34" s="78">
        <v>63309.498622749867</v>
      </c>
      <c r="V34" s="4">
        <v>153.19999999999999</v>
      </c>
      <c r="W34" s="78">
        <v>63309.498622749867</v>
      </c>
    </row>
    <row r="35" spans="1:23" x14ac:dyDescent="0.35">
      <c r="A35" s="136" t="s">
        <v>7</v>
      </c>
      <c r="B35" s="136" t="s">
        <v>7</v>
      </c>
      <c r="C35" s="136"/>
      <c r="D35" s="4"/>
      <c r="E35" s="4"/>
      <c r="F35" s="79">
        <f>I$30</f>
        <v>0.76332734713940187</v>
      </c>
      <c r="H35" s="69">
        <v>178.7</v>
      </c>
      <c r="I35" s="78">
        <v>60800.383481587211</v>
      </c>
      <c r="O35" s="69">
        <v>148.9</v>
      </c>
      <c r="P35" s="78">
        <v>60800.383481587211</v>
      </c>
      <c r="V35" s="69">
        <v>155.80000000000001</v>
      </c>
      <c r="W35" s="78">
        <v>60800.383481587211</v>
      </c>
    </row>
    <row r="36" spans="1:23" x14ac:dyDescent="0.35">
      <c r="A36" s="136" t="s">
        <v>8</v>
      </c>
      <c r="B36" s="136" t="s">
        <v>8</v>
      </c>
      <c r="C36" s="136"/>
      <c r="D36" s="4"/>
      <c r="E36" s="4"/>
      <c r="F36" s="79">
        <f>J$30</f>
        <v>0.51091521820462416</v>
      </c>
      <c r="H36" s="4">
        <v>183.7</v>
      </c>
      <c r="I36" s="78">
        <v>61073.298999169296</v>
      </c>
      <c r="O36" s="4">
        <v>150.69999999999999</v>
      </c>
      <c r="P36" s="78">
        <v>61073.298999169296</v>
      </c>
      <c r="V36" s="4">
        <v>154.9</v>
      </c>
      <c r="W36" s="78">
        <v>61073.298999169296</v>
      </c>
    </row>
    <row r="37" spans="1:23" x14ac:dyDescent="0.35">
      <c r="A37" s="136" t="s">
        <v>9</v>
      </c>
      <c r="B37" s="136" t="s">
        <v>9</v>
      </c>
      <c r="C37" s="136"/>
      <c r="D37" s="4"/>
      <c r="E37" s="4"/>
      <c r="F37" s="79">
        <f>K$30</f>
        <v>0.42230307940560763</v>
      </c>
      <c r="H37" s="69">
        <v>182.1</v>
      </c>
      <c r="I37" s="78">
        <v>59460.950438057756</v>
      </c>
      <c r="O37" s="69">
        <v>153.1</v>
      </c>
      <c r="P37" s="78">
        <v>59460.950438057756</v>
      </c>
      <c r="V37" s="69">
        <v>155.30000000000001</v>
      </c>
      <c r="W37" s="78">
        <v>59460.950438057756</v>
      </c>
    </row>
    <row r="38" spans="1:23" x14ac:dyDescent="0.35">
      <c r="A38" s="136" t="s">
        <v>10</v>
      </c>
      <c r="B38" s="136" t="s">
        <v>10</v>
      </c>
      <c r="C38" s="136"/>
      <c r="D38" s="4"/>
      <c r="E38" s="4"/>
      <c r="F38" s="79">
        <f>L$30</f>
        <v>0.22104354508331411</v>
      </c>
      <c r="H38" s="4">
        <v>188</v>
      </c>
      <c r="I38" s="78">
        <v>67310.659830633638</v>
      </c>
      <c r="O38" s="4">
        <v>154</v>
      </c>
      <c r="P38" s="78">
        <v>67310.659830633638</v>
      </c>
      <c r="V38" s="4">
        <v>157.6</v>
      </c>
      <c r="W38" s="78">
        <v>67310.659830633638</v>
      </c>
    </row>
    <row r="39" spans="1:23" x14ac:dyDescent="0.35">
      <c r="A39" s="136" t="s">
        <v>11</v>
      </c>
      <c r="B39" s="136" t="s">
        <v>11</v>
      </c>
      <c r="C39" s="136"/>
      <c r="D39" s="4"/>
      <c r="E39" s="4"/>
      <c r="F39" s="79">
        <f>M$30</f>
        <v>0.51240227645796033</v>
      </c>
      <c r="H39" s="69">
        <v>188</v>
      </c>
      <c r="I39" s="78">
        <v>69109.876194440018</v>
      </c>
      <c r="O39" s="69">
        <v>154</v>
      </c>
      <c r="P39" s="78">
        <v>69109.876194440018</v>
      </c>
      <c r="V39" s="69">
        <v>157.69999999999999</v>
      </c>
      <c r="W39" s="78">
        <v>69109.876194440018</v>
      </c>
    </row>
    <row r="40" spans="1:23" x14ac:dyDescent="0.35">
      <c r="A40" s="136" t="s">
        <v>12</v>
      </c>
      <c r="B40" s="136" t="s">
        <v>12</v>
      </c>
      <c r="C40" s="136"/>
      <c r="D40" s="4"/>
      <c r="E40" s="4"/>
      <c r="F40" s="79">
        <f>N$30</f>
        <v>0.52433524493830141</v>
      </c>
      <c r="H40" s="4">
        <v>190.6</v>
      </c>
      <c r="I40" s="78">
        <v>72054.19693085934</v>
      </c>
      <c r="O40" s="4">
        <v>155.69999999999999</v>
      </c>
      <c r="P40" s="78">
        <v>72054.19693085934</v>
      </c>
      <c r="V40" s="4">
        <v>158.6</v>
      </c>
      <c r="W40" s="78">
        <v>72054.19693085934</v>
      </c>
    </row>
    <row r="41" spans="1:23" x14ac:dyDescent="0.35">
      <c r="A41" s="136" t="s">
        <v>13</v>
      </c>
      <c r="B41" s="136" t="s">
        <v>13</v>
      </c>
      <c r="C41" s="136"/>
      <c r="D41" s="4"/>
      <c r="E41" s="4"/>
      <c r="F41" s="79">
        <f>O$30</f>
        <v>0.65311169920444623</v>
      </c>
      <c r="H41" s="69">
        <v>190.1</v>
      </c>
      <c r="I41" s="78">
        <v>79009.388695268004</v>
      </c>
      <c r="O41" s="69">
        <v>154.80000000000001</v>
      </c>
      <c r="P41" s="78">
        <v>79009.388695268004</v>
      </c>
      <c r="V41" s="69">
        <v>159.80000000000001</v>
      </c>
      <c r="W41" s="78">
        <v>79009.388695268004</v>
      </c>
    </row>
    <row r="42" spans="1:23" x14ac:dyDescent="0.35">
      <c r="A42" s="136" t="s">
        <v>14</v>
      </c>
      <c r="B42" s="136" t="s">
        <v>14</v>
      </c>
      <c r="C42" s="136"/>
      <c r="D42" s="4"/>
      <c r="E42" s="4"/>
      <c r="F42" s="79">
        <f>P$30</f>
        <v>0.62181282172385799</v>
      </c>
      <c r="H42" s="4">
        <v>187.6</v>
      </c>
      <c r="I42" s="78">
        <v>81771.141778992853</v>
      </c>
      <c r="O42" s="4">
        <v>155.69999999999999</v>
      </c>
      <c r="P42" s="78">
        <v>81771.141778992853</v>
      </c>
      <c r="V42" s="4">
        <v>160.6</v>
      </c>
      <c r="W42" s="78">
        <v>81771.141778992853</v>
      </c>
    </row>
    <row r="43" spans="1:23" x14ac:dyDescent="0.35">
      <c r="A43" s="136" t="s">
        <v>15</v>
      </c>
      <c r="B43" s="136" t="s">
        <v>15</v>
      </c>
      <c r="C43" s="136"/>
      <c r="D43" s="4"/>
      <c r="E43" s="4"/>
      <c r="F43" s="79">
        <f>Q$30</f>
        <v>0.69042040064121502</v>
      </c>
      <c r="H43" s="69">
        <v>184.7</v>
      </c>
      <c r="I43" s="78">
        <v>86692.515382787504</v>
      </c>
      <c r="O43" s="69">
        <v>156.5</v>
      </c>
      <c r="P43" s="78">
        <v>86692.515382787504</v>
      </c>
      <c r="V43" s="69">
        <v>161.19999999999999</v>
      </c>
      <c r="W43" s="78">
        <v>86692.515382787504</v>
      </c>
    </row>
    <row r="44" spans="1:23" x14ac:dyDescent="0.35">
      <c r="A44" s="136" t="s">
        <v>16</v>
      </c>
      <c r="B44" s="136" t="s">
        <v>16</v>
      </c>
      <c r="C44" s="136"/>
      <c r="D44" s="4"/>
      <c r="E44" s="4"/>
      <c r="F44" s="79">
        <f>R$30</f>
        <v>0.5044379904831211</v>
      </c>
      <c r="H44" s="4">
        <v>184.9</v>
      </c>
      <c r="I44" s="78">
        <v>87441.416368947481</v>
      </c>
      <c r="O44" s="4">
        <v>156.9</v>
      </c>
      <c r="P44" s="78">
        <v>87441.416368947481</v>
      </c>
      <c r="V44" s="4">
        <v>162.1</v>
      </c>
      <c r="W44" s="78">
        <v>87441.416368947481</v>
      </c>
    </row>
    <row r="45" spans="1:23" x14ac:dyDescent="0.35">
      <c r="A45" s="136" t="s">
        <v>17</v>
      </c>
      <c r="B45" s="136" t="s">
        <v>17</v>
      </c>
      <c r="C45" s="136"/>
      <c r="D45" s="4"/>
      <c r="E45" s="4"/>
      <c r="F45" s="79">
        <f>S$30</f>
        <v>0.65523798403560551</v>
      </c>
      <c r="H45" s="69">
        <v>194.6</v>
      </c>
      <c r="I45" s="78">
        <v>113228.86524779514</v>
      </c>
      <c r="O45" s="69">
        <v>157.9</v>
      </c>
      <c r="P45" s="78">
        <v>113228.86524779514</v>
      </c>
      <c r="V45" s="69">
        <v>163.30000000000001</v>
      </c>
      <c r="W45" s="78">
        <v>113228.86524779514</v>
      </c>
    </row>
    <row r="46" spans="1:23" x14ac:dyDescent="0.35">
      <c r="A46" s="136" t="s">
        <v>18</v>
      </c>
      <c r="B46" s="136" t="s">
        <v>18</v>
      </c>
      <c r="C46" s="136"/>
      <c r="D46" s="4"/>
      <c r="E46" s="4"/>
      <c r="F46" s="79">
        <f>T$30</f>
        <v>0.68331315503318624</v>
      </c>
      <c r="H46" s="4">
        <v>199.5</v>
      </c>
      <c r="I46" s="78">
        <v>128800.06584155018</v>
      </c>
      <c r="O46" s="4">
        <v>162.6</v>
      </c>
      <c r="P46" s="78">
        <v>128800.06584155018</v>
      </c>
      <c r="V46" s="4">
        <v>164.4</v>
      </c>
      <c r="W46" s="78">
        <v>128800.06584155018</v>
      </c>
    </row>
    <row r="47" spans="1:23" x14ac:dyDescent="0.35">
      <c r="A47" s="136" t="s">
        <v>19</v>
      </c>
      <c r="B47" s="136" t="s">
        <v>19</v>
      </c>
      <c r="C47" s="136"/>
      <c r="D47" s="4"/>
      <c r="E47" s="4"/>
      <c r="F47" s="79">
        <f>U$30</f>
        <v>0.65983488860155215</v>
      </c>
      <c r="H47" s="69">
        <v>202.4</v>
      </c>
      <c r="I47" s="78">
        <v>119633.62181054099</v>
      </c>
      <c r="O47" s="69">
        <v>163</v>
      </c>
      <c r="P47" s="78">
        <v>119633.62181054099</v>
      </c>
      <c r="V47" s="69">
        <v>165.1</v>
      </c>
      <c r="W47" s="78">
        <v>119633.62181054099</v>
      </c>
    </row>
    <row r="48" spans="1:23" x14ac:dyDescent="0.35">
      <c r="A48" s="136" t="s">
        <v>20</v>
      </c>
      <c r="B48" s="136" t="s">
        <v>20</v>
      </c>
      <c r="C48" s="136"/>
      <c r="D48" s="4"/>
      <c r="E48" s="4"/>
      <c r="F48" s="79">
        <f>V$30</f>
        <v>0.58880663185687843</v>
      </c>
      <c r="H48" s="4">
        <v>200.9</v>
      </c>
      <c r="I48" s="78">
        <v>121897.63969956485</v>
      </c>
      <c r="O48" s="4">
        <v>161.1</v>
      </c>
      <c r="P48" s="78">
        <v>121897.63969956485</v>
      </c>
      <c r="V48" s="4">
        <v>165.8</v>
      </c>
      <c r="W48" s="78">
        <v>121897.63969956485</v>
      </c>
    </row>
    <row r="49" spans="1:23" x14ac:dyDescent="0.35">
      <c r="A49" s="136" t="s">
        <v>21</v>
      </c>
      <c r="B49" s="136" t="s">
        <v>21</v>
      </c>
      <c r="C49" s="136"/>
      <c r="D49" s="4"/>
      <c r="E49" s="4"/>
      <c r="F49" s="79">
        <f>W$30</f>
        <v>0.68656444257859417</v>
      </c>
      <c r="H49" s="69">
        <v>195.8</v>
      </c>
      <c r="I49" s="78">
        <v>128755.46490262874</v>
      </c>
      <c r="O49" s="69">
        <v>161.6</v>
      </c>
      <c r="P49" s="78">
        <v>128755.46490262874</v>
      </c>
      <c r="V49" s="69">
        <v>166.3</v>
      </c>
      <c r="W49" s="78">
        <v>128755.46490262874</v>
      </c>
    </row>
    <row r="50" spans="1:23" x14ac:dyDescent="0.35">
      <c r="A50" s="136" t="s">
        <v>22</v>
      </c>
      <c r="B50" s="136" t="s">
        <v>22</v>
      </c>
      <c r="C50" s="136"/>
      <c r="D50" s="4"/>
      <c r="E50" s="4"/>
      <c r="F50" s="79">
        <f>X$30</f>
        <v>0.6382545584210072</v>
      </c>
      <c r="H50" s="4">
        <v>192.4</v>
      </c>
      <c r="I50" s="78">
        <v>104567.31614182114</v>
      </c>
      <c r="O50" s="4">
        <v>161.9</v>
      </c>
      <c r="P50" s="78">
        <v>104567.31614182114</v>
      </c>
      <c r="V50" s="4">
        <v>166.9</v>
      </c>
      <c r="W50" s="78">
        <v>104567.31614182114</v>
      </c>
    </row>
    <row r="51" spans="1:23" x14ac:dyDescent="0.35">
      <c r="A51" s="136" t="s">
        <v>23</v>
      </c>
      <c r="B51" s="136" t="s">
        <v>23</v>
      </c>
      <c r="C51" s="136"/>
      <c r="D51" s="4"/>
      <c r="E51" s="4"/>
      <c r="F51" s="79">
        <f>Y$30</f>
        <v>0.59911069017233498</v>
      </c>
      <c r="H51" s="69">
        <v>188.7</v>
      </c>
      <c r="I51" s="78">
        <v>95157.741525290738</v>
      </c>
      <c r="O51" s="69">
        <v>162.30000000000001</v>
      </c>
      <c r="P51" s="78">
        <v>95157.741525290738</v>
      </c>
      <c r="V51" s="69">
        <v>167.6</v>
      </c>
      <c r="W51" s="78">
        <v>95157.741525290738</v>
      </c>
    </row>
    <row r="52" spans="1:23" x14ac:dyDescent="0.35">
      <c r="A52" s="136" t="s">
        <v>24</v>
      </c>
      <c r="B52" s="136" t="s">
        <v>24</v>
      </c>
      <c r="C52" s="136"/>
      <c r="D52" s="4"/>
      <c r="E52" s="4"/>
      <c r="F52" s="79">
        <f>Z$30</f>
        <v>0.76591165790059579</v>
      </c>
      <c r="H52" s="4">
        <v>186.5</v>
      </c>
      <c r="I52" s="78">
        <v>99194.385511237808</v>
      </c>
      <c r="O52" s="4">
        <v>162.9</v>
      </c>
      <c r="P52" s="78">
        <v>99194.385511237808</v>
      </c>
      <c r="V52" s="4">
        <v>168.2</v>
      </c>
      <c r="W52" s="78">
        <v>99194.385511237808</v>
      </c>
    </row>
    <row r="53" spans="1:23" x14ac:dyDescent="0.35">
      <c r="A53" s="136" t="s">
        <v>25</v>
      </c>
      <c r="B53" s="136" t="s">
        <v>25</v>
      </c>
      <c r="C53" s="136"/>
      <c r="D53" s="4"/>
      <c r="E53" s="4"/>
      <c r="F53" s="79">
        <f>AA$30</f>
        <v>0.71440196578329451</v>
      </c>
      <c r="H53" s="69">
        <v>188.9</v>
      </c>
      <c r="I53" s="78">
        <v>100258.75918442282</v>
      </c>
      <c r="O53" s="69">
        <v>163</v>
      </c>
      <c r="P53" s="78">
        <v>100258.75918442282</v>
      </c>
      <c r="V53" s="69">
        <v>168.5</v>
      </c>
      <c r="W53" s="78">
        <v>100258.75918442282</v>
      </c>
    </row>
    <row r="54" spans="1:23" x14ac:dyDescent="0.35">
      <c r="A54" s="136" t="s">
        <v>26</v>
      </c>
      <c r="B54" s="136" t="s">
        <v>26</v>
      </c>
      <c r="C54" s="136"/>
      <c r="D54" s="4"/>
      <c r="E54" s="4"/>
      <c r="F54" s="79">
        <f>AB$30</f>
        <v>0.58670106357450102</v>
      </c>
      <c r="H54" s="4">
        <v>188.5</v>
      </c>
      <c r="I54" s="78">
        <v>94253.237400611397</v>
      </c>
      <c r="O54" s="4">
        <v>163.4</v>
      </c>
      <c r="P54" s="78">
        <v>94253.237400611397</v>
      </c>
      <c r="V54" s="4">
        <v>168.9</v>
      </c>
      <c r="W54" s="78">
        <v>94253.237400611397</v>
      </c>
    </row>
    <row r="55" spans="1:23" x14ac:dyDescent="0.35">
      <c r="A55" s="136" t="s">
        <v>27</v>
      </c>
      <c r="B55" s="136" t="s">
        <v>27</v>
      </c>
      <c r="C55" s="136"/>
      <c r="D55" s="4"/>
      <c r="E55" s="4"/>
      <c r="F55" s="79">
        <f>AC$30</f>
        <v>0.59165730779835035</v>
      </c>
      <c r="H55" s="69">
        <v>187.2</v>
      </c>
      <c r="I55" s="78">
        <v>92441.854830099124</v>
      </c>
      <c r="O55" s="69">
        <v>163.6</v>
      </c>
      <c r="P55" s="78">
        <v>92441.854830099124</v>
      </c>
      <c r="V55" s="69">
        <v>169.5</v>
      </c>
      <c r="W55" s="78">
        <v>92441.854830099124</v>
      </c>
    </row>
    <row r="56" spans="1:23" x14ac:dyDescent="0.35">
      <c r="A56" s="136" t="s">
        <v>28</v>
      </c>
      <c r="B56" s="136" t="s">
        <v>28</v>
      </c>
      <c r="C56" s="136"/>
      <c r="D56" s="4"/>
      <c r="E56" s="4"/>
      <c r="F56" s="79">
        <f>AD$30</f>
        <v>0.667945576588029</v>
      </c>
      <c r="H56" s="4">
        <v>179.3</v>
      </c>
      <c r="I56" s="78">
        <v>85798.258921224522</v>
      </c>
      <c r="O56" s="4">
        <v>164.2</v>
      </c>
      <c r="P56" s="78">
        <v>85798.258921224522</v>
      </c>
      <c r="V56" s="4">
        <v>170.3</v>
      </c>
      <c r="W56" s="78">
        <v>85798.258921224522</v>
      </c>
    </row>
    <row r="57" spans="1:23" x14ac:dyDescent="0.35">
      <c r="H57" s="69">
        <v>179.2</v>
      </c>
      <c r="I57" s="78">
        <v>89613.478577777831</v>
      </c>
      <c r="O57" s="69">
        <v>164.2</v>
      </c>
      <c r="P57" s="78">
        <v>89613.478577777831</v>
      </c>
      <c r="V57" s="69">
        <v>170.3</v>
      </c>
      <c r="W57" s="78">
        <v>89613.478577777831</v>
      </c>
    </row>
  </sheetData>
  <mergeCells count="26">
    <mergeCell ref="A39:C39"/>
    <mergeCell ref="A40:C40"/>
    <mergeCell ref="A41:C41"/>
    <mergeCell ref="A42:C42"/>
    <mergeCell ref="A53:C53"/>
    <mergeCell ref="A54:C54"/>
    <mergeCell ref="A43:C43"/>
    <mergeCell ref="A44:C44"/>
    <mergeCell ref="A45:C45"/>
    <mergeCell ref="A46:C46"/>
    <mergeCell ref="A55:C55"/>
    <mergeCell ref="A56:C56"/>
    <mergeCell ref="B1:I1"/>
    <mergeCell ref="A47:C47"/>
    <mergeCell ref="A48:C48"/>
    <mergeCell ref="A49:C49"/>
    <mergeCell ref="A50:C50"/>
    <mergeCell ref="A51:C51"/>
    <mergeCell ref="A52:C52"/>
    <mergeCell ref="A32:C32"/>
    <mergeCell ref="A33:C33"/>
    <mergeCell ref="A34:C34"/>
    <mergeCell ref="A35:C35"/>
    <mergeCell ref="A36:C36"/>
    <mergeCell ref="A37:C37"/>
    <mergeCell ref="A38:C38"/>
  </mergeCells>
  <conditionalFormatting sqref="F33:F56">
    <cfRule type="colorScale" priority="1">
      <colorScale>
        <cfvo type="min"/>
        <cfvo type="percentile" val="50"/>
        <cfvo type="max"/>
        <color rgb="FF63BE7B"/>
        <color rgb="FFFFEB84"/>
        <color rgb="FFF8696B"/>
      </colorScale>
    </cfRule>
  </conditionalFormatting>
  <conditionalFormatting sqref="G30:AD30">
    <cfRule type="colorScale" priority="4">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29AF-68E5-4FB8-AD46-ADD6D60FADF6}">
  <dimension ref="A1:B26"/>
  <sheetViews>
    <sheetView workbookViewId="0">
      <selection activeCell="D4" sqref="D4"/>
    </sheetView>
  </sheetViews>
  <sheetFormatPr defaultRowHeight="14.5" x14ac:dyDescent="0.35"/>
  <cols>
    <col min="1" max="1" width="10.81640625" bestFit="1" customWidth="1"/>
  </cols>
  <sheetData>
    <row r="1" spans="1:2" x14ac:dyDescent="0.35">
      <c r="A1" s="80" t="s">
        <v>277</v>
      </c>
      <c r="B1" s="80" t="s">
        <v>274</v>
      </c>
    </row>
    <row r="2" spans="1:2" x14ac:dyDescent="0.35">
      <c r="A2" s="81">
        <v>44256</v>
      </c>
      <c r="B2" s="82">
        <v>61518.692284107237</v>
      </c>
    </row>
    <row r="3" spans="1:2" x14ac:dyDescent="0.35">
      <c r="A3" s="81">
        <v>44287</v>
      </c>
      <c r="B3" s="82">
        <v>63309.498622749867</v>
      </c>
    </row>
    <row r="4" spans="1:2" x14ac:dyDescent="0.35">
      <c r="A4" s="81">
        <v>44317</v>
      </c>
      <c r="B4" s="82">
        <v>60800.383481587211</v>
      </c>
    </row>
    <row r="5" spans="1:2" x14ac:dyDescent="0.35">
      <c r="A5" s="81">
        <v>44348</v>
      </c>
      <c r="B5" s="82">
        <v>61073.298999169296</v>
      </c>
    </row>
    <row r="6" spans="1:2" x14ac:dyDescent="0.35">
      <c r="A6" s="81">
        <v>44378</v>
      </c>
      <c r="B6" s="82">
        <v>59460.950438057756</v>
      </c>
    </row>
    <row r="7" spans="1:2" x14ac:dyDescent="0.35">
      <c r="A7" s="81">
        <v>44409</v>
      </c>
      <c r="B7" s="82">
        <v>67310.659830633638</v>
      </c>
    </row>
    <row r="8" spans="1:2" x14ac:dyDescent="0.35">
      <c r="A8" s="81">
        <v>44440</v>
      </c>
      <c r="B8" s="82">
        <v>69109.876194440018</v>
      </c>
    </row>
    <row r="9" spans="1:2" x14ac:dyDescent="0.35">
      <c r="A9" s="81">
        <v>44470</v>
      </c>
      <c r="B9" s="82">
        <v>72054.19693085934</v>
      </c>
    </row>
    <row r="10" spans="1:2" x14ac:dyDescent="0.35">
      <c r="A10" s="81">
        <v>44501</v>
      </c>
      <c r="B10" s="82">
        <v>79009.388695268004</v>
      </c>
    </row>
    <row r="11" spans="1:2" x14ac:dyDescent="0.35">
      <c r="A11" s="81">
        <v>44531</v>
      </c>
      <c r="B11" s="82">
        <v>81771.141778992853</v>
      </c>
    </row>
    <row r="12" spans="1:2" x14ac:dyDescent="0.35">
      <c r="A12" s="81">
        <v>44562</v>
      </c>
      <c r="B12" s="82">
        <v>86692.515382787504</v>
      </c>
    </row>
    <row r="13" spans="1:2" x14ac:dyDescent="0.35">
      <c r="A13" s="81">
        <v>44593</v>
      </c>
      <c r="B13" s="82">
        <v>87441.416368947481</v>
      </c>
    </row>
    <row r="14" spans="1:2" x14ac:dyDescent="0.35">
      <c r="A14" s="81">
        <v>44621</v>
      </c>
      <c r="B14" s="82">
        <v>113228.86524779514</v>
      </c>
    </row>
    <row r="15" spans="1:2" x14ac:dyDescent="0.35">
      <c r="A15" s="81">
        <v>44652</v>
      </c>
      <c r="B15" s="82">
        <v>128800.06584155018</v>
      </c>
    </row>
    <row r="16" spans="1:2" x14ac:dyDescent="0.35">
      <c r="A16" s="81">
        <v>44682</v>
      </c>
      <c r="B16" s="82">
        <v>119633.62181054099</v>
      </c>
    </row>
    <row r="17" spans="1:2" x14ac:dyDescent="0.35">
      <c r="A17" s="81">
        <v>44713</v>
      </c>
      <c r="B17" s="82">
        <v>121897.63969956485</v>
      </c>
    </row>
    <row r="18" spans="1:2" x14ac:dyDescent="0.35">
      <c r="A18" s="81">
        <v>44743</v>
      </c>
      <c r="B18" s="82">
        <v>128755.46490262874</v>
      </c>
    </row>
    <row r="19" spans="1:2" x14ac:dyDescent="0.35">
      <c r="A19" s="81">
        <v>44774</v>
      </c>
      <c r="B19" s="82">
        <v>104567.31614182114</v>
      </c>
    </row>
    <row r="20" spans="1:2" x14ac:dyDescent="0.35">
      <c r="A20" s="81">
        <v>44805</v>
      </c>
      <c r="B20" s="82">
        <v>95157.741525290738</v>
      </c>
    </row>
    <row r="21" spans="1:2" x14ac:dyDescent="0.35">
      <c r="A21" s="81">
        <v>44835</v>
      </c>
      <c r="B21" s="82">
        <v>99194.385511237808</v>
      </c>
    </row>
    <row r="22" spans="1:2" x14ac:dyDescent="0.35">
      <c r="A22" s="81">
        <v>44866</v>
      </c>
      <c r="B22" s="82">
        <v>100258.75918442282</v>
      </c>
    </row>
    <row r="23" spans="1:2" x14ac:dyDescent="0.35">
      <c r="A23" s="81">
        <v>44896</v>
      </c>
      <c r="B23" s="82">
        <v>94253.237400611397</v>
      </c>
    </row>
    <row r="24" spans="1:2" x14ac:dyDescent="0.35">
      <c r="A24" s="81">
        <v>44927</v>
      </c>
      <c r="B24" s="82">
        <v>92441.854830099124</v>
      </c>
    </row>
    <row r="25" spans="1:2" x14ac:dyDescent="0.35">
      <c r="A25" s="81">
        <v>44958</v>
      </c>
      <c r="B25" s="82">
        <v>85798.258921224522</v>
      </c>
    </row>
    <row r="26" spans="1:2" x14ac:dyDescent="0.35">
      <c r="A26" s="81">
        <v>44986</v>
      </c>
      <c r="B26" s="82">
        <v>89613.478577777831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D627-BA1A-48D5-A12B-277F2804A5E5}">
  <dimension ref="B2:AD9"/>
  <sheetViews>
    <sheetView workbookViewId="0">
      <selection activeCell="K3" sqref="K3"/>
    </sheetView>
  </sheetViews>
  <sheetFormatPr defaultRowHeight="14.5" x14ac:dyDescent="0.35"/>
  <cols>
    <col min="3" max="3" width="11.7265625" bestFit="1" customWidth="1"/>
    <col min="4" max="4" width="56.54296875" bestFit="1" customWidth="1"/>
    <col min="5" max="5" width="12.26953125" bestFit="1" customWidth="1"/>
    <col min="7" max="7" width="15.90625" bestFit="1" customWidth="1"/>
    <col min="8" max="10" width="11.81640625" bestFit="1" customWidth="1"/>
    <col min="11" max="11" width="17.6328125" bestFit="1" customWidth="1"/>
    <col min="12" max="12" width="21.453125" bestFit="1" customWidth="1"/>
    <col min="13" max="13" width="11.81640625" bestFit="1" customWidth="1"/>
    <col min="14" max="14" width="21.36328125" bestFit="1" customWidth="1"/>
    <col min="15" max="15" width="30.7265625" bestFit="1" customWidth="1"/>
    <col min="16" max="16" width="17.7265625" bestFit="1" customWidth="1"/>
    <col min="17" max="17" width="24.7265625" bestFit="1" customWidth="1"/>
    <col min="18" max="19" width="11.81640625" bestFit="1" customWidth="1"/>
    <col min="20" max="20" width="19.54296875" bestFit="1" customWidth="1"/>
    <col min="21" max="21" width="11.81640625" bestFit="1" customWidth="1"/>
    <col min="22" max="22" width="11.90625" bestFit="1" customWidth="1"/>
    <col min="23" max="23" width="26.26953125" bestFit="1" customWidth="1"/>
    <col min="24" max="24" width="11.81640625" bestFit="1" customWidth="1"/>
    <col min="25" max="25" width="26.36328125" bestFit="1" customWidth="1"/>
    <col min="26" max="26" width="24" bestFit="1" customWidth="1"/>
    <col min="27" max="27" width="11.81640625" bestFit="1" customWidth="1"/>
    <col min="28" max="28" width="21.90625" bestFit="1" customWidth="1"/>
    <col min="29" max="29" width="12.6328125" bestFit="1" customWidth="1"/>
    <col min="30" max="30" width="12.36328125" bestFit="1" customWidth="1"/>
  </cols>
  <sheetData>
    <row r="2" spans="2:30" x14ac:dyDescent="0.35">
      <c r="B2" s="5" t="s">
        <v>60</v>
      </c>
      <c r="C2" s="5"/>
      <c r="D2" s="5" t="s">
        <v>61</v>
      </c>
      <c r="F2" t="s">
        <v>69</v>
      </c>
      <c r="G2" t="s">
        <v>68</v>
      </c>
    </row>
    <row r="3" spans="2:30" x14ac:dyDescent="0.35">
      <c r="B3" s="5" t="s">
        <v>62</v>
      </c>
      <c r="C3" s="5"/>
      <c r="D3" s="5" t="s">
        <v>63</v>
      </c>
      <c r="F3" t="s">
        <v>279</v>
      </c>
      <c r="G3" t="s">
        <v>280</v>
      </c>
    </row>
    <row r="5" spans="2:30" x14ac:dyDescent="0.35">
      <c r="D5" s="3" t="s">
        <v>3</v>
      </c>
      <c r="E5" s="3" t="s">
        <v>4</v>
      </c>
      <c r="F5" s="3" t="s">
        <v>5</v>
      </c>
      <c r="G5" s="3" t="s">
        <v>6</v>
      </c>
      <c r="H5" s="3" t="s">
        <v>7</v>
      </c>
      <c r="I5" s="3" t="s">
        <v>8</v>
      </c>
      <c r="J5" s="3" t="s">
        <v>9</v>
      </c>
      <c r="K5" s="3" t="s">
        <v>10</v>
      </c>
      <c r="L5" s="3" t="s">
        <v>11</v>
      </c>
      <c r="M5" s="3" t="s">
        <v>12</v>
      </c>
      <c r="N5" s="3" t="s">
        <v>13</v>
      </c>
      <c r="O5" s="3" t="s">
        <v>14</v>
      </c>
      <c r="P5" s="3" t="s">
        <v>15</v>
      </c>
      <c r="Q5" s="3" t="s">
        <v>16</v>
      </c>
      <c r="R5" s="3" t="s">
        <v>17</v>
      </c>
      <c r="S5" s="3" t="s">
        <v>18</v>
      </c>
      <c r="T5" s="3" t="s">
        <v>19</v>
      </c>
      <c r="U5" s="3" t="s">
        <v>20</v>
      </c>
      <c r="V5" s="3" t="s">
        <v>21</v>
      </c>
      <c r="W5" s="3" t="s">
        <v>22</v>
      </c>
      <c r="X5" s="3" t="s">
        <v>23</v>
      </c>
      <c r="Y5" s="3" t="s">
        <v>24</v>
      </c>
      <c r="Z5" s="3" t="s">
        <v>25</v>
      </c>
      <c r="AA5" s="3" t="s">
        <v>26</v>
      </c>
      <c r="AB5" s="3" t="s">
        <v>27</v>
      </c>
      <c r="AC5" s="3" t="s">
        <v>28</v>
      </c>
      <c r="AD5" s="3" t="s">
        <v>29</v>
      </c>
    </row>
    <row r="6" spans="2:30" x14ac:dyDescent="0.35">
      <c r="C6" t="s">
        <v>64</v>
      </c>
      <c r="D6">
        <f>AVERAGE(Table9[Cereals and products])</f>
        <v>136.68590785940853</v>
      </c>
      <c r="E6">
        <f>AVERAGE(Table9[Meat and fish])</f>
        <v>156.26475409838702</v>
      </c>
      <c r="F6">
        <f>AVERAGE(Table9[Egg])</f>
        <v>140.79756097580645</v>
      </c>
      <c r="G6">
        <f>AVERAGE(Table9[Milk and products])</f>
        <v>140.32520325241947</v>
      </c>
      <c r="H6">
        <f>AVERAGE(Table9[Oils and fats])</f>
        <v>132.126287263172</v>
      </c>
      <c r="I6">
        <f>AVERAGE(Table9[Fruits])</f>
        <v>140.8409214091397</v>
      </c>
      <c r="J6">
        <f>AVERAGE(Table9[Vegetables])</f>
        <v>155.75203252016126</v>
      </c>
      <c r="K6">
        <f>AVERAGE(Table9[Pulses and products])</f>
        <v>141.43089430887102</v>
      </c>
      <c r="L6">
        <f>AVERAGE(Table9[Sugar and Confectionery])</f>
        <v>110.92493224892465</v>
      </c>
      <c r="M6">
        <f>AVERAGE(Table9[Spices])</f>
        <v>144.5222222220431</v>
      </c>
      <c r="N6">
        <f>AVERAGE(Table9[Non-alcoholic beverages])</f>
        <v>134.09295392930102</v>
      </c>
      <c r="O6">
        <f>AVERAGE(Table9[Prepared meals, snacks, sweets etc.])</f>
        <v>149.08715847043021</v>
      </c>
      <c r="P6">
        <f>AVERAGE(Table9[Food and beverages])</f>
        <v>142.51002710026884</v>
      </c>
      <c r="Q6">
        <f>AVERAGE(Table9[Pan, tobacco and intoxicants])</f>
        <v>155.38579234892481</v>
      </c>
      <c r="R6">
        <f>AVERAGE(Table9[Clothing])</f>
        <v>142.66366120215042</v>
      </c>
      <c r="S6">
        <f>AVERAGE(Table9[Footwear])</f>
        <v>135.97732240430108</v>
      </c>
      <c r="T6">
        <f>AVERAGE(Table9[Clothing and footwear])</f>
        <v>141.67431693924729</v>
      </c>
      <c r="U6">
        <f>AVERAGE(Table9[Housing])</f>
        <v>139.25609757419363</v>
      </c>
      <c r="V6">
        <f>AVERAGE(Table9[Fuel and light])</f>
        <v>136.51002710026876</v>
      </c>
      <c r="W6">
        <f>AVERAGE(Table9[Household goods and services])</f>
        <v>136.68688524516128</v>
      </c>
      <c r="X6">
        <f>AVERAGE(Table9[Health])</f>
        <v>138.51680216827961</v>
      </c>
      <c r="Y6">
        <f>AVERAGE(Table9[Transport and communication])</f>
        <v>127.17049180322569</v>
      </c>
      <c r="Z6">
        <f>AVERAGE(Table9[Recreation and amusement])</f>
        <v>133.89180327903225</v>
      </c>
      <c r="AA6">
        <f>AVERAGE(Table9[Education])</f>
        <v>141.13114754032253</v>
      </c>
      <c r="AB6">
        <f>AVERAGE(Table9[Personal care and effects])</f>
        <v>133.35</v>
      </c>
      <c r="AC6">
        <f>AVERAGE(Table9[Miscellaneous])</f>
        <v>134.23579234892478</v>
      </c>
      <c r="AD6">
        <f>AVERAGE(Table9[General index])</f>
        <v>139.56448087473123</v>
      </c>
    </row>
    <row r="7" spans="2:30" x14ac:dyDescent="0.35">
      <c r="C7" t="s">
        <v>65</v>
      </c>
      <c r="D7">
        <f>MEDIAN(Table9[Cereals and products])</f>
        <v>135.94999999999999</v>
      </c>
      <c r="E7">
        <f>MEDIAN(Table9[Meat and fish])</f>
        <v>144.35000000000002</v>
      </c>
      <c r="F7">
        <f>MEDIAN(Table9[Egg])</f>
        <v>135.75</v>
      </c>
      <c r="G7">
        <f>MEDIAN(Table9[Milk and products])</f>
        <v>140.94999999999999</v>
      </c>
      <c r="H7">
        <f>MEDIAN(Table9[Oils and fats])</f>
        <v>120.6</v>
      </c>
      <c r="I7">
        <f>MEDIAN(Table9[Fruits])</f>
        <v>140.87046070000002</v>
      </c>
      <c r="J7">
        <f>MEDIAN(Table9[Vegetables])</f>
        <v>153.6</v>
      </c>
      <c r="K7">
        <f>MEDIAN(Table9[Pulses and products])</f>
        <v>139.64999999999998</v>
      </c>
      <c r="L7">
        <f>MEDIAN(Table9[Sugar and Confectionery])</f>
        <v>113.25</v>
      </c>
      <c r="M7">
        <f>MEDIAN(Table9[Spices])</f>
        <v>139.6</v>
      </c>
      <c r="N7">
        <f>MEDIAN(Table9[Non-alcoholic beverages])</f>
        <v>129.05000000000001</v>
      </c>
      <c r="O7">
        <f>MEDIAN(Table9[Prepared meals, snacks, sweets etc.])</f>
        <v>149.08715849999999</v>
      </c>
      <c r="P7">
        <f>MEDIAN(Table9[Food and beverages])</f>
        <v>138.64999999999998</v>
      </c>
      <c r="Q7">
        <f>MEDIAN(Table9[Pan, tobacco and intoxicants])</f>
        <v>155.38579229999999</v>
      </c>
      <c r="R7">
        <f>MEDIAN(Table9[Clothing])</f>
        <v>142.66366120000001</v>
      </c>
      <c r="S7">
        <f>MEDIAN(Table9[Footwear])</f>
        <v>133.5</v>
      </c>
      <c r="T7">
        <f>MEDIAN(Table9[Clothing and footwear])</f>
        <v>141.67431690000001</v>
      </c>
      <c r="U7">
        <f>MEDIAN(Table9[Housing])</f>
        <v>139.2560976</v>
      </c>
      <c r="V7">
        <f>MEDIAN(Table9[Fuel and light])</f>
        <v>132.30000000000001</v>
      </c>
      <c r="W7">
        <f>MEDIAN(Table9[Household goods and services])</f>
        <v>135.39999999999998</v>
      </c>
      <c r="X7">
        <f>MEDIAN(Table9[Health])</f>
        <v>134</v>
      </c>
      <c r="Y7">
        <f>MEDIAN(Table9[Transport and communication])</f>
        <v>120</v>
      </c>
      <c r="Z7">
        <f>MEDIAN(Table9[Recreation and amusement])</f>
        <v>130.5</v>
      </c>
      <c r="AA7">
        <f>MEDIAN(Table9[Education])</f>
        <v>140.75</v>
      </c>
      <c r="AB7">
        <f>MEDIAN(Table9[Personal care and effects])</f>
        <v>128.1</v>
      </c>
      <c r="AC7">
        <f>MEDIAN(Table9[Miscellaneous])</f>
        <v>130.30000000000001</v>
      </c>
      <c r="AD7">
        <f>MEDIAN(Table9[General index])</f>
        <v>137.6</v>
      </c>
    </row>
    <row r="8" spans="2:30" x14ac:dyDescent="0.35">
      <c r="C8" t="s">
        <v>66</v>
      </c>
      <c r="D8">
        <f>STDEV(Table9[Cereals and products])</f>
        <v>14.937538119440921</v>
      </c>
      <c r="E8">
        <f>STDEV(Table9[Meat and fish])</f>
        <v>33.084051064614464</v>
      </c>
      <c r="F8">
        <f>STDEV(Table9[Egg])</f>
        <v>22.432268092307684</v>
      </c>
      <c r="G8">
        <f>STDEV(Table9[Milk and products])</f>
        <v>18.280068506667682</v>
      </c>
      <c r="H8">
        <f>STDEV(Table9[Oils and fats])</f>
        <v>29.835450567213766</v>
      </c>
      <c r="I8">
        <f>STDEV(Table9[Fruits])</f>
        <v>17.300319558827738</v>
      </c>
      <c r="J8">
        <f>STDEV(Table9[Vegetables])</f>
        <v>27.793645697787614</v>
      </c>
      <c r="K8">
        <f>STDEV(Table9[Pulses and products])</f>
        <v>23.84347813572537</v>
      </c>
      <c r="L8">
        <f>STDEV(Table9[Sugar and Confectionery])</f>
        <v>8.981329934611944</v>
      </c>
      <c r="M8">
        <f>STDEV(Table9[Spices])</f>
        <v>26.799643849353874</v>
      </c>
      <c r="N8">
        <f>STDEV(Table9[Non-alcoholic beverages])</f>
        <v>19.396142784925214</v>
      </c>
      <c r="O8">
        <f>STDEV(Table9[Prepared meals, snacks, sweets etc.])</f>
        <v>22.847158259880278</v>
      </c>
      <c r="P8">
        <f>STDEV(Table9[Food and beverages])</f>
        <v>19.616129626118486</v>
      </c>
      <c r="Q8">
        <f>STDEV(Table9[Pan, tobacco and intoxicants])</f>
        <v>29.364974741414443</v>
      </c>
      <c r="R8">
        <f>STDEV(Table9[Clothing])</f>
        <v>21.081733300646366</v>
      </c>
      <c r="S8">
        <f>STDEV(Table9[Footwear])</f>
        <v>19.581033632122427</v>
      </c>
      <c r="T8">
        <f>STDEV(Table9[Clothing and footwear])</f>
        <v>20.826147168258377</v>
      </c>
      <c r="U8">
        <f>STDEV(Table9[Housing])</f>
        <v>17.193277838736659</v>
      </c>
      <c r="V8">
        <f>STDEV(Table9[Fuel and light])</f>
        <v>22.16266091454915</v>
      </c>
      <c r="W8">
        <f>STDEV(Table9[Household goods and services])</f>
        <v>19.167448895656136</v>
      </c>
      <c r="X8">
        <f>STDEV(Table9[Health])</f>
        <v>23.606057963546419</v>
      </c>
      <c r="Y8">
        <f>STDEV(Table9[Transport and communication])</f>
        <v>19.009956343787188</v>
      </c>
      <c r="Z8">
        <f>STDEV(Table9[Recreation and amusement])</f>
        <v>19.966421637800458</v>
      </c>
      <c r="AA8">
        <f>STDEV(Table9[Education])</f>
        <v>21.03429781131771</v>
      </c>
      <c r="AB8">
        <f>STDEV(Table9[Personal care and effects])</f>
        <v>22.958394045378402</v>
      </c>
      <c r="AC8">
        <f>STDEV(Table9[Miscellaneous])</f>
        <v>20.639267334844476</v>
      </c>
      <c r="AD8">
        <f>STDEV(Table9[General index])</f>
        <v>20.21159085748036</v>
      </c>
    </row>
    <row r="9" spans="2:30" x14ac:dyDescent="0.35">
      <c r="C9" t="s">
        <v>67</v>
      </c>
      <c r="D9" t="s">
        <v>64</v>
      </c>
      <c r="E9" t="s">
        <v>64</v>
      </c>
      <c r="F9" t="s">
        <v>64</v>
      </c>
      <c r="G9" t="s">
        <v>64</v>
      </c>
      <c r="H9" t="s">
        <v>64</v>
      </c>
      <c r="I9" t="s">
        <v>64</v>
      </c>
      <c r="J9" t="s">
        <v>64</v>
      </c>
      <c r="K9" t="s">
        <v>64</v>
      </c>
      <c r="L9" t="s">
        <v>64</v>
      </c>
      <c r="M9" t="s">
        <v>64</v>
      </c>
      <c r="N9" t="s">
        <v>64</v>
      </c>
      <c r="O9" t="s">
        <v>64</v>
      </c>
      <c r="P9" t="s">
        <v>64</v>
      </c>
      <c r="Q9" t="s">
        <v>64</v>
      </c>
      <c r="R9" t="s">
        <v>64</v>
      </c>
      <c r="S9" t="s">
        <v>64</v>
      </c>
      <c r="T9" t="s">
        <v>64</v>
      </c>
      <c r="U9" t="s">
        <v>64</v>
      </c>
      <c r="V9" t="s">
        <v>64</v>
      </c>
      <c r="W9" t="s">
        <v>64</v>
      </c>
      <c r="X9" t="s">
        <v>64</v>
      </c>
      <c r="Y9" t="s">
        <v>64</v>
      </c>
      <c r="Z9" t="s">
        <v>64</v>
      </c>
      <c r="AA9" t="s">
        <v>64</v>
      </c>
      <c r="AB9" t="s">
        <v>64</v>
      </c>
      <c r="AC9" t="s">
        <v>64</v>
      </c>
      <c r="AD9"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047D-A7B2-4D74-97D1-0F596B83E8EA}">
  <dimension ref="B2:O40"/>
  <sheetViews>
    <sheetView workbookViewId="0">
      <selection activeCell="G6" sqref="G6"/>
    </sheetView>
  </sheetViews>
  <sheetFormatPr defaultRowHeight="14.5" x14ac:dyDescent="0.35"/>
  <cols>
    <col min="2" max="2" width="30.7265625" bestFit="1" customWidth="1"/>
    <col min="3" max="3" width="19.453125" customWidth="1"/>
    <col min="6" max="6" width="19.08984375" customWidth="1"/>
    <col min="7" max="7" width="20.453125" customWidth="1"/>
    <col min="8" max="8" width="26.26953125" bestFit="1" customWidth="1"/>
    <col min="9" max="13" width="19.08984375" customWidth="1"/>
    <col min="14" max="14" width="24.54296875" customWidth="1"/>
  </cols>
  <sheetData>
    <row r="2" spans="2:15" ht="15.5" x14ac:dyDescent="0.35">
      <c r="B2" s="138" t="s">
        <v>49</v>
      </c>
      <c r="C2" s="138"/>
      <c r="D2" s="138"/>
      <c r="E2" s="138"/>
      <c r="F2" s="138"/>
      <c r="G2" s="138"/>
      <c r="H2" s="138"/>
      <c r="I2" s="138"/>
      <c r="J2" s="138"/>
      <c r="K2" s="138"/>
      <c r="L2" s="138"/>
      <c r="M2" s="138"/>
      <c r="N2" s="138"/>
      <c r="O2" s="138"/>
    </row>
    <row r="3" spans="2:15" x14ac:dyDescent="0.35">
      <c r="C3" s="2"/>
      <c r="D3" s="2"/>
      <c r="E3" s="2"/>
      <c r="F3" s="2"/>
      <c r="G3" s="2"/>
      <c r="H3" s="2"/>
      <c r="I3" s="2"/>
      <c r="J3" s="2"/>
      <c r="K3" s="2"/>
      <c r="L3" s="2"/>
      <c r="M3" s="2"/>
      <c r="N3" s="2"/>
      <c r="O3" s="2"/>
    </row>
    <row r="5" spans="2:15" x14ac:dyDescent="0.35">
      <c r="C5">
        <v>1</v>
      </c>
      <c r="D5" t="s">
        <v>50</v>
      </c>
    </row>
    <row r="9" spans="2:15" x14ac:dyDescent="0.35">
      <c r="B9" s="4" t="s">
        <v>59</v>
      </c>
      <c r="C9" s="4"/>
      <c r="F9" s="3" t="s">
        <v>51</v>
      </c>
      <c r="G9" s="3" t="s">
        <v>55</v>
      </c>
      <c r="H9" s="3" t="s">
        <v>57</v>
      </c>
      <c r="I9" s="3" t="s">
        <v>52</v>
      </c>
      <c r="J9" s="3" t="s">
        <v>53</v>
      </c>
      <c r="K9" s="3" t="s">
        <v>23</v>
      </c>
      <c r="L9" s="3" t="s">
        <v>26</v>
      </c>
      <c r="M9" s="3" t="s">
        <v>58</v>
      </c>
      <c r="N9" s="3" t="s">
        <v>54</v>
      </c>
    </row>
    <row r="10" spans="2:15" x14ac:dyDescent="0.35">
      <c r="B10" s="9" t="s">
        <v>3</v>
      </c>
      <c r="C10" s="4" t="s">
        <v>51</v>
      </c>
      <c r="F10" s="4" t="s">
        <v>3</v>
      </c>
      <c r="G10" s="4" t="s">
        <v>17</v>
      </c>
      <c r="H10" s="4" t="s">
        <v>20</v>
      </c>
      <c r="I10" s="4" t="s">
        <v>21</v>
      </c>
      <c r="J10" s="4" t="s">
        <v>24</v>
      </c>
      <c r="K10" s="4" t="s">
        <v>23</v>
      </c>
      <c r="L10" s="4" t="s">
        <v>26</v>
      </c>
      <c r="M10" s="4" t="s">
        <v>27</v>
      </c>
      <c r="N10" s="4" t="s">
        <v>16</v>
      </c>
    </row>
    <row r="11" spans="2:15" x14ac:dyDescent="0.35">
      <c r="B11" s="8" t="s">
        <v>4</v>
      </c>
      <c r="C11" s="4" t="s">
        <v>51</v>
      </c>
      <c r="F11" s="4" t="s">
        <v>4</v>
      </c>
      <c r="G11" s="4" t="s">
        <v>18</v>
      </c>
      <c r="H11" s="4" t="s">
        <v>22</v>
      </c>
      <c r="I11" s="4"/>
      <c r="J11" s="4"/>
      <c r="K11" s="4"/>
      <c r="L11" s="4"/>
      <c r="M11" s="4" t="s">
        <v>25</v>
      </c>
      <c r="N11" s="4" t="s">
        <v>28</v>
      </c>
    </row>
    <row r="12" spans="2:15" x14ac:dyDescent="0.35">
      <c r="B12" s="8" t="s">
        <v>5</v>
      </c>
      <c r="C12" s="4" t="s">
        <v>51</v>
      </c>
      <c r="F12" s="4" t="s">
        <v>5</v>
      </c>
      <c r="G12" s="4" t="s">
        <v>19</v>
      </c>
      <c r="H12" s="4"/>
      <c r="I12" s="4"/>
      <c r="J12" s="4"/>
      <c r="K12" s="4"/>
      <c r="L12" s="4"/>
      <c r="M12" s="4"/>
      <c r="N12" s="4"/>
    </row>
    <row r="13" spans="2:15" x14ac:dyDescent="0.35">
      <c r="B13" s="8" t="s">
        <v>6</v>
      </c>
      <c r="C13" s="4" t="s">
        <v>51</v>
      </c>
      <c r="F13" s="4" t="s">
        <v>6</v>
      </c>
      <c r="G13" s="4"/>
      <c r="H13" s="4"/>
      <c r="I13" s="4"/>
      <c r="J13" s="4"/>
      <c r="K13" s="4"/>
      <c r="L13" s="4"/>
      <c r="M13" s="4"/>
      <c r="N13" s="4"/>
    </row>
    <row r="14" spans="2:15" x14ac:dyDescent="0.35">
      <c r="B14" s="8" t="s">
        <v>7</v>
      </c>
      <c r="C14" s="4" t="s">
        <v>51</v>
      </c>
      <c r="F14" s="4" t="s">
        <v>7</v>
      </c>
      <c r="G14" s="4"/>
      <c r="H14" s="4"/>
      <c r="I14" s="4"/>
      <c r="J14" s="4"/>
      <c r="K14" s="4"/>
      <c r="L14" s="4"/>
      <c r="M14" s="4"/>
      <c r="N14" s="4"/>
    </row>
    <row r="15" spans="2:15" x14ac:dyDescent="0.35">
      <c r="B15" s="8" t="s">
        <v>8</v>
      </c>
      <c r="C15" s="4" t="s">
        <v>51</v>
      </c>
      <c r="F15" s="4" t="s">
        <v>8</v>
      </c>
      <c r="G15" s="4"/>
      <c r="H15" s="4"/>
      <c r="I15" s="4"/>
      <c r="J15" s="4"/>
      <c r="K15" s="4"/>
      <c r="L15" s="4"/>
      <c r="M15" s="4"/>
      <c r="N15" s="4"/>
    </row>
    <row r="16" spans="2:15" x14ac:dyDescent="0.35">
      <c r="B16" s="8" t="s">
        <v>9</v>
      </c>
      <c r="C16" s="4" t="s">
        <v>51</v>
      </c>
      <c r="F16" s="4" t="s">
        <v>9</v>
      </c>
      <c r="G16" s="4"/>
      <c r="H16" s="4"/>
      <c r="I16" s="4"/>
      <c r="J16" s="4"/>
      <c r="K16" s="4"/>
      <c r="L16" s="4"/>
      <c r="M16" s="4"/>
      <c r="N16" s="4"/>
    </row>
    <row r="17" spans="2:14" x14ac:dyDescent="0.35">
      <c r="B17" s="8" t="s">
        <v>10</v>
      </c>
      <c r="C17" s="4" t="s">
        <v>51</v>
      </c>
      <c r="F17" s="4" t="s">
        <v>10</v>
      </c>
      <c r="G17" s="4"/>
      <c r="H17" s="4"/>
      <c r="I17" s="4"/>
      <c r="J17" s="4"/>
      <c r="K17" s="4"/>
      <c r="L17" s="4"/>
      <c r="M17" s="4"/>
      <c r="N17" s="4"/>
    </row>
    <row r="18" spans="2:14" x14ac:dyDescent="0.35">
      <c r="B18" s="8" t="s">
        <v>11</v>
      </c>
      <c r="C18" s="4" t="s">
        <v>51</v>
      </c>
      <c r="F18" s="4" t="s">
        <v>11</v>
      </c>
      <c r="G18" s="4"/>
      <c r="H18" s="4"/>
      <c r="I18" s="4"/>
      <c r="J18" s="4"/>
      <c r="K18" s="4"/>
      <c r="L18" s="4"/>
      <c r="M18" s="4"/>
      <c r="N18" s="4"/>
    </row>
    <row r="19" spans="2:14" x14ac:dyDescent="0.35">
      <c r="B19" s="8" t="s">
        <v>12</v>
      </c>
      <c r="C19" s="4" t="s">
        <v>51</v>
      </c>
      <c r="F19" s="4" t="s">
        <v>12</v>
      </c>
      <c r="G19" s="4"/>
      <c r="H19" s="4"/>
      <c r="I19" s="4"/>
      <c r="J19" s="4"/>
      <c r="K19" s="4"/>
      <c r="L19" s="4"/>
      <c r="M19" s="4"/>
      <c r="N19" s="4"/>
    </row>
    <row r="20" spans="2:14" x14ac:dyDescent="0.35">
      <c r="B20" s="8" t="s">
        <v>13</v>
      </c>
      <c r="C20" s="4" t="s">
        <v>51</v>
      </c>
      <c r="F20" s="4" t="s">
        <v>13</v>
      </c>
      <c r="G20" s="4"/>
      <c r="H20" s="4"/>
      <c r="I20" s="4"/>
      <c r="J20" s="4"/>
      <c r="K20" s="4"/>
      <c r="L20" s="4"/>
      <c r="M20" s="4"/>
      <c r="N20" s="4"/>
    </row>
    <row r="21" spans="2:14" x14ac:dyDescent="0.35">
      <c r="B21" s="8" t="s">
        <v>14</v>
      </c>
      <c r="C21" s="4" t="s">
        <v>51</v>
      </c>
      <c r="F21" s="4" t="s">
        <v>14</v>
      </c>
      <c r="G21" s="4"/>
      <c r="H21" s="4"/>
      <c r="I21" s="4"/>
      <c r="J21" s="4"/>
      <c r="K21" s="4"/>
      <c r="L21" s="4"/>
      <c r="M21" s="4"/>
      <c r="N21" s="4"/>
    </row>
    <row r="22" spans="2:14" x14ac:dyDescent="0.35">
      <c r="B22" s="8" t="s">
        <v>15</v>
      </c>
      <c r="C22" s="4" t="s">
        <v>51</v>
      </c>
      <c r="F22" s="4" t="s">
        <v>15</v>
      </c>
      <c r="G22" s="4"/>
      <c r="H22" s="4"/>
      <c r="I22" s="4"/>
      <c r="J22" s="4"/>
      <c r="K22" s="4"/>
      <c r="L22" s="4"/>
      <c r="M22" s="4"/>
      <c r="N22" s="4"/>
    </row>
    <row r="23" spans="2:14" x14ac:dyDescent="0.35">
      <c r="B23" s="8" t="s">
        <v>16</v>
      </c>
      <c r="C23" s="4" t="s">
        <v>16</v>
      </c>
      <c r="F23" s="4"/>
      <c r="G23" s="4"/>
      <c r="H23" s="4"/>
      <c r="I23" s="4"/>
      <c r="J23" s="4"/>
      <c r="K23" s="4"/>
      <c r="L23" s="4"/>
      <c r="M23" s="4"/>
      <c r="N23" s="4"/>
    </row>
    <row r="24" spans="2:14" x14ac:dyDescent="0.35">
      <c r="B24" s="8" t="s">
        <v>17</v>
      </c>
      <c r="C24" s="4" t="s">
        <v>55</v>
      </c>
    </row>
    <row r="25" spans="2:14" x14ac:dyDescent="0.35">
      <c r="B25" s="8" t="s">
        <v>18</v>
      </c>
      <c r="C25" s="4" t="s">
        <v>55</v>
      </c>
    </row>
    <row r="26" spans="2:14" x14ac:dyDescent="0.35">
      <c r="B26" s="8" t="s">
        <v>19</v>
      </c>
      <c r="C26" s="4" t="s">
        <v>55</v>
      </c>
    </row>
    <row r="27" spans="2:14" x14ac:dyDescent="0.35">
      <c r="B27" s="8" t="s">
        <v>20</v>
      </c>
      <c r="C27" s="4" t="s">
        <v>57</v>
      </c>
    </row>
    <row r="28" spans="2:14" x14ac:dyDescent="0.35">
      <c r="B28" s="8" t="s">
        <v>21</v>
      </c>
      <c r="C28" s="10" t="s">
        <v>52</v>
      </c>
    </row>
    <row r="29" spans="2:14" x14ac:dyDescent="0.35">
      <c r="B29" s="8" t="s">
        <v>22</v>
      </c>
      <c r="C29" s="4" t="s">
        <v>57</v>
      </c>
    </row>
    <row r="30" spans="2:14" x14ac:dyDescent="0.35">
      <c r="B30" s="8" t="s">
        <v>23</v>
      </c>
      <c r="C30" s="4" t="s">
        <v>23</v>
      </c>
    </row>
    <row r="31" spans="2:14" x14ac:dyDescent="0.35">
      <c r="B31" s="8" t="s">
        <v>24</v>
      </c>
      <c r="C31" s="4" t="s">
        <v>24</v>
      </c>
    </row>
    <row r="32" spans="2:14" x14ac:dyDescent="0.35">
      <c r="B32" s="8" t="s">
        <v>25</v>
      </c>
      <c r="C32" s="4" t="s">
        <v>58</v>
      </c>
    </row>
    <row r="33" spans="2:6" x14ac:dyDescent="0.35">
      <c r="B33" s="8" t="s">
        <v>26</v>
      </c>
      <c r="C33" s="4" t="s">
        <v>26</v>
      </c>
    </row>
    <row r="34" spans="2:6" x14ac:dyDescent="0.35">
      <c r="B34" s="8" t="s">
        <v>27</v>
      </c>
      <c r="C34" s="4" t="s">
        <v>27</v>
      </c>
    </row>
    <row r="35" spans="2:6" x14ac:dyDescent="0.35">
      <c r="B35" s="8" t="s">
        <v>28</v>
      </c>
      <c r="C35" s="4" t="s">
        <v>28</v>
      </c>
    </row>
    <row r="36" spans="2:6" x14ac:dyDescent="0.35">
      <c r="B36" s="4" t="s">
        <v>29</v>
      </c>
      <c r="C36" s="4"/>
    </row>
    <row r="40" spans="2:6" x14ac:dyDescent="0.35">
      <c r="F40" t="s">
        <v>56</v>
      </c>
    </row>
  </sheetData>
  <mergeCells count="1">
    <mergeCell ref="B2:O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AAE7AB-6F2A-43E4-8667-755DFC0407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Main_Data</vt:lpstr>
      <vt:lpstr>Cleaned data</vt:lpstr>
      <vt:lpstr>Eda and Analysis 1</vt:lpstr>
      <vt:lpstr>Eda and Analysis 2a</vt:lpstr>
      <vt:lpstr>Eda and Analysis 2b</vt:lpstr>
      <vt:lpstr>Eda and Analysis 3a</vt:lpstr>
      <vt:lpstr>Eda and Analysis 3b</vt:lpstr>
      <vt:lpstr>Eda and Analysis 4</vt:lpstr>
      <vt:lpstr>Eda and Analysis 5</vt:lpstr>
      <vt:lpstr>Crude Oil Prices</vt:lpstr>
      <vt:lpstr>clean data notes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Babu</dc:creator>
  <cp:lastModifiedBy>Rohit Babu</cp:lastModifiedBy>
  <dcterms:created xsi:type="dcterms:W3CDTF">2024-07-24T19:40:29Z</dcterms:created>
  <dcterms:modified xsi:type="dcterms:W3CDTF">2024-07-31T18:46:28Z</dcterms:modified>
</cp:coreProperties>
</file>