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345b1e2d9972e/Portfolio/Water_harvest/"/>
    </mc:Choice>
  </mc:AlternateContent>
  <xr:revisionPtr revIDLastSave="283" documentId="8_{1541F379-1990-446B-AB73-C7A3DDC5A13E}" xr6:coauthVersionLast="47" xr6:coauthVersionMax="47" xr10:uidLastSave="{FACC44C1-E3BD-49B4-A0E1-CAEA72A5AECB}"/>
  <bookViews>
    <workbookView xWindow="-110" yWindow="-110" windowWidth="19420" windowHeight="10420" activeTab="4" xr2:uid="{4A923690-04F6-441A-82A8-FEDA65E912C8}"/>
  </bookViews>
  <sheets>
    <sheet name="Baseline_Data" sheetId="3" r:id="rId1"/>
    <sheet name="Baseline" sheetId="1" r:id="rId2"/>
    <sheet name="Monitoring_Data" sheetId="4" r:id="rId3"/>
    <sheet name="Regular_Monitoring_Tool" sheetId="2" r:id="rId4"/>
    <sheet name="Infrastructure" sheetId="6" r:id="rId5"/>
    <sheet name="Sheet1" sheetId="5" r:id="rId6"/>
  </sheets>
  <definedNames>
    <definedName name="_xlnm._FilterDatabase" localSheetId="3" hidden="1">Regular_Monitoring_Tool!$Z$1:$AB$51</definedName>
    <definedName name="ExternalData_1" localSheetId="0" hidden="1">Baseline_Data!$A$1:$N$51</definedName>
    <definedName name="ExternalData_1" localSheetId="2" hidden="1">Monitoring_Data!$A$1:$Q$51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/>
  <c r="H2" i="6" s="1"/>
  <c r="G3" i="6"/>
  <c r="H3" i="6" s="1"/>
  <c r="G4" i="6"/>
  <c r="H4" i="6" s="1"/>
  <c r="G5" i="6"/>
  <c r="H5" i="6"/>
  <c r="G6" i="6"/>
  <c r="H6" i="6" s="1"/>
  <c r="P2" i="5"/>
  <c r="W2" i="2" a="1"/>
  <c r="W2" i="2" s="1"/>
  <c r="T53" i="2" a="1"/>
  <c r="T53" i="2" s="1"/>
  <c r="Y51" i="2"/>
  <c r="K51" i="2"/>
  <c r="L51" i="2" s="1"/>
  <c r="M51" i="2" s="1"/>
  <c r="Y50" i="2"/>
  <c r="K50" i="2"/>
  <c r="L50" i="2" s="1"/>
  <c r="M50" i="2" s="1"/>
  <c r="Y49" i="2"/>
  <c r="L49" i="2"/>
  <c r="M49" i="2" s="1"/>
  <c r="K49" i="2"/>
  <c r="Y48" i="2"/>
  <c r="K48" i="2"/>
  <c r="L48" i="2" s="1"/>
  <c r="M48" i="2" s="1"/>
  <c r="Y47" i="2"/>
  <c r="K47" i="2"/>
  <c r="L47" i="2" s="1"/>
  <c r="M47" i="2" s="1"/>
  <c r="Y46" i="2"/>
  <c r="K46" i="2"/>
  <c r="L46" i="2" s="1"/>
  <c r="M46" i="2" s="1"/>
  <c r="Y45" i="2"/>
  <c r="K45" i="2"/>
  <c r="L45" i="2" s="1"/>
  <c r="M45" i="2" s="1"/>
  <c r="Y44" i="2"/>
  <c r="K44" i="2"/>
  <c r="L44" i="2" s="1"/>
  <c r="M44" i="2" s="1"/>
  <c r="Y43" i="2"/>
  <c r="K43" i="2"/>
  <c r="L43" i="2" s="1"/>
  <c r="M43" i="2" s="1"/>
  <c r="Y42" i="2"/>
  <c r="K42" i="2"/>
  <c r="L42" i="2" s="1"/>
  <c r="M42" i="2" s="1"/>
  <c r="Y41" i="2"/>
  <c r="K41" i="2"/>
  <c r="L41" i="2" s="1"/>
  <c r="M41" i="2" s="1"/>
  <c r="Y40" i="2"/>
  <c r="K40" i="2"/>
  <c r="L40" i="2" s="1"/>
  <c r="M40" i="2" s="1"/>
  <c r="Y39" i="2"/>
  <c r="K39" i="2"/>
  <c r="L39" i="2" s="1"/>
  <c r="M39" i="2" s="1"/>
  <c r="Y38" i="2"/>
  <c r="K38" i="2"/>
  <c r="L38" i="2" s="1"/>
  <c r="M38" i="2" s="1"/>
  <c r="Y37" i="2"/>
  <c r="K37" i="2"/>
  <c r="L37" i="2" s="1"/>
  <c r="M37" i="2" s="1"/>
  <c r="Y36" i="2"/>
  <c r="K36" i="2"/>
  <c r="L36" i="2" s="1"/>
  <c r="M36" i="2" s="1"/>
  <c r="Y35" i="2"/>
  <c r="K35" i="2"/>
  <c r="L35" i="2" s="1"/>
  <c r="M35" i="2" s="1"/>
  <c r="Y34" i="2"/>
  <c r="K34" i="2"/>
  <c r="L34" i="2" s="1"/>
  <c r="M34" i="2" s="1"/>
  <c r="Y33" i="2"/>
  <c r="K33" i="2"/>
  <c r="L33" i="2" s="1"/>
  <c r="M33" i="2" s="1"/>
  <c r="Y32" i="2"/>
  <c r="K32" i="2"/>
  <c r="L32" i="2" s="1"/>
  <c r="M32" i="2" s="1"/>
  <c r="Y31" i="2"/>
  <c r="K31" i="2"/>
  <c r="L31" i="2" s="1"/>
  <c r="M31" i="2" s="1"/>
  <c r="Y30" i="2"/>
  <c r="K30" i="2"/>
  <c r="L30" i="2" s="1"/>
  <c r="M30" i="2" s="1"/>
  <c r="Y29" i="2"/>
  <c r="K29" i="2"/>
  <c r="L29" i="2" s="1"/>
  <c r="M29" i="2" s="1"/>
  <c r="Y28" i="2"/>
  <c r="K28" i="2"/>
  <c r="L28" i="2" s="1"/>
  <c r="M28" i="2" s="1"/>
  <c r="Y27" i="2"/>
  <c r="K27" i="2"/>
  <c r="L27" i="2" s="1"/>
  <c r="M27" i="2" s="1"/>
  <c r="Y26" i="2"/>
  <c r="K26" i="2"/>
  <c r="L26" i="2" s="1"/>
  <c r="M26" i="2" s="1"/>
  <c r="Y25" i="2"/>
  <c r="K25" i="2"/>
  <c r="L25" i="2" s="1"/>
  <c r="M25" i="2" s="1"/>
  <c r="Y24" i="2"/>
  <c r="K24" i="2"/>
  <c r="L24" i="2" s="1"/>
  <c r="M24" i="2" s="1"/>
  <c r="Y23" i="2"/>
  <c r="K23" i="2"/>
  <c r="L23" i="2" s="1"/>
  <c r="M23" i="2" s="1"/>
  <c r="Y22" i="2"/>
  <c r="K22" i="2"/>
  <c r="L22" i="2" s="1"/>
  <c r="M22" i="2" s="1"/>
  <c r="Y21" i="2"/>
  <c r="K21" i="2"/>
  <c r="L21" i="2" s="1"/>
  <c r="M21" i="2" s="1"/>
  <c r="Y20" i="2"/>
  <c r="K20" i="2"/>
  <c r="L20" i="2" s="1"/>
  <c r="M20" i="2" s="1"/>
  <c r="Y19" i="2"/>
  <c r="K19" i="2"/>
  <c r="L19" i="2" s="1"/>
  <c r="M19" i="2" s="1"/>
  <c r="Y18" i="2"/>
  <c r="K18" i="2"/>
  <c r="L18" i="2" s="1"/>
  <c r="M18" i="2" s="1"/>
  <c r="Y17" i="2"/>
  <c r="K17" i="2"/>
  <c r="L17" i="2" s="1"/>
  <c r="M17" i="2" s="1"/>
  <c r="Y16" i="2"/>
  <c r="K16" i="2"/>
  <c r="L16" i="2" s="1"/>
  <c r="M16" i="2" s="1"/>
  <c r="Y15" i="2"/>
  <c r="K15" i="2"/>
  <c r="L15" i="2" s="1"/>
  <c r="M15" i="2" s="1"/>
  <c r="Y14" i="2"/>
  <c r="K14" i="2"/>
  <c r="L14" i="2" s="1"/>
  <c r="M14" i="2" s="1"/>
  <c r="Y13" i="2"/>
  <c r="K13" i="2"/>
  <c r="L13" i="2" s="1"/>
  <c r="M13" i="2" s="1"/>
  <c r="Y12" i="2"/>
  <c r="K12" i="2"/>
  <c r="L12" i="2" s="1"/>
  <c r="M12" i="2" s="1"/>
  <c r="Y11" i="2"/>
  <c r="K11" i="2"/>
  <c r="L11" i="2" s="1"/>
  <c r="M11" i="2" s="1"/>
  <c r="Y10" i="2"/>
  <c r="K10" i="2"/>
  <c r="L10" i="2" s="1"/>
  <c r="M10" i="2" s="1"/>
  <c r="Y9" i="2"/>
  <c r="K9" i="2"/>
  <c r="L9" i="2" s="1"/>
  <c r="M9" i="2" s="1"/>
  <c r="Y8" i="2"/>
  <c r="K8" i="2"/>
  <c r="L8" i="2" s="1"/>
  <c r="M8" i="2" s="1"/>
  <c r="Y7" i="2"/>
  <c r="K7" i="2"/>
  <c r="L7" i="2" s="1"/>
  <c r="M7" i="2" s="1"/>
  <c r="Y6" i="2"/>
  <c r="K6" i="2"/>
  <c r="L6" i="2" s="1"/>
  <c r="M6" i="2" s="1"/>
  <c r="Y5" i="2"/>
  <c r="K5" i="2"/>
  <c r="L5" i="2" s="1"/>
  <c r="M5" i="2" s="1"/>
  <c r="Y4" i="2"/>
  <c r="K4" i="2"/>
  <c r="L4" i="2" s="1"/>
  <c r="M4" i="2" s="1"/>
  <c r="Y3" i="2"/>
  <c r="K3" i="2"/>
  <c r="L3" i="2" s="1"/>
  <c r="M3" i="2" s="1"/>
  <c r="Y2" i="2"/>
  <c r="K2" i="2"/>
  <c r="L2" i="2" s="1"/>
  <c r="M2" i="2" s="1"/>
  <c r="L8" i="1"/>
  <c r="L12" i="1"/>
  <c r="L13" i="1"/>
  <c r="L15" i="1"/>
  <c r="L18" i="1"/>
  <c r="L20" i="1"/>
  <c r="L22" i="1"/>
  <c r="L28" i="1"/>
  <c r="L38" i="1"/>
  <c r="L39" i="1"/>
  <c r="L43" i="1"/>
  <c r="L44" i="1"/>
  <c r="L45" i="1"/>
  <c r="L46" i="1"/>
  <c r="L47" i="1"/>
  <c r="L4" i="1"/>
  <c r="L6" i="1"/>
  <c r="L7" i="1"/>
  <c r="L10" i="1"/>
  <c r="L11" i="1"/>
  <c r="L14" i="1"/>
  <c r="L16" i="1"/>
  <c r="L21" i="1"/>
  <c r="L30" i="1"/>
  <c r="L41" i="1"/>
  <c r="L42" i="1"/>
  <c r="L48" i="1"/>
  <c r="L49" i="1"/>
  <c r="L3" i="1"/>
  <c r="L5" i="1"/>
  <c r="L9" i="1"/>
  <c r="L17" i="1"/>
  <c r="L19" i="1"/>
  <c r="L23" i="1"/>
  <c r="L24" i="1"/>
  <c r="L25" i="1"/>
  <c r="L26" i="1"/>
  <c r="L27" i="1"/>
  <c r="L29" i="1"/>
  <c r="L31" i="1"/>
  <c r="L32" i="1"/>
  <c r="L33" i="1"/>
  <c r="L34" i="1"/>
  <c r="L35" i="1"/>
  <c r="L36" i="1"/>
  <c r="L37" i="1"/>
  <c r="L40" i="1"/>
  <c r="L50" i="1"/>
  <c r="L51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4C8D3-BC2A-468A-B51B-6E611990CCE0}" keepAlive="1" name="Query - Baseline_Data" description="Connection to the 'Baseline_Data' query in the workbook." type="5" refreshedVersion="8" background="1" saveData="1">
    <dbPr connection="Provider=Microsoft.Mashup.OleDb.1;Data Source=$Workbook$;Location=Baseline_Data;Extended Properties=&quot;&quot;" command="SELECT * FROM [Baseline_Data]"/>
  </connection>
  <connection id="2" xr16:uid="{8CB6BFD8-6588-44A8-B33A-CEFAE5C0767B}" keepAlive="1" name="Query - Monitoring_Data" description="Connection to the 'Monitoring_Data' query in the workbook." type="5" refreshedVersion="8" background="1" saveData="1">
    <dbPr connection="Provider=Microsoft.Mashup.OleDb.1;Data Source=$Workbook$;Location=Monitoring_Data;Extended Properties=&quot;&quot;" command="SELECT * FROM [Monitoring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<sst xmlns="http://schemas.openxmlformats.org/spreadsheetml/2006/main" count="1198" uniqueCount="150">
  <si>
    <t>Location</t>
  </si>
  <si>
    <t>Mogadishu</t>
  </si>
  <si>
    <t>Baidowa</t>
  </si>
  <si>
    <t>Garowe</t>
  </si>
  <si>
    <t>Hargeisa</t>
  </si>
  <si>
    <t>Burco</t>
  </si>
  <si>
    <t>Name</t>
  </si>
  <si>
    <t>Land Size</t>
  </si>
  <si>
    <t>Land ID</t>
  </si>
  <si>
    <t>Crops</t>
  </si>
  <si>
    <t>District</t>
  </si>
  <si>
    <t>2.086169777108044, 45.29589682070379</t>
  </si>
  <si>
    <t>3.1260587171975436, 43.61789934089076</t>
  </si>
  <si>
    <t>8.441635806447309, 48.48098462960817</t>
  </si>
  <si>
    <t>9.592490709441666, 44.068472738247955</t>
  </si>
  <si>
    <t>9.607810136756655, 45.528952026233384</t>
  </si>
  <si>
    <t>Baseline Yield</t>
  </si>
  <si>
    <t>Baseline Income from Agriculture</t>
  </si>
  <si>
    <t>Baseline Total income</t>
  </si>
  <si>
    <t>Kartiile Khadar</t>
  </si>
  <si>
    <t>Xayd Ladan</t>
  </si>
  <si>
    <t>Sharmooge Diric</t>
  </si>
  <si>
    <t>Batuulo Xareed</t>
  </si>
  <si>
    <t>Siraad Garaar</t>
  </si>
  <si>
    <t>Hidan Bedri</t>
  </si>
  <si>
    <t>Good Wanaag</t>
  </si>
  <si>
    <t>Lediye Wardi</t>
  </si>
  <si>
    <t>Duddub Bilqiiis</t>
  </si>
  <si>
    <t>Qorane Hodan</t>
  </si>
  <si>
    <t>Sade Hilaac</t>
  </si>
  <si>
    <t>Waris Cawil</t>
  </si>
  <si>
    <t>Xiddig Habane</t>
  </si>
  <si>
    <t>Toolmoon Xeef</t>
  </si>
  <si>
    <t>Fayla-Aroow Caddow</t>
  </si>
  <si>
    <t>Malyuun Calas</t>
  </si>
  <si>
    <t>Malow Hanad</t>
  </si>
  <si>
    <t>Samatalis Cabdulmajid</t>
  </si>
  <si>
    <t>Abdirahman Haweeyo</t>
  </si>
  <si>
    <t>Cawad Saxardiid</t>
  </si>
  <si>
    <t>Ayaan Qaaje</t>
  </si>
  <si>
    <t>Jamaad Qaasin</t>
  </si>
  <si>
    <t>Gurxan Hani</t>
  </si>
  <si>
    <t>Koos. Maalin</t>
  </si>
  <si>
    <t>Erasto Samaan</t>
  </si>
  <si>
    <t>Bilan Kadiye</t>
  </si>
  <si>
    <t>Buuxo Shidane</t>
  </si>
  <si>
    <t>Geeljire Bulxan</t>
  </si>
  <si>
    <t>Hanad Qaybdiid</t>
  </si>
  <si>
    <t>Foosi Ceydiid</t>
  </si>
  <si>
    <t>Naalleeye Guudle</t>
  </si>
  <si>
    <t>Cigaal Khadar</t>
  </si>
  <si>
    <t>Barkhado Kaadsoon</t>
  </si>
  <si>
    <t>Gamadiid Dhuubow</t>
  </si>
  <si>
    <t>Kaarshe Kaafi</t>
  </si>
  <si>
    <t>Batax Dinaase</t>
  </si>
  <si>
    <t>Colow Faarax</t>
  </si>
  <si>
    <t>Bullo Gurxan</t>
  </si>
  <si>
    <t>Ilhaan Qalaad</t>
  </si>
  <si>
    <t>Caateye Cabdulle</t>
  </si>
  <si>
    <t>Hufane Obsiye</t>
  </si>
  <si>
    <t>Hibaaq Fawzia</t>
  </si>
  <si>
    <t>Suubban Ilkaag</t>
  </si>
  <si>
    <t>Ducaale Maslax</t>
  </si>
  <si>
    <t>Barre Xidig</t>
  </si>
  <si>
    <t>Sugulle Mahad</t>
  </si>
  <si>
    <t>Kooshin Afrax</t>
  </si>
  <si>
    <t>Koombe Shamso</t>
  </si>
  <si>
    <t>Cabbane Kadiye</t>
  </si>
  <si>
    <t>Allaalle Warsame</t>
  </si>
  <si>
    <t>Gender</t>
  </si>
  <si>
    <t>Age</t>
  </si>
  <si>
    <t>M</t>
  </si>
  <si>
    <t>F</t>
  </si>
  <si>
    <t>MO-1</t>
  </si>
  <si>
    <t>MO-2</t>
  </si>
  <si>
    <t>MO-3</t>
  </si>
  <si>
    <t>MO-4</t>
  </si>
  <si>
    <t>MO-5</t>
  </si>
  <si>
    <t>MO-6</t>
  </si>
  <si>
    <t>MO-7</t>
  </si>
  <si>
    <t>MO-8</t>
  </si>
  <si>
    <t>MO-9</t>
  </si>
  <si>
    <t>MO-10</t>
  </si>
  <si>
    <t>BA-1</t>
  </si>
  <si>
    <t>GA-4</t>
  </si>
  <si>
    <t>HA-5</t>
  </si>
  <si>
    <t>BA-2</t>
  </si>
  <si>
    <t>BA-3</t>
  </si>
  <si>
    <t>BA-4</t>
  </si>
  <si>
    <t>BA-5</t>
  </si>
  <si>
    <t>BA-6</t>
  </si>
  <si>
    <t>BA-7</t>
  </si>
  <si>
    <t>BA-8</t>
  </si>
  <si>
    <t>BA-9</t>
  </si>
  <si>
    <t>BA-10</t>
  </si>
  <si>
    <t>GA-1</t>
  </si>
  <si>
    <t>HA-1</t>
  </si>
  <si>
    <t>GA-2</t>
  </si>
  <si>
    <t>GA-3</t>
  </si>
  <si>
    <t>GA-5</t>
  </si>
  <si>
    <t>GA-6</t>
  </si>
  <si>
    <t>GA-7</t>
  </si>
  <si>
    <t>GA-8</t>
  </si>
  <si>
    <t>GA-9</t>
  </si>
  <si>
    <t>GA-10</t>
  </si>
  <si>
    <t>HA-6</t>
  </si>
  <si>
    <t>HA-3</t>
  </si>
  <si>
    <t>HA-4</t>
  </si>
  <si>
    <t>HA-2</t>
  </si>
  <si>
    <t>HA-7</t>
  </si>
  <si>
    <t>BU-1</t>
  </si>
  <si>
    <t>BU-2</t>
  </si>
  <si>
    <t>HA-8</t>
  </si>
  <si>
    <t>HA-9</t>
  </si>
  <si>
    <t>HA-10</t>
  </si>
  <si>
    <t>BU-6</t>
  </si>
  <si>
    <t>BU-7</t>
  </si>
  <si>
    <t>BU-4</t>
  </si>
  <si>
    <t>BU-3</t>
  </si>
  <si>
    <t>BU-5</t>
  </si>
  <si>
    <t>BU-8</t>
  </si>
  <si>
    <t>BU-9</t>
  </si>
  <si>
    <t>BU-10</t>
  </si>
  <si>
    <t>SN</t>
  </si>
  <si>
    <t>Tomato</t>
  </si>
  <si>
    <t>Bean</t>
  </si>
  <si>
    <t>Maize</t>
  </si>
  <si>
    <t>total income multiplier</t>
  </si>
  <si>
    <t>Updated Yield</t>
  </si>
  <si>
    <t>Updated Income from Agriculture</t>
  </si>
  <si>
    <t>Updated Total income</t>
  </si>
  <si>
    <t>Satisfaction</t>
  </si>
  <si>
    <t>Perception</t>
  </si>
  <si>
    <t>Column1</t>
  </si>
  <si>
    <t>Yield multiplier</t>
  </si>
  <si>
    <t>array</t>
  </si>
  <si>
    <t>Latitude</t>
  </si>
  <si>
    <t>Longitude</t>
  </si>
  <si>
    <t>Date</t>
  </si>
  <si>
    <t># Trained</t>
  </si>
  <si>
    <t>weekly</t>
  </si>
  <si>
    <t>Reservoir</t>
  </si>
  <si>
    <t>Frequency</t>
  </si>
  <si>
    <t>Harvested Date</t>
  </si>
  <si>
    <t>Volume Harvested</t>
  </si>
  <si>
    <t>Capacity (litres)</t>
  </si>
  <si>
    <t>Cost (USD)</t>
  </si>
  <si>
    <t>Size (cubic m)</t>
  </si>
  <si>
    <t>Type of Structure</t>
  </si>
  <si>
    <t>Structure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</si>
</sst>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,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 applyAlignment="1">
      <alignment wrapText="1"/>
    </xf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6">
    <dxf>
      <numFmt numFmtId="19" formatCode="m/d/yyyy"/>
    </dxf>
    <dxf>
      <numFmt numFmtId="3" formatCode="#,##0"/>
    </dxf>
    <dxf>
      <numFmt numFmtId="3" formatCode="#,##0"/>
    </dxf>
    <dxf>
      <numFmt numFmtId="164" formatCode="&quot;$&quot;#,##0"/>
    </dxf>
    <dxf>
      <numFmt numFmtId="3" formatCode="#,##0"/>
    </dxf>
    <dxf>
      <numFmt numFmtId="1" formatCode="0"/>
    </dxf>
    <dxf>
      <numFmt numFmtId="164" formatCode="&quot;$&quot;#,##0"/>
    </dxf>
    <dxf>
      <numFmt numFmtId="164" formatCode="&quot;$&quot;#,##0"/>
    </dxf>
    <dxf>
      <numFmt numFmtId="19" formatCode="m/d/yyyy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&quot;$&quot;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&quot;$&quot;#,##0"/>
    </dxf>
    <dxf>
      <numFmt numFmtId="164" formatCode="&quot;$&quot;#,##0"/>
    </dxf>
    <dxf>
      <numFmt numFmtId="19" formatCode="m/d/yyyy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CA84A5ED-A0DE-4D54-9A75-BA387C8E85E2}" autoFormatId="16" applyNumberFormats="0" applyBorderFormats="0" applyFontFormats="0" applyPatternFormats="0" applyAlignmentFormats="0" applyWidthHeightFormats="0">
  <queryTableRefresh nextId="16">
    <queryTableFields count="14">
      <queryTableField id="1" name="SN" tableColumnId="1"/>
      <queryTableField id="2" name="Name" tableColumnId="2"/>
      <queryTableField id="3" name="Gender" tableColumnId="3"/>
      <queryTableField id="4" name="Age" tableColumnId="4"/>
      <queryTableField id="5" name="District" tableColumnId="5"/>
      <queryTableField id="6" name="Latitude" tableColumnId="6"/>
      <queryTableField id="7" name="Longitude" tableColumnId="7"/>
      <queryTableField id="14" name="Date" tableColumnId="14"/>
      <queryTableField id="8" name="Land Size" tableColumnId="8"/>
      <queryTableField id="9" name="Land ID" tableColumnId="9"/>
      <queryTableField id="10" name="Crops" tableColumnId="10"/>
      <queryTableField id="11" name="Baseline Yield" tableColumnId="11"/>
      <queryTableField id="12" name="Baseline Income from Agriculture" tableColumnId="12"/>
      <queryTableField id="13" name="Baseline Total inco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9F487D39-2442-4E5F-984B-DA99CD731442}" autoFormatId="16" applyNumberFormats="0" applyBorderFormats="0" applyFontFormats="0" applyPatternFormats="0" applyAlignmentFormats="0" applyWidthHeightFormats="0">
  <queryTableRefresh nextId="20">
    <queryTableFields count="17">
      <queryTableField id="1" name="SN" tableColumnId="1"/>
      <queryTableField id="2" name="Name" tableColumnId="2"/>
      <queryTableField id="3" name="Gender" tableColumnId="3"/>
      <queryTableField id="4" name="Age" tableColumnId="4"/>
      <queryTableField id="5" name="District" tableColumnId="5"/>
      <queryTableField id="6" name="Latitude" tableColumnId="6"/>
      <queryTableField id="7" name="Longitude" tableColumnId="7"/>
      <queryTableField id="16" name="Date" tableColumnId="16"/>
      <queryTableField id="8" name="Land Size" tableColumnId="8"/>
      <queryTableField id="9" name="Land ID" tableColumnId="9"/>
      <queryTableField id="10" name="Crops" tableColumnId="10"/>
      <queryTableField id="11" name="Updated Yield" tableColumnId="11"/>
      <queryTableField id="12" name="Updated Income from Agriculture" tableColumnId="12"/>
      <queryTableField id="13" name="Updated Total income" tableColumnId="13"/>
      <queryTableField id="18" name="# Trained" tableColumnId="17"/>
      <queryTableField id="14" name="Satisfaction" tableColumnId="14"/>
      <queryTableField id="15" name="Percep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AF88E5-7E0D-4BDD-823E-FAE74CA426DC}" name="Baseline_Data" displayName="Baseline_Data" ref="A1:N51" tableType="queryTable" totalsRowShown="0" headerRowDxfId="35">
  <autoFilter ref="A1:N51" xr:uid="{EEAF88E5-7E0D-4BDD-823E-FAE74CA426DC}"/>
  <tableColumns count="14">
    <tableColumn id="1" xr3:uid="{90D8ADEA-64D2-42D0-A53D-0A3A10E56CF1}" uniqueName="1" name="SN" queryTableFieldId="1"/>
    <tableColumn id="2" xr3:uid="{1077AA6F-45E8-478C-A46D-353E36B7F4BE}" uniqueName="2" name="Name" queryTableFieldId="2" dataDxfId="34"/>
    <tableColumn id="3" xr3:uid="{900325E3-EAD0-4C02-83DE-8B7FBFDE7809}" uniqueName="3" name="Gender" queryTableFieldId="3" dataDxfId="33"/>
    <tableColumn id="4" xr3:uid="{C46DB6F1-C6E7-480C-AD0B-DC202447C5AD}" uniqueName="4" name="Age" queryTableFieldId="4"/>
    <tableColumn id="5" xr3:uid="{C4C60E29-78F5-4E34-961F-02271C414B3A}" uniqueName="5" name="District" queryTableFieldId="5" dataDxfId="32"/>
    <tableColumn id="6" xr3:uid="{D0E1FDD1-6F5C-4EBB-AD05-38BF909809DE}" uniqueName="6" name="Latitude" queryTableFieldId="6"/>
    <tableColumn id="7" xr3:uid="{0AB47029-A9E5-462E-A418-BB0068555D03}" uniqueName="7" name="Longitude" queryTableFieldId="7"/>
    <tableColumn id="14" xr3:uid="{20A2C0A0-26AD-4C91-AB44-CEC8C15FEA27}" uniqueName="14" name="Date" queryTableFieldId="14" dataDxfId="31"/>
    <tableColumn id="8" xr3:uid="{A2AB036D-9442-451A-9824-B256F10B8497}" uniqueName="8" name="Land Size" queryTableFieldId="8"/>
    <tableColumn id="9" xr3:uid="{CDF420CB-8345-4260-9DFF-F7413E934478}" uniqueName="9" name="Land ID" queryTableFieldId="9" dataDxfId="30"/>
    <tableColumn id="10" xr3:uid="{F744289F-33FF-4784-97A4-384FBE8DF5F0}" uniqueName="10" name="Crops" queryTableFieldId="10" dataDxfId="29"/>
    <tableColumn id="11" xr3:uid="{DB237CCD-FD7E-4F6C-AF30-DA837C7A7686}" uniqueName="11" name="Baseline Yield" queryTableFieldId="11" dataDxfId="28"/>
    <tableColumn id="12" xr3:uid="{3FF31AF3-DB39-4B92-8A62-7F1F99D6F3C7}" uniqueName="12" name="Baseline Income from Agriculture" queryTableFieldId="12" dataDxfId="27"/>
    <tableColumn id="13" xr3:uid="{550FC358-4E28-472D-A716-F89ED05FB036}" uniqueName="13" name="Baseline Total income" queryTableFieldId="13" dataDxfId="2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2C67E-C8D9-4518-8A1D-A16B775899DB}" name="Table1" displayName="Table1" ref="A1:M51" totalsRowShown="0" headerRowDxfId="25">
  <autoFilter ref="A1:M51" xr:uid="{4252C67E-C8D9-4518-8A1D-A16B775899DB}"/>
  <sortState xmlns:xlrd2="http://schemas.microsoft.com/office/spreadsheetml/2017/richdata2" ref="A2:M51">
    <sortCondition ref="A1:A51"/>
  </sortState>
  <tableColumns count="13">
    <tableColumn id="12" xr3:uid="{D5109A49-5279-497F-8867-83D875E9F8C6}" name="SN"/>
    <tableColumn id="1" xr3:uid="{0DD690D4-45DB-48BA-8CE1-650627C5F835}" name="Name"/>
    <tableColumn id="10" xr3:uid="{ECF0B4FF-3980-4933-856C-9F0EB351397B}" name="Gender"/>
    <tableColumn id="11" xr3:uid="{B0A84C1F-9A10-4DBC-93FD-5513F3B82F42}" name="Age" dataDxfId="24"/>
    <tableColumn id="2" xr3:uid="{C968A9AF-A21D-4F62-BF77-87B2BEB7B560}" name="District"/>
    <tableColumn id="3" xr3:uid="{E696443D-35F9-4548-87C6-955FE276C672}" name="Location"/>
    <tableColumn id="13" xr3:uid="{0A648369-3C12-4621-8BA9-DF9147F3C2CA}" name="Date" dataDxfId="23"/>
    <tableColumn id="4" xr3:uid="{7C3E29AE-2380-4058-AD2B-735EF270A664}" name="Land Size"/>
    <tableColumn id="5" xr3:uid="{6D6D3F8A-0FE3-44EA-918C-D840D410C619}" name="Land ID"/>
    <tableColumn id="6" xr3:uid="{32C17365-CF9C-4D1F-8A06-EA810BDA55F5}" name="Crops"/>
    <tableColumn id="7" xr3:uid="{03D026F8-8400-4150-A62F-A7F56BC878AF}" name="Baseline Yield"/>
    <tableColumn id="8" xr3:uid="{B43FE4E7-0907-4483-A7A5-873DBBBC6F7F}" name="Baseline Income from Agriculture" dataDxfId="22"/>
    <tableColumn id="9" xr3:uid="{0DD122E3-9428-465E-AFD9-E93A977BB501}" name="Baseline Total income" dataDxfId="21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C9B5EB-D094-4BC1-B3F2-99105B25E959}" name="Monitoring_Data" displayName="Monitoring_Data" ref="A1:Q51" tableType="queryTable" totalsRowShown="0" headerRowDxfId="20">
  <autoFilter ref="A1:Q51" xr:uid="{D6C9B5EB-D094-4BC1-B3F2-99105B25E959}"/>
  <tableColumns count="17">
    <tableColumn id="1" xr3:uid="{84A9C717-46BC-42D7-8FD7-ECB6E9CB7B3E}" uniqueName="1" name="SN" queryTableFieldId="1"/>
    <tableColumn id="2" xr3:uid="{4F9AD64B-FF7B-4E1E-AB6F-9BAFE458F3B9}" uniqueName="2" name="Name" queryTableFieldId="2" dataDxfId="19"/>
    <tableColumn id="3" xr3:uid="{5644BA7F-3062-4142-A758-F62A27A1E16E}" uniqueName="3" name="Gender" queryTableFieldId="3" dataDxfId="18"/>
    <tableColumn id="4" xr3:uid="{73A89CB6-0700-4388-9A26-40F3CBF972E8}" uniqueName="4" name="Age" queryTableFieldId="4"/>
    <tableColumn id="5" xr3:uid="{E0F39320-DD28-4486-BA32-A922FC34DC26}" uniqueName="5" name="District" queryTableFieldId="5" dataDxfId="17"/>
    <tableColumn id="6" xr3:uid="{EB6E4720-371F-44B6-A8AD-1E79B57624D1}" uniqueName="6" name="Latitude" queryTableFieldId="6"/>
    <tableColumn id="7" xr3:uid="{98571379-4D91-4743-9DCF-0CFAF0DC3241}" uniqueName="7" name="Longitude" queryTableFieldId="7"/>
    <tableColumn id="16" xr3:uid="{68F84497-F89C-4EA5-AA6A-0C39DC56B55F}" uniqueName="16" name="Date" queryTableFieldId="16" dataDxfId="16"/>
    <tableColumn id="8" xr3:uid="{A2853263-FA45-4383-9AEF-FD7E260122B2}" uniqueName="8" name="Land Size" queryTableFieldId="8"/>
    <tableColumn id="9" xr3:uid="{82FE6575-D195-48E0-BBAF-4A2992DA1847}" uniqueName="9" name="Land ID" queryTableFieldId="9" dataDxfId="15"/>
    <tableColumn id="10" xr3:uid="{3680A5C9-D59A-467C-A20C-126633AB859F}" uniqueName="10" name="Crops" queryTableFieldId="10" dataDxfId="14"/>
    <tableColumn id="11" xr3:uid="{A420D15D-0DF5-4EB7-9CB4-1C65748AF6B5}" uniqueName="11" name="Updated Yield" queryTableFieldId="11" dataDxfId="13"/>
    <tableColumn id="12" xr3:uid="{CE4E13CE-81FD-4B88-889E-352DF80898A3}" uniqueName="12" name="Updated Income from Agriculture" queryTableFieldId="12" dataDxfId="12"/>
    <tableColumn id="13" xr3:uid="{1A4DF8B3-4370-4AE0-B332-3F37B102475C}" uniqueName="13" name="Updated Total income" queryTableFieldId="13" dataDxfId="11"/>
    <tableColumn id="17" xr3:uid="{0EC7BBDF-7A09-4593-975E-53B3C2EA7054}" uniqueName="17" name="# Trained" queryTableFieldId="18"/>
    <tableColumn id="14" xr3:uid="{2F47FDD6-1963-46FD-8D86-FDAC6294C88B}" uniqueName="14" name="Satisfaction" queryTableFieldId="14"/>
    <tableColumn id="15" xr3:uid="{CC6CA6A7-11F5-41B8-9E8D-A8125FB801A4}" uniqueName="15" name="Perception" queryTableFieldId="1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228FB2-8F09-4F42-8185-06350DD51009}" name="Table13" displayName="Table13" ref="A1:T51" totalsRowShown="0" headerRowDxfId="10">
  <autoFilter ref="A1:T51" xr:uid="{4252C67E-C8D9-4518-8A1D-A16B775899DB}"/>
  <sortState xmlns:xlrd2="http://schemas.microsoft.com/office/spreadsheetml/2017/richdata2" ref="A2:T51">
    <sortCondition ref="A1:A51"/>
  </sortState>
  <tableColumns count="20">
    <tableColumn id="12" xr3:uid="{81273B77-336B-44B1-AAD2-6A1FEEEF8B63}" name="SN"/>
    <tableColumn id="1" xr3:uid="{FC1684EB-D7B8-4B3A-981D-032355CF2474}" name="Name"/>
    <tableColumn id="10" xr3:uid="{B5030043-7477-4A28-9C76-46D9DD261110}" name="Gender"/>
    <tableColumn id="11" xr3:uid="{DAEEF4FE-5AC7-4887-9BF1-8A119B172085}" name="Age" dataDxfId="9"/>
    <tableColumn id="2" xr3:uid="{E33BC820-A653-4858-8D16-A2CCFC29B5D2}" name="District"/>
    <tableColumn id="3" xr3:uid="{88568A07-61A6-4081-B2E0-6CAC42F51D6A}" name="Location"/>
    <tableColumn id="19" xr3:uid="{6E02796D-F898-4262-9E47-985294152A87}" name="Date" dataDxfId="8"/>
    <tableColumn id="4" xr3:uid="{E282F6DA-DCFA-48BF-8819-2C03E85537AC}" name="Land Size"/>
    <tableColumn id="5" xr3:uid="{DC9BB44D-BAF4-4920-AA28-0A3AAE8CB854}" name="Land ID"/>
    <tableColumn id="6" xr3:uid="{99D7512E-A17C-4557-9FDF-2D034F726A5F}" name="Crops"/>
    <tableColumn id="7" xr3:uid="{67F349F9-EE3F-434F-A05E-7C7AAF736AC7}" name="Updated Yield">
      <calculatedColumnFormula>AA2*AB2</calculatedColumnFormula>
    </tableColumn>
    <tableColumn id="8" xr3:uid="{FE481868-0AF7-480F-8A2E-B3ACC8D6F39E}" name="Updated Income from Agriculture" dataDxfId="7"/>
    <tableColumn id="9" xr3:uid="{43BC0786-26F7-417A-93B1-A73EB8095192}" name="Updated Total income" dataDxfId="6">
      <calculatedColumnFormula>Table13[[#This Row],[Updated Income from Agriculture]]*Z2</calculatedColumnFormula>
    </tableColumn>
    <tableColumn id="20" xr3:uid="{8E50540C-D8F7-49CA-978D-0F287840E881}" name="# Trained" dataDxfId="5"/>
    <tableColumn id="13" xr3:uid="{0DDF1965-2F46-48B1-A855-DC34F41EC1BF}" name="Satisfaction"/>
    <tableColumn id="14" xr3:uid="{12B8B657-C186-472B-8BFB-FBCE7BDB51A9}" name="Perception"/>
    <tableColumn id="18" xr3:uid="{06D5913F-6348-4530-BC33-C52BC44CDFCE}" name="Column1"/>
    <tableColumn id="15" xr3:uid="{4F608AB7-3699-434C-AEE4-ECC01A901DF1}" name="total income multiplier"/>
    <tableColumn id="16" xr3:uid="{4D402C6C-BD5D-464D-9D9F-F1D6552622FC}" name="Yield multiplier"/>
    <tableColumn id="17" xr3:uid="{CE49B8C5-6939-42D8-8F2F-D4DBB95E57C5}" name="Baseline Yield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ACC579-4B0D-4B54-BBC8-D6F0ADE4316D}" name="Table16" displayName="Table16" ref="A1:J6" totalsRowShown="0">
  <autoFilter ref="A1:J6" xr:uid="{4252C67E-C8D9-4518-8A1D-A16B775899DB}"/>
  <tableColumns count="10">
    <tableColumn id="2" xr3:uid="{C968A9AF-A21D-4F62-BF77-87B2BEB7B560}" name="District"/>
    <tableColumn id="3" xr3:uid="{E696443D-35F9-4548-87C6-955FE276C672}" name="Location"/>
    <tableColumn id="4" xr3:uid="{7C3E29AE-2380-4058-AD2B-735EF270A664}" name="Structure ID"/>
    <tableColumn id="5" xr3:uid="{6D6D3F8A-0FE3-44EA-918C-D840D410C619}" name="Type of Structure"/>
    <tableColumn id="6" xr3:uid="{32C17365-CF9C-4D1F-8A06-EA810BDA55F5}" name="Size (cubic m)" dataDxfId="4"/>
    <tableColumn id="7" xr3:uid="{03D026F8-8400-4150-A62F-A7F56BC878AF}" name="Cost (USD)" dataDxfId="3"/>
    <tableColumn id="1" xr3:uid="{786C8AEF-D8F3-4E03-BA6E-CBEC23CD867D}" name="Capacity (litres)" dataDxfId="2">
      <calculatedColumnFormula>Table16[[#This Row],[Size (cubic m)]]*1000</calculatedColumnFormula>
    </tableColumn>
    <tableColumn id="8" xr3:uid="{B43FE4E7-0907-4483-A7A5-873DBBBC6F7F}" name="Volume Harvested" dataDxfId="1">
      <calculatedColumnFormula>G2*0.6</calculatedColumnFormula>
    </tableColumn>
    <tableColumn id="9" xr3:uid="{0DD122E3-9428-465E-AFD9-E93A977BB501}" name="Harvested Date" dataDxfId="0"/>
    <tableColumn id="13" xr3:uid="{B614430D-E177-4673-83AF-038340212D2C}" name="Frequenc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BE97-5220-45D2-91C2-81A1415B3630}">
  <dimension ref="A1:N51"/>
  <sheetViews>
    <sheetView topLeftCell="J1" workbookViewId="0">
      <selection activeCell="M2" sqref="M2:M51"/>
    </sheetView>
  </sheetViews>
  <sheetFormatPr defaultRowHeight="14.5" x14ac:dyDescent="0.35"/>
  <cols>
    <col min="1" max="1" width="5.7265625" bestFit="1" customWidth="1"/>
    <col min="2" max="2" width="21.453125" bestFit="1" customWidth="1"/>
    <col min="3" max="3" width="10" bestFit="1" customWidth="1"/>
    <col min="4" max="4" width="6.7265625" bestFit="1" customWidth="1"/>
    <col min="5" max="5" width="10.7265625" bestFit="1" customWidth="1"/>
    <col min="6" max="6" width="10.54296875" bestFit="1" customWidth="1"/>
    <col min="7" max="7" width="12.1796875" bestFit="1" customWidth="1"/>
    <col min="8" max="8" width="11.453125" bestFit="1" customWidth="1"/>
    <col min="9" max="9" width="9.7265625" bestFit="1" customWidth="1"/>
    <col min="10" max="10" width="8.26953125" bestFit="1" customWidth="1"/>
    <col min="11" max="11" width="16" bestFit="1" customWidth="1"/>
    <col min="12" max="12" width="18" customWidth="1"/>
    <col min="13" max="14" width="13.453125" customWidth="1"/>
  </cols>
  <sheetData>
    <row r="1" spans="1:14" ht="43.5" x14ac:dyDescent="0.35">
      <c r="A1" s="2" t="s">
        <v>123</v>
      </c>
      <c r="B1" s="2" t="s">
        <v>6</v>
      </c>
      <c r="C1" s="2" t="s">
        <v>69</v>
      </c>
      <c r="D1" s="2" t="s">
        <v>70</v>
      </c>
      <c r="E1" s="2" t="s">
        <v>10</v>
      </c>
      <c r="F1" s="2" t="s">
        <v>136</v>
      </c>
      <c r="G1" s="2" t="s">
        <v>137</v>
      </c>
      <c r="H1" t="s">
        <v>138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17</v>
      </c>
      <c r="N1" s="2" t="s">
        <v>18</v>
      </c>
    </row>
    <row r="2" spans="1:14" x14ac:dyDescent="0.35">
      <c r="A2">
        <v>1</v>
      </c>
      <c r="B2" t="s">
        <v>19</v>
      </c>
      <c r="C2" t="s">
        <v>71</v>
      </c>
      <c r="D2">
        <v>54</v>
      </c>
      <c r="E2" t="s">
        <v>1</v>
      </c>
      <c r="F2">
        <v>2.0861700000000001</v>
      </c>
      <c r="G2">
        <v>45.295896999999997</v>
      </c>
      <c r="H2" s="5">
        <v>44748</v>
      </c>
      <c r="I2">
        <v>2</v>
      </c>
      <c r="J2" t="s">
        <v>73</v>
      </c>
      <c r="K2" t="s">
        <v>124</v>
      </c>
      <c r="L2" s="3">
        <v>800</v>
      </c>
      <c r="M2" s="3">
        <v>1440</v>
      </c>
      <c r="N2" s="3">
        <v>2361.6</v>
      </c>
    </row>
    <row r="3" spans="1:14" x14ac:dyDescent="0.35">
      <c r="A3">
        <v>2</v>
      </c>
      <c r="B3" t="s">
        <v>20</v>
      </c>
      <c r="C3" t="s">
        <v>71</v>
      </c>
      <c r="D3">
        <v>41</v>
      </c>
      <c r="E3" t="s">
        <v>1</v>
      </c>
      <c r="F3">
        <v>2.0861700000000001</v>
      </c>
      <c r="G3">
        <v>45.295896999999997</v>
      </c>
      <c r="H3" s="5">
        <v>44748</v>
      </c>
      <c r="I3">
        <v>4</v>
      </c>
      <c r="J3" t="s">
        <v>74</v>
      </c>
      <c r="K3" t="s">
        <v>125</v>
      </c>
      <c r="L3" s="3">
        <v>500</v>
      </c>
      <c r="M3" s="3">
        <v>2200</v>
      </c>
      <c r="N3" s="3">
        <v>4004</v>
      </c>
    </row>
    <row r="4" spans="1:14" x14ac:dyDescent="0.35">
      <c r="A4">
        <v>3</v>
      </c>
      <c r="B4" t="s">
        <v>21</v>
      </c>
      <c r="C4" t="s">
        <v>71</v>
      </c>
      <c r="D4">
        <v>26</v>
      </c>
      <c r="E4" t="s">
        <v>1</v>
      </c>
      <c r="F4">
        <v>2.0861700000000001</v>
      </c>
      <c r="G4">
        <v>45.295896999999997</v>
      </c>
      <c r="H4" s="5">
        <v>44748</v>
      </c>
      <c r="I4">
        <v>7</v>
      </c>
      <c r="J4" t="s">
        <v>75</v>
      </c>
      <c r="K4" t="s">
        <v>126</v>
      </c>
      <c r="L4" s="3">
        <v>800</v>
      </c>
      <c r="M4" s="3">
        <v>4200</v>
      </c>
      <c r="N4" s="3">
        <v>7938</v>
      </c>
    </row>
    <row r="5" spans="1:14" x14ac:dyDescent="0.35">
      <c r="A5">
        <v>4</v>
      </c>
      <c r="B5" t="s">
        <v>22</v>
      </c>
      <c r="C5" t="s">
        <v>72</v>
      </c>
      <c r="D5">
        <v>43</v>
      </c>
      <c r="E5" t="s">
        <v>1</v>
      </c>
      <c r="F5">
        <v>2.0861700000000001</v>
      </c>
      <c r="G5">
        <v>45.295896999999997</v>
      </c>
      <c r="H5" s="5">
        <v>44748</v>
      </c>
      <c r="I5">
        <v>6</v>
      </c>
      <c r="J5" t="s">
        <v>76</v>
      </c>
      <c r="K5" t="s">
        <v>124</v>
      </c>
      <c r="L5" s="3">
        <v>1000</v>
      </c>
      <c r="M5" s="3">
        <v>5400</v>
      </c>
      <c r="N5" s="3">
        <v>8478</v>
      </c>
    </row>
    <row r="6" spans="1:14" x14ac:dyDescent="0.35">
      <c r="A6">
        <v>5</v>
      </c>
      <c r="B6" t="s">
        <v>23</v>
      </c>
      <c r="C6" t="s">
        <v>72</v>
      </c>
      <c r="D6">
        <v>52</v>
      </c>
      <c r="E6" t="s">
        <v>1</v>
      </c>
      <c r="F6">
        <v>2.0861700000000001</v>
      </c>
      <c r="G6">
        <v>45.295896999999997</v>
      </c>
      <c r="H6" s="5">
        <v>44748</v>
      </c>
      <c r="I6">
        <v>1</v>
      </c>
      <c r="J6" t="s">
        <v>77</v>
      </c>
      <c r="K6" t="s">
        <v>125</v>
      </c>
      <c r="L6" s="3">
        <v>600</v>
      </c>
      <c r="M6" s="3">
        <v>660</v>
      </c>
      <c r="N6" s="3">
        <v>825</v>
      </c>
    </row>
    <row r="7" spans="1:14" x14ac:dyDescent="0.35">
      <c r="A7">
        <v>6</v>
      </c>
      <c r="B7" t="s">
        <v>24</v>
      </c>
      <c r="C7" t="s">
        <v>71</v>
      </c>
      <c r="D7">
        <v>38</v>
      </c>
      <c r="E7" t="s">
        <v>1</v>
      </c>
      <c r="F7">
        <v>2.0861700000000001</v>
      </c>
      <c r="G7">
        <v>45.295896999999997</v>
      </c>
      <c r="H7" s="5">
        <v>44748</v>
      </c>
      <c r="I7">
        <v>3</v>
      </c>
      <c r="J7" t="s">
        <v>78</v>
      </c>
      <c r="K7" t="s">
        <v>125</v>
      </c>
      <c r="L7" s="3">
        <v>700</v>
      </c>
      <c r="M7" s="3">
        <v>2310</v>
      </c>
      <c r="N7" s="3">
        <v>3441.9</v>
      </c>
    </row>
    <row r="8" spans="1:14" x14ac:dyDescent="0.35">
      <c r="A8">
        <v>7</v>
      </c>
      <c r="B8" t="s">
        <v>25</v>
      </c>
      <c r="C8" t="s">
        <v>71</v>
      </c>
      <c r="D8">
        <v>48</v>
      </c>
      <c r="E8" t="s">
        <v>1</v>
      </c>
      <c r="F8">
        <v>2.0861700000000001</v>
      </c>
      <c r="G8">
        <v>45.295896999999997</v>
      </c>
      <c r="H8" s="5">
        <v>44748</v>
      </c>
      <c r="I8">
        <v>1</v>
      </c>
      <c r="J8" t="s">
        <v>79</v>
      </c>
      <c r="K8" t="s">
        <v>126</v>
      </c>
      <c r="L8" s="3">
        <v>700</v>
      </c>
      <c r="M8" s="3">
        <v>525</v>
      </c>
      <c r="N8" s="3">
        <v>798</v>
      </c>
    </row>
    <row r="9" spans="1:14" x14ac:dyDescent="0.35">
      <c r="A9">
        <v>8</v>
      </c>
      <c r="B9" t="s">
        <v>26</v>
      </c>
      <c r="C9" t="s">
        <v>71</v>
      </c>
      <c r="D9">
        <v>19</v>
      </c>
      <c r="E9" t="s">
        <v>1</v>
      </c>
      <c r="F9">
        <v>2.0861700000000001</v>
      </c>
      <c r="G9">
        <v>45.295896999999997</v>
      </c>
      <c r="H9" s="5">
        <v>44748</v>
      </c>
      <c r="I9">
        <v>7</v>
      </c>
      <c r="J9" t="s">
        <v>80</v>
      </c>
      <c r="K9" t="s">
        <v>124</v>
      </c>
      <c r="L9" s="3">
        <v>1000</v>
      </c>
      <c r="M9" s="3">
        <v>6300</v>
      </c>
      <c r="N9" s="3">
        <v>10395</v>
      </c>
    </row>
    <row r="10" spans="1:14" x14ac:dyDescent="0.35">
      <c r="A10">
        <v>9</v>
      </c>
      <c r="B10" t="s">
        <v>27</v>
      </c>
      <c r="C10" t="s">
        <v>71</v>
      </c>
      <c r="D10">
        <v>22</v>
      </c>
      <c r="E10" t="s">
        <v>1</v>
      </c>
      <c r="F10">
        <v>2.0861700000000001</v>
      </c>
      <c r="G10">
        <v>45.295896999999997</v>
      </c>
      <c r="H10" s="5">
        <v>44748</v>
      </c>
      <c r="I10">
        <v>7</v>
      </c>
      <c r="J10" t="s">
        <v>81</v>
      </c>
      <c r="K10" t="s">
        <v>125</v>
      </c>
      <c r="L10" s="3">
        <v>700</v>
      </c>
      <c r="M10" s="3">
        <v>5390</v>
      </c>
      <c r="N10" s="3">
        <v>7060.9</v>
      </c>
    </row>
    <row r="11" spans="1:14" x14ac:dyDescent="0.35">
      <c r="A11">
        <v>10</v>
      </c>
      <c r="B11" t="s">
        <v>28</v>
      </c>
      <c r="C11" t="s">
        <v>71</v>
      </c>
      <c r="D11">
        <v>22</v>
      </c>
      <c r="E11" t="s">
        <v>1</v>
      </c>
      <c r="F11">
        <v>2.0861700000000001</v>
      </c>
      <c r="G11">
        <v>45.295896999999997</v>
      </c>
      <c r="H11" s="5">
        <v>44748</v>
      </c>
      <c r="I11">
        <v>2</v>
      </c>
      <c r="J11" t="s">
        <v>82</v>
      </c>
      <c r="K11" t="s">
        <v>125</v>
      </c>
      <c r="L11" s="3">
        <v>500</v>
      </c>
      <c r="M11" s="3">
        <v>1100</v>
      </c>
      <c r="N11" s="3">
        <v>1386</v>
      </c>
    </row>
    <row r="12" spans="1:14" x14ac:dyDescent="0.35">
      <c r="A12">
        <v>11</v>
      </c>
      <c r="B12" t="s">
        <v>29</v>
      </c>
      <c r="C12" t="s">
        <v>71</v>
      </c>
      <c r="D12">
        <v>31</v>
      </c>
      <c r="E12" t="s">
        <v>2</v>
      </c>
      <c r="F12">
        <v>3.1260590000000001</v>
      </c>
      <c r="G12">
        <v>43.617899000000001</v>
      </c>
      <c r="H12" s="5">
        <v>44748</v>
      </c>
      <c r="I12">
        <v>4</v>
      </c>
      <c r="J12" t="s">
        <v>83</v>
      </c>
      <c r="K12" t="s">
        <v>126</v>
      </c>
      <c r="L12" s="3">
        <v>700</v>
      </c>
      <c r="M12" s="3">
        <v>2100</v>
      </c>
      <c r="N12" s="3">
        <v>3507</v>
      </c>
    </row>
    <row r="13" spans="1:14" x14ac:dyDescent="0.35">
      <c r="A13">
        <v>12</v>
      </c>
      <c r="B13" t="s">
        <v>30</v>
      </c>
      <c r="C13" t="s">
        <v>72</v>
      </c>
      <c r="D13">
        <v>40</v>
      </c>
      <c r="E13" t="s">
        <v>2</v>
      </c>
      <c r="F13">
        <v>3.1260590000000001</v>
      </c>
      <c r="G13">
        <v>43.617899000000001</v>
      </c>
      <c r="H13" s="5">
        <v>44748</v>
      </c>
      <c r="I13">
        <v>4</v>
      </c>
      <c r="J13" t="s">
        <v>86</v>
      </c>
      <c r="K13" t="s">
        <v>126</v>
      </c>
      <c r="L13" s="3">
        <v>700</v>
      </c>
      <c r="M13" s="3">
        <v>2100</v>
      </c>
      <c r="N13" s="3">
        <v>2562</v>
      </c>
    </row>
    <row r="14" spans="1:14" x14ac:dyDescent="0.35">
      <c r="A14">
        <v>13</v>
      </c>
      <c r="B14" t="s">
        <v>31</v>
      </c>
      <c r="C14" t="s">
        <v>72</v>
      </c>
      <c r="D14">
        <v>33</v>
      </c>
      <c r="E14" t="s">
        <v>2</v>
      </c>
      <c r="F14">
        <v>3.1260590000000001</v>
      </c>
      <c r="G14">
        <v>43.617899000000001</v>
      </c>
      <c r="H14" s="5">
        <v>44748</v>
      </c>
      <c r="I14">
        <v>1</v>
      </c>
      <c r="J14" t="s">
        <v>87</v>
      </c>
      <c r="K14" t="s">
        <v>125</v>
      </c>
      <c r="L14" s="3">
        <v>700</v>
      </c>
      <c r="M14" s="3">
        <v>770</v>
      </c>
      <c r="N14" s="3">
        <v>931.7</v>
      </c>
    </row>
    <row r="15" spans="1:14" x14ac:dyDescent="0.35">
      <c r="A15">
        <v>14</v>
      </c>
      <c r="B15" t="s">
        <v>32</v>
      </c>
      <c r="C15" t="s">
        <v>72</v>
      </c>
      <c r="D15">
        <v>32</v>
      </c>
      <c r="E15" t="s">
        <v>2</v>
      </c>
      <c r="F15">
        <v>3.1260590000000001</v>
      </c>
      <c r="G15">
        <v>43.617899000000001</v>
      </c>
      <c r="H15" s="5">
        <v>44748</v>
      </c>
      <c r="I15">
        <v>1</v>
      </c>
      <c r="J15" t="s">
        <v>88</v>
      </c>
      <c r="K15" t="s">
        <v>126</v>
      </c>
      <c r="L15" s="3">
        <v>900</v>
      </c>
      <c r="M15" s="3">
        <v>675</v>
      </c>
      <c r="N15" s="3">
        <v>675</v>
      </c>
    </row>
    <row r="16" spans="1:14" x14ac:dyDescent="0.35">
      <c r="A16">
        <v>15</v>
      </c>
      <c r="B16" t="s">
        <v>33</v>
      </c>
      <c r="C16" t="s">
        <v>71</v>
      </c>
      <c r="D16">
        <v>31</v>
      </c>
      <c r="E16" t="s">
        <v>2</v>
      </c>
      <c r="F16">
        <v>3.1260590000000001</v>
      </c>
      <c r="G16">
        <v>43.617899000000001</v>
      </c>
      <c r="H16" s="5">
        <v>44748</v>
      </c>
      <c r="I16">
        <v>6</v>
      </c>
      <c r="J16" t="s">
        <v>89</v>
      </c>
      <c r="K16" t="s">
        <v>125</v>
      </c>
      <c r="L16" s="3">
        <v>500</v>
      </c>
      <c r="M16" s="3">
        <v>3300</v>
      </c>
      <c r="N16" s="3">
        <v>5445</v>
      </c>
    </row>
    <row r="17" spans="1:14" x14ac:dyDescent="0.35">
      <c r="A17">
        <v>16</v>
      </c>
      <c r="B17" t="s">
        <v>34</v>
      </c>
      <c r="C17" t="s">
        <v>72</v>
      </c>
      <c r="D17">
        <v>44</v>
      </c>
      <c r="E17" t="s">
        <v>2</v>
      </c>
      <c r="F17">
        <v>3.1260590000000001</v>
      </c>
      <c r="G17">
        <v>43.617899000000001</v>
      </c>
      <c r="H17" s="5">
        <v>44748</v>
      </c>
      <c r="I17">
        <v>3</v>
      </c>
      <c r="J17" t="s">
        <v>90</v>
      </c>
      <c r="K17" t="s">
        <v>124</v>
      </c>
      <c r="L17" s="3">
        <v>900</v>
      </c>
      <c r="M17" s="3">
        <v>2430</v>
      </c>
      <c r="N17" s="3">
        <v>3742.2</v>
      </c>
    </row>
    <row r="18" spans="1:14" x14ac:dyDescent="0.35">
      <c r="A18">
        <v>17</v>
      </c>
      <c r="B18" t="s">
        <v>35</v>
      </c>
      <c r="C18" t="s">
        <v>71</v>
      </c>
      <c r="D18">
        <v>21</v>
      </c>
      <c r="E18" t="s">
        <v>2</v>
      </c>
      <c r="F18">
        <v>3.1260590000000001</v>
      </c>
      <c r="G18">
        <v>43.617899000000001</v>
      </c>
      <c r="H18" s="5">
        <v>44748</v>
      </c>
      <c r="I18">
        <v>5</v>
      </c>
      <c r="J18" t="s">
        <v>91</v>
      </c>
      <c r="K18" t="s">
        <v>126</v>
      </c>
      <c r="L18" s="3">
        <v>900</v>
      </c>
      <c r="M18" s="3">
        <v>3375</v>
      </c>
      <c r="N18" s="3">
        <v>4320</v>
      </c>
    </row>
    <row r="19" spans="1:14" x14ac:dyDescent="0.35">
      <c r="A19">
        <v>18</v>
      </c>
      <c r="B19" t="s">
        <v>36</v>
      </c>
      <c r="C19" t="s">
        <v>71</v>
      </c>
      <c r="D19">
        <v>53</v>
      </c>
      <c r="E19" t="s">
        <v>2</v>
      </c>
      <c r="F19">
        <v>3.1260590000000001</v>
      </c>
      <c r="G19">
        <v>43.617899000000001</v>
      </c>
      <c r="H19" s="5">
        <v>44748</v>
      </c>
      <c r="I19">
        <v>2</v>
      </c>
      <c r="J19" t="s">
        <v>92</v>
      </c>
      <c r="K19" t="s">
        <v>124</v>
      </c>
      <c r="L19" s="3">
        <v>1000</v>
      </c>
      <c r="M19" s="3">
        <v>1800</v>
      </c>
      <c r="N19" s="3">
        <v>2124</v>
      </c>
    </row>
    <row r="20" spans="1:14" x14ac:dyDescent="0.35">
      <c r="A20">
        <v>19</v>
      </c>
      <c r="B20" t="s">
        <v>37</v>
      </c>
      <c r="C20" t="s">
        <v>71</v>
      </c>
      <c r="D20">
        <v>32</v>
      </c>
      <c r="E20" t="s">
        <v>2</v>
      </c>
      <c r="F20">
        <v>3.1260590000000001</v>
      </c>
      <c r="G20">
        <v>43.617899000000001</v>
      </c>
      <c r="H20" s="5">
        <v>44748</v>
      </c>
      <c r="I20">
        <v>3</v>
      </c>
      <c r="J20" t="s">
        <v>93</v>
      </c>
      <c r="K20" t="s">
        <v>126</v>
      </c>
      <c r="L20" s="3">
        <v>800</v>
      </c>
      <c r="M20" s="3">
        <v>1800</v>
      </c>
      <c r="N20" s="3">
        <v>3114</v>
      </c>
    </row>
    <row r="21" spans="1:14" x14ac:dyDescent="0.35">
      <c r="A21">
        <v>20</v>
      </c>
      <c r="B21" t="s">
        <v>38</v>
      </c>
      <c r="C21" t="s">
        <v>71</v>
      </c>
      <c r="D21">
        <v>40</v>
      </c>
      <c r="E21" t="s">
        <v>2</v>
      </c>
      <c r="F21">
        <v>3.1260590000000001</v>
      </c>
      <c r="G21">
        <v>43.617899000000001</v>
      </c>
      <c r="H21" s="5">
        <v>44748</v>
      </c>
      <c r="I21">
        <v>7</v>
      </c>
      <c r="J21" t="s">
        <v>94</v>
      </c>
      <c r="K21" t="s">
        <v>125</v>
      </c>
      <c r="L21" s="3">
        <v>600</v>
      </c>
      <c r="M21" s="3">
        <v>4620</v>
      </c>
      <c r="N21" s="3">
        <v>8731.7999999999993</v>
      </c>
    </row>
    <row r="22" spans="1:14" x14ac:dyDescent="0.35">
      <c r="A22">
        <v>21</v>
      </c>
      <c r="B22" t="s">
        <v>39</v>
      </c>
      <c r="C22" t="s">
        <v>72</v>
      </c>
      <c r="D22">
        <v>36</v>
      </c>
      <c r="E22" t="s">
        <v>3</v>
      </c>
      <c r="F22">
        <v>8.4416360000000008</v>
      </c>
      <c r="G22">
        <v>48.480984999999997</v>
      </c>
      <c r="H22" s="5">
        <v>44748</v>
      </c>
      <c r="I22">
        <v>4</v>
      </c>
      <c r="J22" t="s">
        <v>95</v>
      </c>
      <c r="K22" t="s">
        <v>126</v>
      </c>
      <c r="L22" s="3">
        <v>800</v>
      </c>
      <c r="M22" s="3">
        <v>2400</v>
      </c>
      <c r="N22" s="3">
        <v>3336</v>
      </c>
    </row>
    <row r="23" spans="1:14" x14ac:dyDescent="0.35">
      <c r="A23">
        <v>22</v>
      </c>
      <c r="B23" t="s">
        <v>40</v>
      </c>
      <c r="C23" t="s">
        <v>72</v>
      </c>
      <c r="D23">
        <v>21</v>
      </c>
      <c r="E23" t="s">
        <v>3</v>
      </c>
      <c r="F23">
        <v>8.4416360000000008</v>
      </c>
      <c r="G23">
        <v>48.480984999999997</v>
      </c>
      <c r="H23" s="5">
        <v>44748</v>
      </c>
      <c r="I23">
        <v>1</v>
      </c>
      <c r="J23" t="s">
        <v>97</v>
      </c>
      <c r="K23" t="s">
        <v>124</v>
      </c>
      <c r="L23" s="3">
        <v>900</v>
      </c>
      <c r="M23" s="3">
        <v>810</v>
      </c>
      <c r="N23" s="3">
        <v>939.6</v>
      </c>
    </row>
    <row r="24" spans="1:14" x14ac:dyDescent="0.35">
      <c r="A24">
        <v>23</v>
      </c>
      <c r="B24" t="s">
        <v>41</v>
      </c>
      <c r="C24" t="s">
        <v>71</v>
      </c>
      <c r="D24">
        <v>41</v>
      </c>
      <c r="E24" t="s">
        <v>3</v>
      </c>
      <c r="F24">
        <v>8.4416360000000008</v>
      </c>
      <c r="G24">
        <v>48.480984999999997</v>
      </c>
      <c r="H24" s="5">
        <v>44748</v>
      </c>
      <c r="I24">
        <v>3</v>
      </c>
      <c r="J24" t="s">
        <v>98</v>
      </c>
      <c r="K24" t="s">
        <v>124</v>
      </c>
      <c r="L24" s="3">
        <v>900</v>
      </c>
      <c r="M24" s="3">
        <v>2430</v>
      </c>
      <c r="N24" s="3">
        <v>4495.5</v>
      </c>
    </row>
    <row r="25" spans="1:14" x14ac:dyDescent="0.35">
      <c r="A25">
        <v>24</v>
      </c>
      <c r="B25" t="s">
        <v>42</v>
      </c>
      <c r="C25" t="s">
        <v>72</v>
      </c>
      <c r="D25">
        <v>18</v>
      </c>
      <c r="E25" t="s">
        <v>3</v>
      </c>
      <c r="F25">
        <v>8.4416360000000008</v>
      </c>
      <c r="G25">
        <v>48.480984999999997</v>
      </c>
      <c r="H25" s="5">
        <v>44748</v>
      </c>
      <c r="I25">
        <v>7</v>
      </c>
      <c r="J25" t="s">
        <v>84</v>
      </c>
      <c r="K25" t="s">
        <v>124</v>
      </c>
      <c r="L25" s="3">
        <v>800</v>
      </c>
      <c r="M25" s="3">
        <v>5040</v>
      </c>
      <c r="N25" s="3">
        <v>5090.3999999999996</v>
      </c>
    </row>
    <row r="26" spans="1:14" x14ac:dyDescent="0.35">
      <c r="A26">
        <v>25</v>
      </c>
      <c r="B26" t="s">
        <v>43</v>
      </c>
      <c r="C26" t="s">
        <v>71</v>
      </c>
      <c r="D26">
        <v>33</v>
      </c>
      <c r="E26" t="s">
        <v>3</v>
      </c>
      <c r="F26">
        <v>8.4416360000000008</v>
      </c>
      <c r="G26">
        <v>48.480984999999997</v>
      </c>
      <c r="H26" s="5">
        <v>44748</v>
      </c>
      <c r="I26">
        <v>4</v>
      </c>
      <c r="J26" t="s">
        <v>99</v>
      </c>
      <c r="K26" t="s">
        <v>124</v>
      </c>
      <c r="L26" s="3">
        <v>1000</v>
      </c>
      <c r="M26" s="3">
        <v>3600</v>
      </c>
      <c r="N26" s="3">
        <v>5328</v>
      </c>
    </row>
    <row r="27" spans="1:14" x14ac:dyDescent="0.35">
      <c r="A27">
        <v>26</v>
      </c>
      <c r="B27" t="s">
        <v>44</v>
      </c>
      <c r="C27" t="s">
        <v>72</v>
      </c>
      <c r="D27">
        <v>28</v>
      </c>
      <c r="E27" t="s">
        <v>3</v>
      </c>
      <c r="F27">
        <v>8.4416360000000008</v>
      </c>
      <c r="G27">
        <v>48.480984999999997</v>
      </c>
      <c r="H27" s="5">
        <v>44748</v>
      </c>
      <c r="I27">
        <v>7</v>
      </c>
      <c r="J27" t="s">
        <v>100</v>
      </c>
      <c r="K27" t="s">
        <v>124</v>
      </c>
      <c r="L27" s="3">
        <v>1000</v>
      </c>
      <c r="M27" s="3">
        <v>6300</v>
      </c>
      <c r="N27" s="3">
        <v>11970</v>
      </c>
    </row>
    <row r="28" spans="1:14" x14ac:dyDescent="0.35">
      <c r="A28">
        <v>27</v>
      </c>
      <c r="B28" t="s">
        <v>45</v>
      </c>
      <c r="C28" t="s">
        <v>72</v>
      </c>
      <c r="D28">
        <v>36</v>
      </c>
      <c r="E28" t="s">
        <v>3</v>
      </c>
      <c r="F28">
        <v>8.4416360000000008</v>
      </c>
      <c r="G28">
        <v>48.480984999999997</v>
      </c>
      <c r="H28" s="5">
        <v>44748</v>
      </c>
      <c r="I28">
        <v>3</v>
      </c>
      <c r="J28" t="s">
        <v>101</v>
      </c>
      <c r="K28" t="s">
        <v>126</v>
      </c>
      <c r="L28" s="3">
        <v>900</v>
      </c>
      <c r="M28" s="3">
        <v>2025</v>
      </c>
      <c r="N28" s="3">
        <v>3017.25</v>
      </c>
    </row>
    <row r="29" spans="1:14" x14ac:dyDescent="0.35">
      <c r="A29">
        <v>28</v>
      </c>
      <c r="B29" t="s">
        <v>46</v>
      </c>
      <c r="C29" t="s">
        <v>71</v>
      </c>
      <c r="D29">
        <v>45</v>
      </c>
      <c r="E29" t="s">
        <v>3</v>
      </c>
      <c r="F29">
        <v>8.4416360000000008</v>
      </c>
      <c r="G29">
        <v>48.480984999999997</v>
      </c>
      <c r="H29" s="5">
        <v>44748</v>
      </c>
      <c r="I29">
        <v>6</v>
      </c>
      <c r="J29" t="s">
        <v>102</v>
      </c>
      <c r="K29" t="s">
        <v>124</v>
      </c>
      <c r="L29" s="3">
        <v>800</v>
      </c>
      <c r="M29" s="3">
        <v>4320</v>
      </c>
      <c r="N29" s="3">
        <v>8078.4</v>
      </c>
    </row>
    <row r="30" spans="1:14" x14ac:dyDescent="0.35">
      <c r="A30">
        <v>29</v>
      </c>
      <c r="B30" t="s">
        <v>47</v>
      </c>
      <c r="C30" t="s">
        <v>71</v>
      </c>
      <c r="D30">
        <v>52</v>
      </c>
      <c r="E30" t="s">
        <v>3</v>
      </c>
      <c r="F30">
        <v>8.4416360000000008</v>
      </c>
      <c r="G30">
        <v>48.480984999999997</v>
      </c>
      <c r="H30" s="5">
        <v>44748</v>
      </c>
      <c r="I30">
        <v>5</v>
      </c>
      <c r="J30" t="s">
        <v>103</v>
      </c>
      <c r="K30" t="s">
        <v>125</v>
      </c>
      <c r="L30" s="3">
        <v>700</v>
      </c>
      <c r="M30" s="3">
        <v>3850</v>
      </c>
      <c r="N30" s="3">
        <v>4389</v>
      </c>
    </row>
    <row r="31" spans="1:14" x14ac:dyDescent="0.35">
      <c r="A31">
        <v>30</v>
      </c>
      <c r="B31" t="s">
        <v>48</v>
      </c>
      <c r="C31" t="s">
        <v>71</v>
      </c>
      <c r="D31">
        <v>52</v>
      </c>
      <c r="E31" t="s">
        <v>3</v>
      </c>
      <c r="F31">
        <v>8.4416360000000008</v>
      </c>
      <c r="G31">
        <v>48.480984999999997</v>
      </c>
      <c r="H31" s="5">
        <v>44748</v>
      </c>
      <c r="I31">
        <v>5</v>
      </c>
      <c r="J31" t="s">
        <v>104</v>
      </c>
      <c r="K31" t="s">
        <v>124</v>
      </c>
      <c r="L31" s="3">
        <v>900</v>
      </c>
      <c r="M31" s="3">
        <v>4050</v>
      </c>
      <c r="N31" s="3">
        <v>5062.5</v>
      </c>
    </row>
    <row r="32" spans="1:14" x14ac:dyDescent="0.35">
      <c r="A32">
        <v>31</v>
      </c>
      <c r="B32" t="s">
        <v>49</v>
      </c>
      <c r="C32" t="s">
        <v>71</v>
      </c>
      <c r="D32">
        <v>18</v>
      </c>
      <c r="E32" t="s">
        <v>4</v>
      </c>
      <c r="F32">
        <v>9.5924910000000008</v>
      </c>
      <c r="G32">
        <v>44.068472999999997</v>
      </c>
      <c r="H32" s="5">
        <v>44748</v>
      </c>
      <c r="I32">
        <v>1</v>
      </c>
      <c r="J32" t="s">
        <v>96</v>
      </c>
      <c r="K32" t="s">
        <v>124</v>
      </c>
      <c r="L32" s="3">
        <v>1000</v>
      </c>
      <c r="M32" s="3">
        <v>900</v>
      </c>
      <c r="N32" s="3">
        <v>1512</v>
      </c>
    </row>
    <row r="33" spans="1:14" x14ac:dyDescent="0.35">
      <c r="A33">
        <v>32</v>
      </c>
      <c r="B33" t="s">
        <v>50</v>
      </c>
      <c r="C33" t="s">
        <v>71</v>
      </c>
      <c r="D33">
        <v>54</v>
      </c>
      <c r="E33" t="s">
        <v>4</v>
      </c>
      <c r="F33">
        <v>9.5924910000000008</v>
      </c>
      <c r="G33">
        <v>44.068472999999997</v>
      </c>
      <c r="H33" s="5">
        <v>44748</v>
      </c>
      <c r="I33">
        <v>6</v>
      </c>
      <c r="J33" t="s">
        <v>108</v>
      </c>
      <c r="K33" t="s">
        <v>124</v>
      </c>
      <c r="L33" s="3">
        <v>1000</v>
      </c>
      <c r="M33" s="3">
        <v>5400</v>
      </c>
      <c r="N33" s="3">
        <v>6318</v>
      </c>
    </row>
    <row r="34" spans="1:14" x14ac:dyDescent="0.35">
      <c r="A34">
        <v>33</v>
      </c>
      <c r="B34" t="s">
        <v>51</v>
      </c>
      <c r="C34" t="s">
        <v>72</v>
      </c>
      <c r="D34">
        <v>33</v>
      </c>
      <c r="E34" t="s">
        <v>4</v>
      </c>
      <c r="F34">
        <v>9.5924910000000008</v>
      </c>
      <c r="G34">
        <v>44.068472999999997</v>
      </c>
      <c r="H34" s="5">
        <v>44748</v>
      </c>
      <c r="I34">
        <v>3</v>
      </c>
      <c r="J34" t="s">
        <v>106</v>
      </c>
      <c r="K34" t="s">
        <v>124</v>
      </c>
      <c r="L34" s="3">
        <v>800</v>
      </c>
      <c r="M34" s="3">
        <v>2160</v>
      </c>
      <c r="N34" s="3">
        <v>3866.4</v>
      </c>
    </row>
    <row r="35" spans="1:14" x14ac:dyDescent="0.35">
      <c r="A35">
        <v>34</v>
      </c>
      <c r="B35" t="s">
        <v>52</v>
      </c>
      <c r="C35" t="s">
        <v>71</v>
      </c>
      <c r="D35">
        <v>27</v>
      </c>
      <c r="E35" t="s">
        <v>4</v>
      </c>
      <c r="F35">
        <v>9.5924910000000008</v>
      </c>
      <c r="G35">
        <v>44.068472999999997</v>
      </c>
      <c r="H35" s="5">
        <v>44748</v>
      </c>
      <c r="I35">
        <v>4</v>
      </c>
      <c r="J35" t="s">
        <v>107</v>
      </c>
      <c r="K35" t="s">
        <v>124</v>
      </c>
      <c r="L35" s="3">
        <v>1000</v>
      </c>
      <c r="M35" s="3">
        <v>3600</v>
      </c>
      <c r="N35" s="3">
        <v>5616</v>
      </c>
    </row>
    <row r="36" spans="1:14" x14ac:dyDescent="0.35">
      <c r="A36">
        <v>35</v>
      </c>
      <c r="B36" t="s">
        <v>53</v>
      </c>
      <c r="C36" t="s">
        <v>71</v>
      </c>
      <c r="D36">
        <v>39</v>
      </c>
      <c r="E36" t="s">
        <v>4</v>
      </c>
      <c r="F36">
        <v>9.5924910000000008</v>
      </c>
      <c r="G36">
        <v>44.068472999999997</v>
      </c>
      <c r="H36" s="5">
        <v>44748</v>
      </c>
      <c r="I36">
        <v>2</v>
      </c>
      <c r="J36" t="s">
        <v>85</v>
      </c>
      <c r="K36" t="s">
        <v>124</v>
      </c>
      <c r="L36" s="3">
        <v>900</v>
      </c>
      <c r="M36" s="3">
        <v>1620</v>
      </c>
      <c r="N36" s="3">
        <v>1733.4</v>
      </c>
    </row>
    <row r="37" spans="1:14" x14ac:dyDescent="0.35">
      <c r="A37">
        <v>36</v>
      </c>
      <c r="B37" t="s">
        <v>54</v>
      </c>
      <c r="C37" t="s">
        <v>71</v>
      </c>
      <c r="D37">
        <v>38</v>
      </c>
      <c r="E37" t="s">
        <v>4</v>
      </c>
      <c r="F37">
        <v>9.5924910000000008</v>
      </c>
      <c r="G37">
        <v>44.068472999999997</v>
      </c>
      <c r="H37" s="5">
        <v>44748</v>
      </c>
      <c r="I37">
        <v>4</v>
      </c>
      <c r="J37" t="s">
        <v>105</v>
      </c>
      <c r="K37" t="s">
        <v>124</v>
      </c>
      <c r="L37" s="3">
        <v>900</v>
      </c>
      <c r="M37" s="3">
        <v>3240</v>
      </c>
      <c r="N37" s="3">
        <v>5572.8</v>
      </c>
    </row>
    <row r="38" spans="1:14" x14ac:dyDescent="0.35">
      <c r="A38">
        <v>37</v>
      </c>
      <c r="B38" t="s">
        <v>55</v>
      </c>
      <c r="C38" t="s">
        <v>71</v>
      </c>
      <c r="D38">
        <v>49</v>
      </c>
      <c r="E38" t="s">
        <v>4</v>
      </c>
      <c r="F38">
        <v>9.5924910000000008</v>
      </c>
      <c r="G38">
        <v>44.068472999999997</v>
      </c>
      <c r="H38" s="5">
        <v>44748</v>
      </c>
      <c r="I38">
        <v>3</v>
      </c>
      <c r="J38" t="s">
        <v>109</v>
      </c>
      <c r="K38" t="s">
        <v>126</v>
      </c>
      <c r="L38" s="3">
        <v>900</v>
      </c>
      <c r="M38" s="3">
        <v>2025</v>
      </c>
      <c r="N38" s="3">
        <v>3037.5</v>
      </c>
    </row>
    <row r="39" spans="1:14" x14ac:dyDescent="0.35">
      <c r="A39">
        <v>38</v>
      </c>
      <c r="B39" t="s">
        <v>56</v>
      </c>
      <c r="C39" t="s">
        <v>72</v>
      </c>
      <c r="D39">
        <v>44</v>
      </c>
      <c r="E39" t="s">
        <v>4</v>
      </c>
      <c r="F39">
        <v>9.5924910000000008</v>
      </c>
      <c r="G39">
        <v>44.068472999999997</v>
      </c>
      <c r="H39" s="5">
        <v>44748</v>
      </c>
      <c r="I39">
        <v>3</v>
      </c>
      <c r="J39" t="s">
        <v>112</v>
      </c>
      <c r="K39" t="s">
        <v>126</v>
      </c>
      <c r="L39" s="3">
        <v>800</v>
      </c>
      <c r="M39" s="3">
        <v>1800</v>
      </c>
      <c r="N39" s="3">
        <v>3366</v>
      </c>
    </row>
    <row r="40" spans="1:14" x14ac:dyDescent="0.35">
      <c r="A40">
        <v>39</v>
      </c>
      <c r="B40" t="s">
        <v>57</v>
      </c>
      <c r="C40" t="s">
        <v>72</v>
      </c>
      <c r="D40">
        <v>43</v>
      </c>
      <c r="E40" t="s">
        <v>4</v>
      </c>
      <c r="F40">
        <v>9.5924910000000008</v>
      </c>
      <c r="G40">
        <v>44.068472999999997</v>
      </c>
      <c r="H40" s="5">
        <v>44748</v>
      </c>
      <c r="I40">
        <v>2</v>
      </c>
      <c r="J40" t="s">
        <v>113</v>
      </c>
      <c r="K40" t="s">
        <v>124</v>
      </c>
      <c r="L40" s="3">
        <v>800</v>
      </c>
      <c r="M40" s="3">
        <v>1440</v>
      </c>
      <c r="N40" s="3">
        <v>2736</v>
      </c>
    </row>
    <row r="41" spans="1:14" x14ac:dyDescent="0.35">
      <c r="A41">
        <v>40</v>
      </c>
      <c r="B41" t="s">
        <v>58</v>
      </c>
      <c r="C41" t="s">
        <v>71</v>
      </c>
      <c r="D41">
        <v>54</v>
      </c>
      <c r="E41" t="s">
        <v>4</v>
      </c>
      <c r="F41">
        <v>9.5924910000000008</v>
      </c>
      <c r="G41">
        <v>44.068472999999997</v>
      </c>
      <c r="H41" s="5">
        <v>44748</v>
      </c>
      <c r="I41">
        <v>7</v>
      </c>
      <c r="J41" t="s">
        <v>114</v>
      </c>
      <c r="K41" t="s">
        <v>125</v>
      </c>
      <c r="L41" s="3">
        <v>500</v>
      </c>
      <c r="M41" s="3">
        <v>3850</v>
      </c>
      <c r="N41" s="3">
        <v>5120.5</v>
      </c>
    </row>
    <row r="42" spans="1:14" x14ac:dyDescent="0.35">
      <c r="A42">
        <v>41</v>
      </c>
      <c r="B42" t="s">
        <v>59</v>
      </c>
      <c r="C42" t="s">
        <v>71</v>
      </c>
      <c r="D42">
        <v>43</v>
      </c>
      <c r="E42" t="s">
        <v>5</v>
      </c>
      <c r="F42">
        <v>9.6078100000000006</v>
      </c>
      <c r="G42">
        <v>45.528951999999997</v>
      </c>
      <c r="H42" s="5">
        <v>44748</v>
      </c>
      <c r="I42">
        <v>1</v>
      </c>
      <c r="J42" t="s">
        <v>110</v>
      </c>
      <c r="K42" t="s">
        <v>125</v>
      </c>
      <c r="L42" s="3">
        <v>700</v>
      </c>
      <c r="M42" s="3">
        <v>770</v>
      </c>
      <c r="N42" s="3">
        <v>1309</v>
      </c>
    </row>
    <row r="43" spans="1:14" x14ac:dyDescent="0.35">
      <c r="A43">
        <v>42</v>
      </c>
      <c r="B43" t="s">
        <v>60</v>
      </c>
      <c r="C43" t="s">
        <v>72</v>
      </c>
      <c r="D43">
        <v>46</v>
      </c>
      <c r="E43" t="s">
        <v>5</v>
      </c>
      <c r="F43">
        <v>9.6078100000000006</v>
      </c>
      <c r="G43">
        <v>45.528951999999997</v>
      </c>
      <c r="H43" s="5">
        <v>44748</v>
      </c>
      <c r="I43">
        <v>2</v>
      </c>
      <c r="J43" t="s">
        <v>111</v>
      </c>
      <c r="K43" t="s">
        <v>126</v>
      </c>
      <c r="L43" s="3">
        <v>700</v>
      </c>
      <c r="M43" s="3">
        <v>1050</v>
      </c>
      <c r="N43" s="3">
        <v>1995</v>
      </c>
    </row>
    <row r="44" spans="1:14" x14ac:dyDescent="0.35">
      <c r="A44">
        <v>43</v>
      </c>
      <c r="B44" t="s">
        <v>61</v>
      </c>
      <c r="C44" t="s">
        <v>72</v>
      </c>
      <c r="D44">
        <v>35</v>
      </c>
      <c r="E44" t="s">
        <v>5</v>
      </c>
      <c r="F44">
        <v>9.6078100000000006</v>
      </c>
      <c r="G44">
        <v>45.528951999999997</v>
      </c>
      <c r="H44" s="5">
        <v>44748</v>
      </c>
      <c r="I44">
        <v>2</v>
      </c>
      <c r="J44" t="s">
        <v>118</v>
      </c>
      <c r="K44" t="s">
        <v>126</v>
      </c>
      <c r="L44" s="3">
        <v>700</v>
      </c>
      <c r="M44" s="3">
        <v>1050</v>
      </c>
      <c r="N44" s="3">
        <v>1764</v>
      </c>
    </row>
    <row r="45" spans="1:14" x14ac:dyDescent="0.35">
      <c r="A45">
        <v>44</v>
      </c>
      <c r="B45" t="s">
        <v>62</v>
      </c>
      <c r="C45" t="s">
        <v>71</v>
      </c>
      <c r="D45">
        <v>35</v>
      </c>
      <c r="E45" t="s">
        <v>5</v>
      </c>
      <c r="F45">
        <v>9.6078100000000006</v>
      </c>
      <c r="G45">
        <v>45.528951999999997</v>
      </c>
      <c r="H45" s="5">
        <v>44748</v>
      </c>
      <c r="I45">
        <v>2</v>
      </c>
      <c r="J45" t="s">
        <v>117</v>
      </c>
      <c r="K45" t="s">
        <v>126</v>
      </c>
      <c r="L45" s="3">
        <v>700</v>
      </c>
      <c r="M45" s="3">
        <v>1050</v>
      </c>
      <c r="N45" s="3">
        <v>1123.5</v>
      </c>
    </row>
    <row r="46" spans="1:14" x14ac:dyDescent="0.35">
      <c r="A46">
        <v>45</v>
      </c>
      <c r="B46" t="s">
        <v>63</v>
      </c>
      <c r="C46" t="s">
        <v>71</v>
      </c>
      <c r="D46">
        <v>30</v>
      </c>
      <c r="E46" t="s">
        <v>5</v>
      </c>
      <c r="F46">
        <v>9.6078100000000006</v>
      </c>
      <c r="G46">
        <v>45.528951999999997</v>
      </c>
      <c r="H46" s="5">
        <v>44748</v>
      </c>
      <c r="I46">
        <v>6</v>
      </c>
      <c r="J46" t="s">
        <v>119</v>
      </c>
      <c r="K46" t="s">
        <v>126</v>
      </c>
      <c r="L46" s="3">
        <v>800</v>
      </c>
      <c r="M46" s="3">
        <v>3600</v>
      </c>
      <c r="N46" s="3">
        <v>7020</v>
      </c>
    </row>
    <row r="47" spans="1:14" x14ac:dyDescent="0.35">
      <c r="A47">
        <v>46</v>
      </c>
      <c r="B47" t="s">
        <v>64</v>
      </c>
      <c r="C47" t="s">
        <v>71</v>
      </c>
      <c r="D47">
        <v>30</v>
      </c>
      <c r="E47" t="s">
        <v>5</v>
      </c>
      <c r="F47">
        <v>9.6078100000000006</v>
      </c>
      <c r="G47">
        <v>45.528951999999997</v>
      </c>
      <c r="H47" s="5">
        <v>44748</v>
      </c>
      <c r="I47">
        <v>6</v>
      </c>
      <c r="J47" t="s">
        <v>115</v>
      </c>
      <c r="K47" t="s">
        <v>126</v>
      </c>
      <c r="L47" s="3">
        <v>800</v>
      </c>
      <c r="M47" s="3">
        <v>3600</v>
      </c>
      <c r="N47" s="3">
        <v>5508</v>
      </c>
    </row>
    <row r="48" spans="1:14" x14ac:dyDescent="0.35">
      <c r="A48">
        <v>47</v>
      </c>
      <c r="B48" t="s">
        <v>65</v>
      </c>
      <c r="C48" t="s">
        <v>71</v>
      </c>
      <c r="D48">
        <v>26</v>
      </c>
      <c r="E48" t="s">
        <v>5</v>
      </c>
      <c r="F48">
        <v>9.6078100000000006</v>
      </c>
      <c r="G48">
        <v>45.528951999999997</v>
      </c>
      <c r="H48" s="5">
        <v>44748</v>
      </c>
      <c r="I48">
        <v>2</v>
      </c>
      <c r="J48" t="s">
        <v>116</v>
      </c>
      <c r="K48" t="s">
        <v>125</v>
      </c>
      <c r="L48" s="3">
        <v>600</v>
      </c>
      <c r="M48" s="3">
        <v>1320</v>
      </c>
      <c r="N48" s="3">
        <v>2376</v>
      </c>
    </row>
    <row r="49" spans="1:14" x14ac:dyDescent="0.35">
      <c r="A49">
        <v>48</v>
      </c>
      <c r="B49" t="s">
        <v>66</v>
      </c>
      <c r="C49" t="s">
        <v>71</v>
      </c>
      <c r="D49">
        <v>22</v>
      </c>
      <c r="E49" t="s">
        <v>5</v>
      </c>
      <c r="F49">
        <v>9.6078100000000006</v>
      </c>
      <c r="G49">
        <v>45.528951999999997</v>
      </c>
      <c r="H49" s="5">
        <v>44748</v>
      </c>
      <c r="I49">
        <v>7</v>
      </c>
      <c r="J49" t="s">
        <v>120</v>
      </c>
      <c r="K49" t="s">
        <v>125</v>
      </c>
      <c r="L49" s="3">
        <v>700</v>
      </c>
      <c r="M49" s="3">
        <v>5390</v>
      </c>
      <c r="N49" s="3">
        <v>9594.2000000000007</v>
      </c>
    </row>
    <row r="50" spans="1:14" x14ac:dyDescent="0.35">
      <c r="A50">
        <v>49</v>
      </c>
      <c r="B50" t="s">
        <v>67</v>
      </c>
      <c r="C50" t="s">
        <v>71</v>
      </c>
      <c r="D50">
        <v>27</v>
      </c>
      <c r="E50" t="s">
        <v>5</v>
      </c>
      <c r="F50">
        <v>9.6078100000000006</v>
      </c>
      <c r="G50">
        <v>45.528951999999997</v>
      </c>
      <c r="H50" s="5">
        <v>44748</v>
      </c>
      <c r="I50">
        <v>4</v>
      </c>
      <c r="J50" t="s">
        <v>121</v>
      </c>
      <c r="K50" t="s">
        <v>124</v>
      </c>
      <c r="L50" s="3">
        <v>900</v>
      </c>
      <c r="M50" s="3">
        <v>3240</v>
      </c>
      <c r="N50" s="3">
        <v>3304.8</v>
      </c>
    </row>
    <row r="51" spans="1:14" x14ac:dyDescent="0.35">
      <c r="A51">
        <v>50</v>
      </c>
      <c r="B51" t="s">
        <v>68</v>
      </c>
      <c r="C51" t="s">
        <v>71</v>
      </c>
      <c r="D51">
        <v>43</v>
      </c>
      <c r="E51" t="s">
        <v>5</v>
      </c>
      <c r="F51">
        <v>9.6078100000000006</v>
      </c>
      <c r="G51">
        <v>45.528951999999997</v>
      </c>
      <c r="H51" s="5">
        <v>44748</v>
      </c>
      <c r="I51">
        <v>1</v>
      </c>
      <c r="J51" t="s">
        <v>122</v>
      </c>
      <c r="K51" t="s">
        <v>124</v>
      </c>
      <c r="L51" s="3">
        <v>800</v>
      </c>
      <c r="M51" s="3">
        <v>720</v>
      </c>
      <c r="N51" s="3">
        <v>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31C1-E7DD-4E1D-AE2B-5FCF4F911287}">
  <dimension ref="A1:M51"/>
  <sheetViews>
    <sheetView topLeftCell="A36" workbookViewId="0">
      <selection activeCell="B52" sqref="B52"/>
    </sheetView>
  </sheetViews>
  <sheetFormatPr defaultRowHeight="14.5" x14ac:dyDescent="0.35"/>
  <cols>
    <col min="1" max="1" width="5.7265625" bestFit="1" customWidth="1"/>
    <col min="2" max="2" width="21.453125" bestFit="1" customWidth="1"/>
    <col min="3" max="3" width="10" bestFit="1" customWidth="1"/>
    <col min="4" max="4" width="6.7265625" bestFit="1" customWidth="1"/>
    <col min="5" max="5" width="10.7265625" bestFit="1" customWidth="1"/>
    <col min="6" max="6" width="37" bestFit="1" customWidth="1"/>
    <col min="7" max="7" width="15.7265625" customWidth="1"/>
    <col min="8" max="8" width="11.453125" bestFit="1" customWidth="1"/>
    <col min="9" max="9" width="9.7265625" bestFit="1" customWidth="1"/>
    <col min="10" max="10" width="8.26953125" bestFit="1" customWidth="1"/>
    <col min="11" max="11" width="10.81640625" bestFit="1" customWidth="1"/>
    <col min="12" max="12" width="18" bestFit="1" customWidth="1"/>
    <col min="13" max="13" width="15.81640625" bestFit="1" customWidth="1"/>
  </cols>
  <sheetData>
    <row r="1" spans="1:13" ht="33.75" customHeight="1" x14ac:dyDescent="0.35">
      <c r="A1" s="2" t="s">
        <v>123</v>
      </c>
      <c r="B1" s="2" t="s">
        <v>6</v>
      </c>
      <c r="C1" s="2" t="s">
        <v>69</v>
      </c>
      <c r="D1" s="2" t="s">
        <v>70</v>
      </c>
      <c r="E1" s="2" t="s">
        <v>10</v>
      </c>
      <c r="F1" s="2" t="s">
        <v>0</v>
      </c>
      <c r="G1" s="2" t="s">
        <v>138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17</v>
      </c>
      <c r="M1" s="2" t="s">
        <v>18</v>
      </c>
    </row>
    <row r="2" spans="1:13" x14ac:dyDescent="0.35">
      <c r="A2">
        <v>1</v>
      </c>
      <c r="B2" t="s">
        <v>19</v>
      </c>
      <c r="C2" t="s">
        <v>71</v>
      </c>
      <c r="D2">
        <v>54</v>
      </c>
      <c r="E2" t="s">
        <v>1</v>
      </c>
      <c r="F2" t="s">
        <v>11</v>
      </c>
      <c r="G2" s="5">
        <v>44748</v>
      </c>
      <c r="H2">
        <v>2</v>
      </c>
      <c r="I2" t="s">
        <v>73</v>
      </c>
      <c r="J2" t="s">
        <v>124</v>
      </c>
      <c r="K2">
        <v>800</v>
      </c>
      <c r="L2" s="1">
        <f>Table1[[#This Row],[Land Size]]*Table1[[#This Row],[Baseline Yield]]*0.9</f>
        <v>1440</v>
      </c>
      <c r="M2" s="1">
        <v>2361.6</v>
      </c>
    </row>
    <row r="3" spans="1:13" x14ac:dyDescent="0.35">
      <c r="A3">
        <v>2</v>
      </c>
      <c r="B3" t="s">
        <v>20</v>
      </c>
      <c r="C3" t="s">
        <v>71</v>
      </c>
      <c r="D3">
        <v>41</v>
      </c>
      <c r="E3" t="s">
        <v>1</v>
      </c>
      <c r="F3" t="s">
        <v>11</v>
      </c>
      <c r="G3" s="5">
        <v>44748</v>
      </c>
      <c r="H3">
        <v>4</v>
      </c>
      <c r="I3" t="s">
        <v>74</v>
      </c>
      <c r="J3" t="s">
        <v>125</v>
      </c>
      <c r="K3">
        <v>500</v>
      </c>
      <c r="L3" s="1">
        <f>Table1[[#This Row],[Land Size]]*Table1[[#This Row],[Baseline Yield]]*1.1</f>
        <v>2200</v>
      </c>
      <c r="M3" s="1">
        <v>4004</v>
      </c>
    </row>
    <row r="4" spans="1:13" x14ac:dyDescent="0.35">
      <c r="A4">
        <v>3</v>
      </c>
      <c r="B4" t="s">
        <v>21</v>
      </c>
      <c r="C4" t="s">
        <v>71</v>
      </c>
      <c r="D4">
        <v>26</v>
      </c>
      <c r="E4" t="s">
        <v>1</v>
      </c>
      <c r="F4" t="s">
        <v>11</v>
      </c>
      <c r="G4" s="5">
        <v>44748</v>
      </c>
      <c r="H4">
        <v>7</v>
      </c>
      <c r="I4" t="s">
        <v>75</v>
      </c>
      <c r="J4" t="s">
        <v>126</v>
      </c>
      <c r="K4">
        <v>800</v>
      </c>
      <c r="L4" s="1">
        <f>Table1[[#This Row],[Land Size]]*Table1[[#This Row],[Baseline Yield]]*0.75</f>
        <v>4200</v>
      </c>
      <c r="M4" s="1">
        <v>7938</v>
      </c>
    </row>
    <row r="5" spans="1:13" x14ac:dyDescent="0.35">
      <c r="A5">
        <v>4</v>
      </c>
      <c r="B5" t="s">
        <v>22</v>
      </c>
      <c r="C5" t="s">
        <v>72</v>
      </c>
      <c r="D5">
        <v>43</v>
      </c>
      <c r="E5" t="s">
        <v>1</v>
      </c>
      <c r="F5" t="s">
        <v>11</v>
      </c>
      <c r="G5" s="5">
        <v>44748</v>
      </c>
      <c r="H5">
        <v>6</v>
      </c>
      <c r="I5" t="s">
        <v>76</v>
      </c>
      <c r="J5" t="s">
        <v>124</v>
      </c>
      <c r="K5">
        <v>1000</v>
      </c>
      <c r="L5" s="1">
        <f>Table1[[#This Row],[Land Size]]*Table1[[#This Row],[Baseline Yield]]*0.9</f>
        <v>5400</v>
      </c>
      <c r="M5" s="1">
        <v>8478</v>
      </c>
    </row>
    <row r="6" spans="1:13" x14ac:dyDescent="0.35">
      <c r="A6">
        <v>5</v>
      </c>
      <c r="B6" t="s">
        <v>23</v>
      </c>
      <c r="C6" t="s">
        <v>72</v>
      </c>
      <c r="D6">
        <v>52</v>
      </c>
      <c r="E6" t="s">
        <v>1</v>
      </c>
      <c r="F6" t="s">
        <v>11</v>
      </c>
      <c r="G6" s="5">
        <v>44748</v>
      </c>
      <c r="H6">
        <v>1</v>
      </c>
      <c r="I6" t="s">
        <v>77</v>
      </c>
      <c r="J6" t="s">
        <v>125</v>
      </c>
      <c r="K6">
        <v>600</v>
      </c>
      <c r="L6" s="1">
        <f>Table1[[#This Row],[Land Size]]*Table1[[#This Row],[Baseline Yield]]*1.1</f>
        <v>660</v>
      </c>
      <c r="M6" s="1">
        <v>825</v>
      </c>
    </row>
    <row r="7" spans="1:13" x14ac:dyDescent="0.35">
      <c r="A7">
        <v>6</v>
      </c>
      <c r="B7" t="s">
        <v>24</v>
      </c>
      <c r="C7" t="s">
        <v>71</v>
      </c>
      <c r="D7">
        <v>38</v>
      </c>
      <c r="E7" t="s">
        <v>1</v>
      </c>
      <c r="F7" t="s">
        <v>11</v>
      </c>
      <c r="G7" s="5">
        <v>44748</v>
      </c>
      <c r="H7">
        <v>3</v>
      </c>
      <c r="I7" t="s">
        <v>78</v>
      </c>
      <c r="J7" t="s">
        <v>125</v>
      </c>
      <c r="K7">
        <v>700</v>
      </c>
      <c r="L7" s="1">
        <f>Table1[[#This Row],[Land Size]]*Table1[[#This Row],[Baseline Yield]]*1.1</f>
        <v>2310</v>
      </c>
      <c r="M7" s="1">
        <v>3441.9</v>
      </c>
    </row>
    <row r="8" spans="1:13" x14ac:dyDescent="0.35">
      <c r="A8">
        <v>7</v>
      </c>
      <c r="B8" t="s">
        <v>25</v>
      </c>
      <c r="C8" t="s">
        <v>71</v>
      </c>
      <c r="D8">
        <v>48</v>
      </c>
      <c r="E8" t="s">
        <v>1</v>
      </c>
      <c r="F8" t="s">
        <v>11</v>
      </c>
      <c r="G8" s="5">
        <v>44748</v>
      </c>
      <c r="H8">
        <v>1</v>
      </c>
      <c r="I8" t="s">
        <v>79</v>
      </c>
      <c r="J8" t="s">
        <v>126</v>
      </c>
      <c r="K8">
        <v>700</v>
      </c>
      <c r="L8" s="1">
        <f>Table1[[#This Row],[Land Size]]*Table1[[#This Row],[Baseline Yield]]*0.75</f>
        <v>525</v>
      </c>
      <c r="M8" s="1">
        <v>798</v>
      </c>
    </row>
    <row r="9" spans="1:13" x14ac:dyDescent="0.35">
      <c r="A9">
        <v>8</v>
      </c>
      <c r="B9" t="s">
        <v>26</v>
      </c>
      <c r="C9" t="s">
        <v>71</v>
      </c>
      <c r="D9">
        <v>19</v>
      </c>
      <c r="E9" t="s">
        <v>1</v>
      </c>
      <c r="F9" t="s">
        <v>11</v>
      </c>
      <c r="G9" s="5">
        <v>44748</v>
      </c>
      <c r="H9">
        <v>7</v>
      </c>
      <c r="I9" t="s">
        <v>80</v>
      </c>
      <c r="J9" t="s">
        <v>124</v>
      </c>
      <c r="K9">
        <v>1000</v>
      </c>
      <c r="L9" s="1">
        <f>Table1[[#This Row],[Land Size]]*Table1[[#This Row],[Baseline Yield]]*0.9</f>
        <v>6300</v>
      </c>
      <c r="M9" s="1">
        <v>10395</v>
      </c>
    </row>
    <row r="10" spans="1:13" x14ac:dyDescent="0.35">
      <c r="A10">
        <v>9</v>
      </c>
      <c r="B10" t="s">
        <v>27</v>
      </c>
      <c r="C10" t="s">
        <v>71</v>
      </c>
      <c r="D10">
        <v>22</v>
      </c>
      <c r="E10" t="s">
        <v>1</v>
      </c>
      <c r="F10" t="s">
        <v>11</v>
      </c>
      <c r="G10" s="5">
        <v>44748</v>
      </c>
      <c r="H10">
        <v>7</v>
      </c>
      <c r="I10" t="s">
        <v>81</v>
      </c>
      <c r="J10" t="s">
        <v>125</v>
      </c>
      <c r="K10">
        <v>700</v>
      </c>
      <c r="L10" s="1">
        <f>Table1[[#This Row],[Land Size]]*Table1[[#This Row],[Baseline Yield]]*1.1</f>
        <v>5390</v>
      </c>
      <c r="M10" s="1">
        <v>7060.9000000000005</v>
      </c>
    </row>
    <row r="11" spans="1:13" x14ac:dyDescent="0.35">
      <c r="A11">
        <v>10</v>
      </c>
      <c r="B11" t="s">
        <v>28</v>
      </c>
      <c r="C11" t="s">
        <v>71</v>
      </c>
      <c r="D11">
        <v>22</v>
      </c>
      <c r="E11" t="s">
        <v>1</v>
      </c>
      <c r="F11" t="s">
        <v>11</v>
      </c>
      <c r="G11" s="5">
        <v>44748</v>
      </c>
      <c r="H11">
        <v>2</v>
      </c>
      <c r="I11" t="s">
        <v>82</v>
      </c>
      <c r="J11" t="s">
        <v>125</v>
      </c>
      <c r="K11">
        <v>500</v>
      </c>
      <c r="L11" s="1">
        <f>Table1[[#This Row],[Land Size]]*Table1[[#This Row],[Baseline Yield]]*1.1</f>
        <v>1100</v>
      </c>
      <c r="M11" s="1">
        <v>1386</v>
      </c>
    </row>
    <row r="12" spans="1:13" x14ac:dyDescent="0.35">
      <c r="A12">
        <v>11</v>
      </c>
      <c r="B12" t="s">
        <v>29</v>
      </c>
      <c r="C12" t="s">
        <v>71</v>
      </c>
      <c r="D12">
        <v>31</v>
      </c>
      <c r="E12" t="s">
        <v>2</v>
      </c>
      <c r="F12" t="s">
        <v>12</v>
      </c>
      <c r="G12" s="5">
        <v>44748</v>
      </c>
      <c r="H12">
        <v>4</v>
      </c>
      <c r="I12" t="s">
        <v>83</v>
      </c>
      <c r="J12" t="s">
        <v>126</v>
      </c>
      <c r="K12">
        <v>700</v>
      </c>
      <c r="L12" s="1">
        <f>Table1[[#This Row],[Land Size]]*Table1[[#This Row],[Baseline Yield]]*0.75</f>
        <v>2100</v>
      </c>
      <c r="M12" s="1">
        <v>3507</v>
      </c>
    </row>
    <row r="13" spans="1:13" x14ac:dyDescent="0.35">
      <c r="A13">
        <v>12</v>
      </c>
      <c r="B13" t="s">
        <v>30</v>
      </c>
      <c r="C13" t="s">
        <v>72</v>
      </c>
      <c r="D13">
        <v>40</v>
      </c>
      <c r="E13" t="s">
        <v>2</v>
      </c>
      <c r="F13" t="s">
        <v>12</v>
      </c>
      <c r="G13" s="5">
        <v>44748</v>
      </c>
      <c r="H13">
        <v>4</v>
      </c>
      <c r="I13" t="s">
        <v>86</v>
      </c>
      <c r="J13" t="s">
        <v>126</v>
      </c>
      <c r="K13">
        <v>700</v>
      </c>
      <c r="L13" s="1">
        <f>Table1[[#This Row],[Land Size]]*Table1[[#This Row],[Baseline Yield]]*0.75</f>
        <v>2100</v>
      </c>
      <c r="M13" s="1">
        <v>2562</v>
      </c>
    </row>
    <row r="14" spans="1:13" x14ac:dyDescent="0.35">
      <c r="A14">
        <v>13</v>
      </c>
      <c r="B14" t="s">
        <v>31</v>
      </c>
      <c r="C14" t="s">
        <v>72</v>
      </c>
      <c r="D14">
        <v>33</v>
      </c>
      <c r="E14" t="s">
        <v>2</v>
      </c>
      <c r="F14" t="s">
        <v>12</v>
      </c>
      <c r="G14" s="5">
        <v>44748</v>
      </c>
      <c r="H14">
        <v>1</v>
      </c>
      <c r="I14" t="s">
        <v>87</v>
      </c>
      <c r="J14" t="s">
        <v>125</v>
      </c>
      <c r="K14">
        <v>700</v>
      </c>
      <c r="L14" s="1">
        <f>Table1[[#This Row],[Land Size]]*Table1[[#This Row],[Baseline Yield]]*1.1</f>
        <v>770.00000000000011</v>
      </c>
      <c r="M14" s="1">
        <v>931.70000000000016</v>
      </c>
    </row>
    <row r="15" spans="1:13" x14ac:dyDescent="0.35">
      <c r="A15">
        <v>14</v>
      </c>
      <c r="B15" t="s">
        <v>32</v>
      </c>
      <c r="C15" t="s">
        <v>72</v>
      </c>
      <c r="D15">
        <v>32</v>
      </c>
      <c r="E15" t="s">
        <v>2</v>
      </c>
      <c r="F15" t="s">
        <v>12</v>
      </c>
      <c r="G15" s="5">
        <v>44748</v>
      </c>
      <c r="H15">
        <v>1</v>
      </c>
      <c r="I15" t="s">
        <v>88</v>
      </c>
      <c r="J15" t="s">
        <v>126</v>
      </c>
      <c r="K15">
        <v>900</v>
      </c>
      <c r="L15" s="1">
        <f>Table1[[#This Row],[Land Size]]*Table1[[#This Row],[Baseline Yield]]*0.75</f>
        <v>675</v>
      </c>
      <c r="M15" s="1">
        <v>675</v>
      </c>
    </row>
    <row r="16" spans="1:13" x14ac:dyDescent="0.35">
      <c r="A16">
        <v>15</v>
      </c>
      <c r="B16" t="s">
        <v>33</v>
      </c>
      <c r="C16" t="s">
        <v>71</v>
      </c>
      <c r="D16">
        <v>31</v>
      </c>
      <c r="E16" t="s">
        <v>2</v>
      </c>
      <c r="F16" t="s">
        <v>12</v>
      </c>
      <c r="G16" s="5">
        <v>44748</v>
      </c>
      <c r="H16">
        <v>6</v>
      </c>
      <c r="I16" t="s">
        <v>89</v>
      </c>
      <c r="J16" t="s">
        <v>125</v>
      </c>
      <c r="K16">
        <v>500</v>
      </c>
      <c r="L16" s="1">
        <f>Table1[[#This Row],[Land Size]]*Table1[[#This Row],[Baseline Yield]]*1.1</f>
        <v>3300.0000000000005</v>
      </c>
      <c r="M16" s="1">
        <v>5445.0000000000009</v>
      </c>
    </row>
    <row r="17" spans="1:13" x14ac:dyDescent="0.35">
      <c r="A17">
        <v>16</v>
      </c>
      <c r="B17" t="s">
        <v>34</v>
      </c>
      <c r="C17" t="s">
        <v>72</v>
      </c>
      <c r="D17">
        <v>44</v>
      </c>
      <c r="E17" t="s">
        <v>2</v>
      </c>
      <c r="F17" t="s">
        <v>12</v>
      </c>
      <c r="G17" s="5">
        <v>44748</v>
      </c>
      <c r="H17">
        <v>3</v>
      </c>
      <c r="I17" t="s">
        <v>90</v>
      </c>
      <c r="J17" t="s">
        <v>124</v>
      </c>
      <c r="K17">
        <v>900</v>
      </c>
      <c r="L17" s="1">
        <f>Table1[[#This Row],[Land Size]]*Table1[[#This Row],[Baseline Yield]]*0.9</f>
        <v>2430</v>
      </c>
      <c r="M17" s="1">
        <v>3742.2000000000003</v>
      </c>
    </row>
    <row r="18" spans="1:13" x14ac:dyDescent="0.35">
      <c r="A18">
        <v>17</v>
      </c>
      <c r="B18" t="s">
        <v>35</v>
      </c>
      <c r="C18" t="s">
        <v>71</v>
      </c>
      <c r="D18">
        <v>21</v>
      </c>
      <c r="E18" t="s">
        <v>2</v>
      </c>
      <c r="F18" t="s">
        <v>12</v>
      </c>
      <c r="G18" s="5">
        <v>44748</v>
      </c>
      <c r="H18">
        <v>5</v>
      </c>
      <c r="I18" t="s">
        <v>91</v>
      </c>
      <c r="J18" t="s">
        <v>126</v>
      </c>
      <c r="K18">
        <v>900</v>
      </c>
      <c r="L18" s="1">
        <f>Table1[[#This Row],[Land Size]]*Table1[[#This Row],[Baseline Yield]]*0.75</f>
        <v>3375</v>
      </c>
      <c r="M18" s="1">
        <v>4320</v>
      </c>
    </row>
    <row r="19" spans="1:13" x14ac:dyDescent="0.35">
      <c r="A19">
        <v>18</v>
      </c>
      <c r="B19" t="s">
        <v>36</v>
      </c>
      <c r="C19" t="s">
        <v>71</v>
      </c>
      <c r="D19">
        <v>53</v>
      </c>
      <c r="E19" t="s">
        <v>2</v>
      </c>
      <c r="F19" t="s">
        <v>12</v>
      </c>
      <c r="G19" s="5">
        <v>44748</v>
      </c>
      <c r="H19">
        <v>2</v>
      </c>
      <c r="I19" t="s">
        <v>92</v>
      </c>
      <c r="J19" t="s">
        <v>124</v>
      </c>
      <c r="K19">
        <v>1000</v>
      </c>
      <c r="L19" s="1">
        <f>Table1[[#This Row],[Land Size]]*Table1[[#This Row],[Baseline Yield]]*0.9</f>
        <v>1800</v>
      </c>
      <c r="M19" s="1">
        <v>2124</v>
      </c>
    </row>
    <row r="20" spans="1:13" x14ac:dyDescent="0.35">
      <c r="A20">
        <v>19</v>
      </c>
      <c r="B20" t="s">
        <v>37</v>
      </c>
      <c r="C20" t="s">
        <v>71</v>
      </c>
      <c r="D20">
        <v>32</v>
      </c>
      <c r="E20" t="s">
        <v>2</v>
      </c>
      <c r="F20" t="s">
        <v>12</v>
      </c>
      <c r="G20" s="5">
        <v>44748</v>
      </c>
      <c r="H20">
        <v>3</v>
      </c>
      <c r="I20" t="s">
        <v>93</v>
      </c>
      <c r="J20" t="s">
        <v>126</v>
      </c>
      <c r="K20">
        <v>800</v>
      </c>
      <c r="L20" s="1">
        <f>Table1[[#This Row],[Land Size]]*Table1[[#This Row],[Baseline Yield]]*0.75</f>
        <v>1800</v>
      </c>
      <c r="M20" s="1">
        <v>3114</v>
      </c>
    </row>
    <row r="21" spans="1:13" x14ac:dyDescent="0.35">
      <c r="A21">
        <v>20</v>
      </c>
      <c r="B21" t="s">
        <v>38</v>
      </c>
      <c r="C21" t="s">
        <v>71</v>
      </c>
      <c r="D21">
        <v>40</v>
      </c>
      <c r="E21" t="s">
        <v>2</v>
      </c>
      <c r="F21" t="s">
        <v>12</v>
      </c>
      <c r="G21" s="5">
        <v>44748</v>
      </c>
      <c r="H21">
        <v>7</v>
      </c>
      <c r="I21" t="s">
        <v>94</v>
      </c>
      <c r="J21" t="s">
        <v>125</v>
      </c>
      <c r="K21">
        <v>600</v>
      </c>
      <c r="L21" s="1">
        <f>Table1[[#This Row],[Land Size]]*Table1[[#This Row],[Baseline Yield]]*1.1</f>
        <v>4620</v>
      </c>
      <c r="M21" s="1">
        <v>8731.7999999999993</v>
      </c>
    </row>
    <row r="22" spans="1:13" x14ac:dyDescent="0.35">
      <c r="A22">
        <v>21</v>
      </c>
      <c r="B22" t="s">
        <v>39</v>
      </c>
      <c r="C22" t="s">
        <v>72</v>
      </c>
      <c r="D22">
        <v>36</v>
      </c>
      <c r="E22" t="s">
        <v>3</v>
      </c>
      <c r="F22" t="s">
        <v>13</v>
      </c>
      <c r="G22" s="5">
        <v>44748</v>
      </c>
      <c r="H22">
        <v>4</v>
      </c>
      <c r="I22" t="s">
        <v>95</v>
      </c>
      <c r="J22" t="s">
        <v>126</v>
      </c>
      <c r="K22">
        <v>800</v>
      </c>
      <c r="L22" s="1">
        <f>Table1[[#This Row],[Land Size]]*Table1[[#This Row],[Baseline Yield]]*0.75</f>
        <v>2400</v>
      </c>
      <c r="M22" s="1">
        <v>3335.9999999999995</v>
      </c>
    </row>
    <row r="23" spans="1:13" x14ac:dyDescent="0.35">
      <c r="A23">
        <v>22</v>
      </c>
      <c r="B23" t="s">
        <v>40</v>
      </c>
      <c r="C23" t="s">
        <v>72</v>
      </c>
      <c r="D23">
        <v>21</v>
      </c>
      <c r="E23" t="s">
        <v>3</v>
      </c>
      <c r="F23" t="s">
        <v>13</v>
      </c>
      <c r="G23" s="5">
        <v>44748</v>
      </c>
      <c r="H23">
        <v>1</v>
      </c>
      <c r="I23" t="s">
        <v>97</v>
      </c>
      <c r="J23" t="s">
        <v>124</v>
      </c>
      <c r="K23">
        <v>900</v>
      </c>
      <c r="L23" s="1">
        <f>Table1[[#This Row],[Land Size]]*Table1[[#This Row],[Baseline Yield]]*0.9</f>
        <v>810</v>
      </c>
      <c r="M23" s="1">
        <v>939.59999999999991</v>
      </c>
    </row>
    <row r="24" spans="1:13" x14ac:dyDescent="0.35">
      <c r="A24">
        <v>23</v>
      </c>
      <c r="B24" t="s">
        <v>41</v>
      </c>
      <c r="C24" t="s">
        <v>71</v>
      </c>
      <c r="D24">
        <v>41</v>
      </c>
      <c r="E24" t="s">
        <v>3</v>
      </c>
      <c r="F24" t="s">
        <v>13</v>
      </c>
      <c r="G24" s="5">
        <v>44748</v>
      </c>
      <c r="H24">
        <v>3</v>
      </c>
      <c r="I24" t="s">
        <v>98</v>
      </c>
      <c r="J24" t="s">
        <v>124</v>
      </c>
      <c r="K24">
        <v>900</v>
      </c>
      <c r="L24" s="1">
        <f>Table1[[#This Row],[Land Size]]*Table1[[#This Row],[Baseline Yield]]*0.9</f>
        <v>2430</v>
      </c>
      <c r="M24" s="1">
        <v>4495.5</v>
      </c>
    </row>
    <row r="25" spans="1:13" x14ac:dyDescent="0.35">
      <c r="A25">
        <v>24</v>
      </c>
      <c r="B25" t="s">
        <v>42</v>
      </c>
      <c r="C25" t="s">
        <v>72</v>
      </c>
      <c r="D25">
        <v>18</v>
      </c>
      <c r="E25" t="s">
        <v>3</v>
      </c>
      <c r="F25" t="s">
        <v>13</v>
      </c>
      <c r="G25" s="5">
        <v>44748</v>
      </c>
      <c r="H25">
        <v>7</v>
      </c>
      <c r="I25" t="s">
        <v>84</v>
      </c>
      <c r="J25" t="s">
        <v>124</v>
      </c>
      <c r="K25">
        <v>800</v>
      </c>
      <c r="L25" s="1">
        <f>Table1[[#This Row],[Land Size]]*Table1[[#This Row],[Baseline Yield]]*0.9</f>
        <v>5040</v>
      </c>
      <c r="M25" s="1">
        <v>5090.3999999999996</v>
      </c>
    </row>
    <row r="26" spans="1:13" x14ac:dyDescent="0.35">
      <c r="A26">
        <v>25</v>
      </c>
      <c r="B26" t="s">
        <v>43</v>
      </c>
      <c r="C26" t="s">
        <v>71</v>
      </c>
      <c r="D26">
        <v>33</v>
      </c>
      <c r="E26" t="s">
        <v>3</v>
      </c>
      <c r="F26" t="s">
        <v>13</v>
      </c>
      <c r="G26" s="5">
        <v>44748</v>
      </c>
      <c r="H26">
        <v>4</v>
      </c>
      <c r="I26" t="s">
        <v>99</v>
      </c>
      <c r="J26" t="s">
        <v>124</v>
      </c>
      <c r="K26">
        <v>1000</v>
      </c>
      <c r="L26" s="1">
        <f>Table1[[#This Row],[Land Size]]*Table1[[#This Row],[Baseline Yield]]*0.9</f>
        <v>3600</v>
      </c>
      <c r="M26" s="1">
        <v>5328</v>
      </c>
    </row>
    <row r="27" spans="1:13" x14ac:dyDescent="0.35">
      <c r="A27">
        <v>26</v>
      </c>
      <c r="B27" t="s">
        <v>44</v>
      </c>
      <c r="C27" t="s">
        <v>72</v>
      </c>
      <c r="D27">
        <v>28</v>
      </c>
      <c r="E27" t="s">
        <v>3</v>
      </c>
      <c r="F27" t="s">
        <v>13</v>
      </c>
      <c r="G27" s="5">
        <v>44748</v>
      </c>
      <c r="H27">
        <v>7</v>
      </c>
      <c r="I27" t="s">
        <v>100</v>
      </c>
      <c r="J27" t="s">
        <v>124</v>
      </c>
      <c r="K27">
        <v>1000</v>
      </c>
      <c r="L27" s="1">
        <f>Table1[[#This Row],[Land Size]]*Table1[[#This Row],[Baseline Yield]]*0.9</f>
        <v>6300</v>
      </c>
      <c r="M27" s="1">
        <v>11970</v>
      </c>
    </row>
    <row r="28" spans="1:13" x14ac:dyDescent="0.35">
      <c r="A28">
        <v>27</v>
      </c>
      <c r="B28" t="s">
        <v>45</v>
      </c>
      <c r="C28" t="s">
        <v>72</v>
      </c>
      <c r="D28">
        <v>36</v>
      </c>
      <c r="E28" t="s">
        <v>3</v>
      </c>
      <c r="F28" t="s">
        <v>13</v>
      </c>
      <c r="G28" s="5">
        <v>44748</v>
      </c>
      <c r="H28">
        <v>3</v>
      </c>
      <c r="I28" t="s">
        <v>101</v>
      </c>
      <c r="J28" t="s">
        <v>126</v>
      </c>
      <c r="K28">
        <v>900</v>
      </c>
      <c r="L28" s="1">
        <f>Table1[[#This Row],[Land Size]]*Table1[[#This Row],[Baseline Yield]]*0.75</f>
        <v>2025</v>
      </c>
      <c r="M28" s="1">
        <v>3017.25</v>
      </c>
    </row>
    <row r="29" spans="1:13" x14ac:dyDescent="0.35">
      <c r="A29">
        <v>28</v>
      </c>
      <c r="B29" t="s">
        <v>46</v>
      </c>
      <c r="C29" t="s">
        <v>71</v>
      </c>
      <c r="D29">
        <v>45</v>
      </c>
      <c r="E29" t="s">
        <v>3</v>
      </c>
      <c r="F29" t="s">
        <v>13</v>
      </c>
      <c r="G29" s="5">
        <v>44748</v>
      </c>
      <c r="H29">
        <v>6</v>
      </c>
      <c r="I29" t="s">
        <v>102</v>
      </c>
      <c r="J29" t="s">
        <v>124</v>
      </c>
      <c r="K29">
        <v>800</v>
      </c>
      <c r="L29" s="1">
        <f>Table1[[#This Row],[Land Size]]*Table1[[#This Row],[Baseline Yield]]*0.9</f>
        <v>4320</v>
      </c>
      <c r="M29" s="1">
        <v>8078.4000000000005</v>
      </c>
    </row>
    <row r="30" spans="1:13" x14ac:dyDescent="0.35">
      <c r="A30">
        <v>29</v>
      </c>
      <c r="B30" t="s">
        <v>47</v>
      </c>
      <c r="C30" t="s">
        <v>71</v>
      </c>
      <c r="D30">
        <v>52</v>
      </c>
      <c r="E30" t="s">
        <v>3</v>
      </c>
      <c r="F30" t="s">
        <v>13</v>
      </c>
      <c r="G30" s="5">
        <v>44748</v>
      </c>
      <c r="H30">
        <v>5</v>
      </c>
      <c r="I30" t="s">
        <v>103</v>
      </c>
      <c r="J30" t="s">
        <v>125</v>
      </c>
      <c r="K30">
        <v>700</v>
      </c>
      <c r="L30" s="1">
        <f>Table1[[#This Row],[Land Size]]*Table1[[#This Row],[Baseline Yield]]*1.1</f>
        <v>3850.0000000000005</v>
      </c>
      <c r="M30" s="1">
        <v>4389</v>
      </c>
    </row>
    <row r="31" spans="1:13" x14ac:dyDescent="0.35">
      <c r="A31">
        <v>30</v>
      </c>
      <c r="B31" t="s">
        <v>48</v>
      </c>
      <c r="C31" t="s">
        <v>71</v>
      </c>
      <c r="D31">
        <v>52</v>
      </c>
      <c r="E31" t="s">
        <v>3</v>
      </c>
      <c r="F31" t="s">
        <v>13</v>
      </c>
      <c r="G31" s="5">
        <v>44748</v>
      </c>
      <c r="H31">
        <v>5</v>
      </c>
      <c r="I31" t="s">
        <v>104</v>
      </c>
      <c r="J31" t="s">
        <v>124</v>
      </c>
      <c r="K31">
        <v>900</v>
      </c>
      <c r="L31" s="1">
        <f>Table1[[#This Row],[Land Size]]*Table1[[#This Row],[Baseline Yield]]*0.9</f>
        <v>4050</v>
      </c>
      <c r="M31" s="1">
        <v>5062.5</v>
      </c>
    </row>
    <row r="32" spans="1:13" x14ac:dyDescent="0.35">
      <c r="A32">
        <v>31</v>
      </c>
      <c r="B32" t="s">
        <v>49</v>
      </c>
      <c r="C32" t="s">
        <v>71</v>
      </c>
      <c r="D32">
        <v>18</v>
      </c>
      <c r="E32" t="s">
        <v>4</v>
      </c>
      <c r="F32" t="s">
        <v>14</v>
      </c>
      <c r="G32" s="5">
        <v>44748</v>
      </c>
      <c r="H32">
        <v>1</v>
      </c>
      <c r="I32" t="s">
        <v>96</v>
      </c>
      <c r="J32" t="s">
        <v>124</v>
      </c>
      <c r="K32">
        <v>1000</v>
      </c>
      <c r="L32" s="1">
        <f>Table1[[#This Row],[Land Size]]*Table1[[#This Row],[Baseline Yield]]*0.9</f>
        <v>900</v>
      </c>
      <c r="M32" s="1">
        <v>1512</v>
      </c>
    </row>
    <row r="33" spans="1:13" x14ac:dyDescent="0.35">
      <c r="A33">
        <v>32</v>
      </c>
      <c r="B33" t="s">
        <v>50</v>
      </c>
      <c r="C33" t="s">
        <v>71</v>
      </c>
      <c r="D33">
        <v>54</v>
      </c>
      <c r="E33" t="s">
        <v>4</v>
      </c>
      <c r="F33" t="s">
        <v>14</v>
      </c>
      <c r="G33" s="5">
        <v>44748</v>
      </c>
      <c r="H33">
        <v>6</v>
      </c>
      <c r="I33" t="s">
        <v>108</v>
      </c>
      <c r="J33" t="s">
        <v>124</v>
      </c>
      <c r="K33">
        <v>1000</v>
      </c>
      <c r="L33" s="1">
        <f>Table1[[#This Row],[Land Size]]*Table1[[#This Row],[Baseline Yield]]*0.9</f>
        <v>5400</v>
      </c>
      <c r="M33" s="1">
        <v>6318</v>
      </c>
    </row>
    <row r="34" spans="1:13" x14ac:dyDescent="0.35">
      <c r="A34">
        <v>33</v>
      </c>
      <c r="B34" t="s">
        <v>51</v>
      </c>
      <c r="C34" t="s">
        <v>72</v>
      </c>
      <c r="D34">
        <v>33</v>
      </c>
      <c r="E34" t="s">
        <v>4</v>
      </c>
      <c r="F34" t="s">
        <v>14</v>
      </c>
      <c r="G34" s="5">
        <v>44748</v>
      </c>
      <c r="H34">
        <v>3</v>
      </c>
      <c r="I34" t="s">
        <v>106</v>
      </c>
      <c r="J34" t="s">
        <v>124</v>
      </c>
      <c r="K34">
        <v>800</v>
      </c>
      <c r="L34" s="1">
        <f>Table1[[#This Row],[Land Size]]*Table1[[#This Row],[Baseline Yield]]*0.9</f>
        <v>2160</v>
      </c>
      <c r="M34" s="1">
        <v>3866.4</v>
      </c>
    </row>
    <row r="35" spans="1:13" x14ac:dyDescent="0.35">
      <c r="A35">
        <v>34</v>
      </c>
      <c r="B35" t="s">
        <v>52</v>
      </c>
      <c r="C35" t="s">
        <v>71</v>
      </c>
      <c r="D35">
        <v>27</v>
      </c>
      <c r="E35" t="s">
        <v>4</v>
      </c>
      <c r="F35" t="s">
        <v>14</v>
      </c>
      <c r="G35" s="5">
        <v>44748</v>
      </c>
      <c r="H35">
        <v>4</v>
      </c>
      <c r="I35" t="s">
        <v>107</v>
      </c>
      <c r="J35" t="s">
        <v>124</v>
      </c>
      <c r="K35">
        <v>1000</v>
      </c>
      <c r="L35" s="1">
        <f>Table1[[#This Row],[Land Size]]*Table1[[#This Row],[Baseline Yield]]*0.9</f>
        <v>3600</v>
      </c>
      <c r="M35" s="1">
        <v>5616</v>
      </c>
    </row>
    <row r="36" spans="1:13" x14ac:dyDescent="0.35">
      <c r="A36">
        <v>35</v>
      </c>
      <c r="B36" t="s">
        <v>53</v>
      </c>
      <c r="C36" t="s">
        <v>71</v>
      </c>
      <c r="D36">
        <v>39</v>
      </c>
      <c r="E36" t="s">
        <v>4</v>
      </c>
      <c r="F36" t="s">
        <v>14</v>
      </c>
      <c r="G36" s="5">
        <v>44748</v>
      </c>
      <c r="H36">
        <v>2</v>
      </c>
      <c r="I36" t="s">
        <v>85</v>
      </c>
      <c r="J36" t="s">
        <v>124</v>
      </c>
      <c r="K36">
        <v>900</v>
      </c>
      <c r="L36" s="1">
        <f>Table1[[#This Row],[Land Size]]*Table1[[#This Row],[Baseline Yield]]*0.9</f>
        <v>1620</v>
      </c>
      <c r="M36" s="1">
        <v>1733.4</v>
      </c>
    </row>
    <row r="37" spans="1:13" x14ac:dyDescent="0.35">
      <c r="A37">
        <v>36</v>
      </c>
      <c r="B37" t="s">
        <v>54</v>
      </c>
      <c r="C37" t="s">
        <v>71</v>
      </c>
      <c r="D37">
        <v>38</v>
      </c>
      <c r="E37" t="s">
        <v>4</v>
      </c>
      <c r="F37" t="s">
        <v>14</v>
      </c>
      <c r="G37" s="5">
        <v>44748</v>
      </c>
      <c r="H37">
        <v>4</v>
      </c>
      <c r="I37" t="s">
        <v>105</v>
      </c>
      <c r="J37" t="s">
        <v>124</v>
      </c>
      <c r="K37">
        <v>900</v>
      </c>
      <c r="L37" s="1">
        <f>Table1[[#This Row],[Land Size]]*Table1[[#This Row],[Baseline Yield]]*0.9</f>
        <v>3240</v>
      </c>
      <c r="M37" s="1">
        <v>5572.8</v>
      </c>
    </row>
    <row r="38" spans="1:13" x14ac:dyDescent="0.35">
      <c r="A38">
        <v>37</v>
      </c>
      <c r="B38" t="s">
        <v>55</v>
      </c>
      <c r="C38" t="s">
        <v>71</v>
      </c>
      <c r="D38">
        <v>49</v>
      </c>
      <c r="E38" t="s">
        <v>4</v>
      </c>
      <c r="F38" t="s">
        <v>14</v>
      </c>
      <c r="G38" s="5">
        <v>44748</v>
      </c>
      <c r="H38">
        <v>3</v>
      </c>
      <c r="I38" t="s">
        <v>109</v>
      </c>
      <c r="J38" t="s">
        <v>126</v>
      </c>
      <c r="K38">
        <v>900</v>
      </c>
      <c r="L38" s="1">
        <f>Table1[[#This Row],[Land Size]]*Table1[[#This Row],[Baseline Yield]]*0.75</f>
        <v>2025</v>
      </c>
      <c r="M38" s="1">
        <v>3037.5</v>
      </c>
    </row>
    <row r="39" spans="1:13" x14ac:dyDescent="0.35">
      <c r="A39">
        <v>38</v>
      </c>
      <c r="B39" t="s">
        <v>56</v>
      </c>
      <c r="C39" t="s">
        <v>72</v>
      </c>
      <c r="D39">
        <v>44</v>
      </c>
      <c r="E39" t="s">
        <v>4</v>
      </c>
      <c r="F39" t="s">
        <v>14</v>
      </c>
      <c r="G39" s="5">
        <v>44748</v>
      </c>
      <c r="H39">
        <v>3</v>
      </c>
      <c r="I39" t="s">
        <v>112</v>
      </c>
      <c r="J39" t="s">
        <v>126</v>
      </c>
      <c r="K39">
        <v>800</v>
      </c>
      <c r="L39" s="1">
        <f>Table1[[#This Row],[Land Size]]*Table1[[#This Row],[Baseline Yield]]*0.75</f>
        <v>1800</v>
      </c>
      <c r="M39" s="1">
        <v>3366</v>
      </c>
    </row>
    <row r="40" spans="1:13" x14ac:dyDescent="0.35">
      <c r="A40">
        <v>39</v>
      </c>
      <c r="B40" t="s">
        <v>57</v>
      </c>
      <c r="C40" t="s">
        <v>72</v>
      </c>
      <c r="D40">
        <v>43</v>
      </c>
      <c r="E40" t="s">
        <v>4</v>
      </c>
      <c r="F40" t="s">
        <v>14</v>
      </c>
      <c r="G40" s="5">
        <v>44748</v>
      </c>
      <c r="H40">
        <v>2</v>
      </c>
      <c r="I40" t="s">
        <v>113</v>
      </c>
      <c r="J40" t="s">
        <v>124</v>
      </c>
      <c r="K40">
        <v>800</v>
      </c>
      <c r="L40" s="1">
        <f>Table1[[#This Row],[Land Size]]*Table1[[#This Row],[Baseline Yield]]*0.9</f>
        <v>1440</v>
      </c>
      <c r="M40" s="1">
        <v>2736</v>
      </c>
    </row>
    <row r="41" spans="1:13" x14ac:dyDescent="0.35">
      <c r="A41">
        <v>40</v>
      </c>
      <c r="B41" t="s">
        <v>58</v>
      </c>
      <c r="C41" t="s">
        <v>71</v>
      </c>
      <c r="D41">
        <v>54</v>
      </c>
      <c r="E41" t="s">
        <v>4</v>
      </c>
      <c r="F41" t="s">
        <v>14</v>
      </c>
      <c r="G41" s="5">
        <v>44748</v>
      </c>
      <c r="H41">
        <v>7</v>
      </c>
      <c r="I41" t="s">
        <v>114</v>
      </c>
      <c r="J41" t="s">
        <v>125</v>
      </c>
      <c r="K41">
        <v>500</v>
      </c>
      <c r="L41" s="1">
        <f>Table1[[#This Row],[Land Size]]*Table1[[#This Row],[Baseline Yield]]*1.1</f>
        <v>3850.0000000000005</v>
      </c>
      <c r="M41" s="1">
        <v>5120.5000000000009</v>
      </c>
    </row>
    <row r="42" spans="1:13" x14ac:dyDescent="0.35">
      <c r="A42">
        <v>41</v>
      </c>
      <c r="B42" t="s">
        <v>59</v>
      </c>
      <c r="C42" t="s">
        <v>71</v>
      </c>
      <c r="D42">
        <v>43</v>
      </c>
      <c r="E42" t="s">
        <v>5</v>
      </c>
      <c r="F42" t="s">
        <v>15</v>
      </c>
      <c r="G42" s="5">
        <v>44748</v>
      </c>
      <c r="H42">
        <v>1</v>
      </c>
      <c r="I42" t="s">
        <v>110</v>
      </c>
      <c r="J42" t="s">
        <v>125</v>
      </c>
      <c r="K42">
        <v>700</v>
      </c>
      <c r="L42" s="1">
        <f>Table1[[#This Row],[Land Size]]*Table1[[#This Row],[Baseline Yield]]*1.1</f>
        <v>770.00000000000011</v>
      </c>
      <c r="M42" s="1">
        <v>1309.0000000000002</v>
      </c>
    </row>
    <row r="43" spans="1:13" x14ac:dyDescent="0.35">
      <c r="A43">
        <v>42</v>
      </c>
      <c r="B43" t="s">
        <v>60</v>
      </c>
      <c r="C43" t="s">
        <v>72</v>
      </c>
      <c r="D43">
        <v>46</v>
      </c>
      <c r="E43" t="s">
        <v>5</v>
      </c>
      <c r="F43" t="s">
        <v>15</v>
      </c>
      <c r="G43" s="5">
        <v>44748</v>
      </c>
      <c r="H43">
        <v>2</v>
      </c>
      <c r="I43" t="s">
        <v>111</v>
      </c>
      <c r="J43" t="s">
        <v>126</v>
      </c>
      <c r="K43">
        <v>700</v>
      </c>
      <c r="L43" s="1">
        <f>Table1[[#This Row],[Land Size]]*Table1[[#This Row],[Baseline Yield]]*0.75</f>
        <v>1050</v>
      </c>
      <c r="M43" s="1">
        <v>1995</v>
      </c>
    </row>
    <row r="44" spans="1:13" x14ac:dyDescent="0.35">
      <c r="A44">
        <v>43</v>
      </c>
      <c r="B44" t="s">
        <v>61</v>
      </c>
      <c r="C44" t="s">
        <v>72</v>
      </c>
      <c r="D44">
        <v>35</v>
      </c>
      <c r="E44" t="s">
        <v>5</v>
      </c>
      <c r="F44" t="s">
        <v>15</v>
      </c>
      <c r="G44" s="5">
        <v>44748</v>
      </c>
      <c r="H44">
        <v>2</v>
      </c>
      <c r="I44" t="s">
        <v>118</v>
      </c>
      <c r="J44" t="s">
        <v>126</v>
      </c>
      <c r="K44">
        <v>700</v>
      </c>
      <c r="L44" s="1">
        <f>Table1[[#This Row],[Land Size]]*Table1[[#This Row],[Baseline Yield]]*0.75</f>
        <v>1050</v>
      </c>
      <c r="M44" s="1">
        <v>1764</v>
      </c>
    </row>
    <row r="45" spans="1:13" x14ac:dyDescent="0.35">
      <c r="A45">
        <v>44</v>
      </c>
      <c r="B45" t="s">
        <v>62</v>
      </c>
      <c r="C45" t="s">
        <v>71</v>
      </c>
      <c r="D45">
        <v>35</v>
      </c>
      <c r="E45" t="s">
        <v>5</v>
      </c>
      <c r="F45" t="s">
        <v>15</v>
      </c>
      <c r="G45" s="5">
        <v>44748</v>
      </c>
      <c r="H45">
        <v>2</v>
      </c>
      <c r="I45" t="s">
        <v>117</v>
      </c>
      <c r="J45" t="s">
        <v>126</v>
      </c>
      <c r="K45">
        <v>700</v>
      </c>
      <c r="L45" s="1">
        <f>Table1[[#This Row],[Land Size]]*Table1[[#This Row],[Baseline Yield]]*0.75</f>
        <v>1050</v>
      </c>
      <c r="M45" s="1">
        <v>1123.5</v>
      </c>
    </row>
    <row r="46" spans="1:13" x14ac:dyDescent="0.35">
      <c r="A46">
        <v>45</v>
      </c>
      <c r="B46" t="s">
        <v>63</v>
      </c>
      <c r="C46" t="s">
        <v>71</v>
      </c>
      <c r="D46">
        <v>30</v>
      </c>
      <c r="E46" t="s">
        <v>5</v>
      </c>
      <c r="F46" t="s">
        <v>15</v>
      </c>
      <c r="G46" s="5">
        <v>44748</v>
      </c>
      <c r="H46">
        <v>6</v>
      </c>
      <c r="I46" t="s">
        <v>119</v>
      </c>
      <c r="J46" t="s">
        <v>126</v>
      </c>
      <c r="K46">
        <v>800</v>
      </c>
      <c r="L46" s="1">
        <f>Table1[[#This Row],[Land Size]]*Table1[[#This Row],[Baseline Yield]]*0.75</f>
        <v>3600</v>
      </c>
      <c r="M46" s="1">
        <v>7020</v>
      </c>
    </row>
    <row r="47" spans="1:13" x14ac:dyDescent="0.35">
      <c r="A47">
        <v>46</v>
      </c>
      <c r="B47" t="s">
        <v>64</v>
      </c>
      <c r="C47" t="s">
        <v>71</v>
      </c>
      <c r="D47">
        <v>30</v>
      </c>
      <c r="E47" t="s">
        <v>5</v>
      </c>
      <c r="F47" t="s">
        <v>15</v>
      </c>
      <c r="G47" s="5">
        <v>44748</v>
      </c>
      <c r="H47">
        <v>6</v>
      </c>
      <c r="I47" t="s">
        <v>115</v>
      </c>
      <c r="J47" t="s">
        <v>126</v>
      </c>
      <c r="K47">
        <v>800</v>
      </c>
      <c r="L47" s="1">
        <f>Table1[[#This Row],[Land Size]]*Table1[[#This Row],[Baseline Yield]]*0.75</f>
        <v>3600</v>
      </c>
      <c r="M47" s="1">
        <v>5508</v>
      </c>
    </row>
    <row r="48" spans="1:13" x14ac:dyDescent="0.35">
      <c r="A48">
        <v>47</v>
      </c>
      <c r="B48" t="s">
        <v>65</v>
      </c>
      <c r="C48" t="s">
        <v>71</v>
      </c>
      <c r="D48">
        <v>26</v>
      </c>
      <c r="E48" t="s">
        <v>5</v>
      </c>
      <c r="F48" t="s">
        <v>15</v>
      </c>
      <c r="G48" s="5">
        <v>44748</v>
      </c>
      <c r="H48">
        <v>2</v>
      </c>
      <c r="I48" t="s">
        <v>116</v>
      </c>
      <c r="J48" t="s">
        <v>125</v>
      </c>
      <c r="K48">
        <v>600</v>
      </c>
      <c r="L48" s="1">
        <f>Table1[[#This Row],[Land Size]]*Table1[[#This Row],[Baseline Yield]]*1.1</f>
        <v>1320</v>
      </c>
      <c r="M48" s="1">
        <v>2376</v>
      </c>
    </row>
    <row r="49" spans="1:13" x14ac:dyDescent="0.35">
      <c r="A49">
        <v>48</v>
      </c>
      <c r="B49" t="s">
        <v>66</v>
      </c>
      <c r="C49" t="s">
        <v>71</v>
      </c>
      <c r="D49">
        <v>22</v>
      </c>
      <c r="E49" t="s">
        <v>5</v>
      </c>
      <c r="F49" t="s">
        <v>15</v>
      </c>
      <c r="G49" s="5">
        <v>44748</v>
      </c>
      <c r="H49">
        <v>7</v>
      </c>
      <c r="I49" t="s">
        <v>120</v>
      </c>
      <c r="J49" t="s">
        <v>125</v>
      </c>
      <c r="K49">
        <v>700</v>
      </c>
      <c r="L49" s="1">
        <f>Table1[[#This Row],[Land Size]]*Table1[[#This Row],[Baseline Yield]]*1.1</f>
        <v>5390</v>
      </c>
      <c r="M49" s="1">
        <v>9594.2000000000007</v>
      </c>
    </row>
    <row r="50" spans="1:13" x14ac:dyDescent="0.35">
      <c r="A50">
        <v>49</v>
      </c>
      <c r="B50" t="s">
        <v>67</v>
      </c>
      <c r="C50" t="s">
        <v>71</v>
      </c>
      <c r="D50">
        <v>27</v>
      </c>
      <c r="E50" t="s">
        <v>5</v>
      </c>
      <c r="F50" t="s">
        <v>15</v>
      </c>
      <c r="G50" s="5">
        <v>44748</v>
      </c>
      <c r="H50">
        <v>4</v>
      </c>
      <c r="I50" t="s">
        <v>121</v>
      </c>
      <c r="J50" t="s">
        <v>124</v>
      </c>
      <c r="K50">
        <v>900</v>
      </c>
      <c r="L50" s="1">
        <f>Table1[[#This Row],[Land Size]]*Table1[[#This Row],[Baseline Yield]]*0.9</f>
        <v>3240</v>
      </c>
      <c r="M50" s="1">
        <v>3304.8</v>
      </c>
    </row>
    <row r="51" spans="1:13" x14ac:dyDescent="0.35">
      <c r="A51">
        <v>50</v>
      </c>
      <c r="B51" t="s">
        <v>68</v>
      </c>
      <c r="C51" t="s">
        <v>71</v>
      </c>
      <c r="D51">
        <v>43</v>
      </c>
      <c r="E51" t="s">
        <v>5</v>
      </c>
      <c r="F51" t="s">
        <v>15</v>
      </c>
      <c r="G51" s="5">
        <v>44748</v>
      </c>
      <c r="H51">
        <v>1</v>
      </c>
      <c r="I51" t="s">
        <v>122</v>
      </c>
      <c r="J51" t="s">
        <v>124</v>
      </c>
      <c r="K51">
        <v>800</v>
      </c>
      <c r="L51" s="1">
        <f>Table1[[#This Row],[Land Size]]*Table1[[#This Row],[Baseline Yield]]*0.9</f>
        <v>720</v>
      </c>
      <c r="M51" s="1">
        <v>792.00000000000011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6FC6-4C95-4830-9FC5-95FB4966ADD0}">
  <dimension ref="A1:Q51"/>
  <sheetViews>
    <sheetView workbookViewId="0">
      <selection activeCell="N16" sqref="N16"/>
    </sheetView>
  </sheetViews>
  <sheetFormatPr defaultRowHeight="14.5" x14ac:dyDescent="0.35"/>
  <cols>
    <col min="1" max="1" width="5.7265625" bestFit="1" customWidth="1"/>
    <col min="2" max="2" width="21.453125" bestFit="1" customWidth="1"/>
    <col min="3" max="3" width="10" bestFit="1" customWidth="1"/>
    <col min="4" max="4" width="6.7265625" bestFit="1" customWidth="1"/>
    <col min="5" max="5" width="10.7265625" bestFit="1" customWidth="1"/>
    <col min="6" max="6" width="10.54296875" bestFit="1" customWidth="1"/>
    <col min="7" max="7" width="12.1796875" bestFit="1" customWidth="1"/>
    <col min="8" max="8" width="11.453125" bestFit="1" customWidth="1"/>
    <col min="9" max="9" width="9.7265625" bestFit="1" customWidth="1"/>
    <col min="10" max="10" width="8.26953125" bestFit="1" customWidth="1"/>
    <col min="11" max="11" width="16.1796875" bestFit="1" customWidth="1"/>
    <col min="12" max="12" width="16.26953125" customWidth="1"/>
    <col min="13" max="13" width="13.7265625" customWidth="1"/>
    <col min="14" max="14" width="13.54296875" bestFit="1" customWidth="1"/>
    <col min="15" max="15" width="13" bestFit="1" customWidth="1"/>
    <col min="16" max="17" width="13" customWidth="1"/>
  </cols>
  <sheetData>
    <row r="1" spans="1:17" ht="43.5" x14ac:dyDescent="0.35">
      <c r="A1" s="2" t="s">
        <v>123</v>
      </c>
      <c r="B1" s="2" t="s">
        <v>6</v>
      </c>
      <c r="C1" s="2" t="s">
        <v>69</v>
      </c>
      <c r="D1" s="2" t="s">
        <v>70</v>
      </c>
      <c r="E1" s="2" t="s">
        <v>10</v>
      </c>
      <c r="F1" s="2" t="s">
        <v>136</v>
      </c>
      <c r="G1" s="2" t="s">
        <v>137</v>
      </c>
      <c r="H1" t="s">
        <v>138</v>
      </c>
      <c r="I1" s="2" t="s">
        <v>7</v>
      </c>
      <c r="J1" s="2" t="s">
        <v>8</v>
      </c>
      <c r="K1" s="2" t="s">
        <v>9</v>
      </c>
      <c r="L1" s="2" t="s">
        <v>128</v>
      </c>
      <c r="M1" s="2" t="s">
        <v>129</v>
      </c>
      <c r="N1" s="4" t="s">
        <v>130</v>
      </c>
      <c r="O1" t="s">
        <v>139</v>
      </c>
      <c r="P1" s="2" t="s">
        <v>131</v>
      </c>
      <c r="Q1" s="2" t="s">
        <v>132</v>
      </c>
    </row>
    <row r="2" spans="1:17" x14ac:dyDescent="0.35">
      <c r="A2">
        <v>1</v>
      </c>
      <c r="B2" t="s">
        <v>19</v>
      </c>
      <c r="C2" t="s">
        <v>71</v>
      </c>
      <c r="D2">
        <v>54</v>
      </c>
      <c r="E2" t="s">
        <v>1</v>
      </c>
      <c r="F2">
        <v>2.0861700000000001</v>
      </c>
      <c r="G2">
        <v>45.295896999999997</v>
      </c>
      <c r="H2" s="5">
        <v>45113</v>
      </c>
      <c r="I2">
        <v>2</v>
      </c>
      <c r="J2" t="s">
        <v>73</v>
      </c>
      <c r="K2" t="s">
        <v>124</v>
      </c>
      <c r="L2" s="3">
        <v>1600</v>
      </c>
      <c r="M2" s="3">
        <v>2880</v>
      </c>
      <c r="N2" s="1">
        <v>4723.2</v>
      </c>
      <c r="O2">
        <v>2</v>
      </c>
      <c r="P2">
        <v>5</v>
      </c>
      <c r="Q2">
        <v>5</v>
      </c>
    </row>
    <row r="3" spans="1:17" x14ac:dyDescent="0.35">
      <c r="A3">
        <v>2</v>
      </c>
      <c r="B3" t="s">
        <v>20</v>
      </c>
      <c r="C3" t="s">
        <v>71</v>
      </c>
      <c r="D3">
        <v>41</v>
      </c>
      <c r="E3" t="s">
        <v>1</v>
      </c>
      <c r="F3">
        <v>2.0861700000000001</v>
      </c>
      <c r="G3">
        <v>45.295896999999997</v>
      </c>
      <c r="H3" s="5">
        <v>45113</v>
      </c>
      <c r="I3">
        <v>4</v>
      </c>
      <c r="J3" t="s">
        <v>74</v>
      </c>
      <c r="K3" t="s">
        <v>125</v>
      </c>
      <c r="L3" s="3">
        <v>875</v>
      </c>
      <c r="M3" s="3">
        <v>3850</v>
      </c>
      <c r="N3" s="1">
        <v>7007</v>
      </c>
      <c r="O3">
        <v>2</v>
      </c>
      <c r="P3">
        <v>5</v>
      </c>
      <c r="Q3">
        <v>5</v>
      </c>
    </row>
    <row r="4" spans="1:17" x14ac:dyDescent="0.35">
      <c r="A4">
        <v>3</v>
      </c>
      <c r="B4" t="s">
        <v>21</v>
      </c>
      <c r="C4" t="s">
        <v>71</v>
      </c>
      <c r="D4">
        <v>26</v>
      </c>
      <c r="E4" t="s">
        <v>1</v>
      </c>
      <c r="F4">
        <v>2.0861700000000001</v>
      </c>
      <c r="G4">
        <v>45.295896999999997</v>
      </c>
      <c r="H4" s="5">
        <v>45113</v>
      </c>
      <c r="I4">
        <v>7</v>
      </c>
      <c r="J4" t="s">
        <v>75</v>
      </c>
      <c r="K4" t="s">
        <v>126</v>
      </c>
      <c r="L4" s="3">
        <v>840</v>
      </c>
      <c r="M4" s="3">
        <v>4410</v>
      </c>
      <c r="N4" s="1">
        <v>8334.9</v>
      </c>
      <c r="O4">
        <v>2</v>
      </c>
      <c r="P4">
        <v>1</v>
      </c>
      <c r="Q4">
        <v>1</v>
      </c>
    </row>
    <row r="5" spans="1:17" x14ac:dyDescent="0.35">
      <c r="A5">
        <v>4</v>
      </c>
      <c r="B5" t="s">
        <v>22</v>
      </c>
      <c r="C5" t="s">
        <v>72</v>
      </c>
      <c r="D5">
        <v>43</v>
      </c>
      <c r="E5" t="s">
        <v>1</v>
      </c>
      <c r="F5">
        <v>2.0861700000000001</v>
      </c>
      <c r="G5">
        <v>45.295896999999997</v>
      </c>
      <c r="H5" s="5">
        <v>45113</v>
      </c>
      <c r="I5">
        <v>6</v>
      </c>
      <c r="J5" t="s">
        <v>76</v>
      </c>
      <c r="K5" t="s">
        <v>124</v>
      </c>
      <c r="L5" s="3">
        <v>1500</v>
      </c>
      <c r="M5" s="3">
        <v>8100</v>
      </c>
      <c r="N5" s="1">
        <v>12717</v>
      </c>
      <c r="O5">
        <v>1</v>
      </c>
      <c r="P5">
        <v>4</v>
      </c>
      <c r="Q5">
        <v>4</v>
      </c>
    </row>
    <row r="6" spans="1:17" x14ac:dyDescent="0.35">
      <c r="A6">
        <v>5</v>
      </c>
      <c r="B6" t="s">
        <v>23</v>
      </c>
      <c r="C6" t="s">
        <v>72</v>
      </c>
      <c r="D6">
        <v>52</v>
      </c>
      <c r="E6" t="s">
        <v>1</v>
      </c>
      <c r="F6">
        <v>2.0861700000000001</v>
      </c>
      <c r="G6">
        <v>45.295896999999997</v>
      </c>
      <c r="H6" s="5">
        <v>45113</v>
      </c>
      <c r="I6">
        <v>1</v>
      </c>
      <c r="J6" t="s">
        <v>77</v>
      </c>
      <c r="K6" t="s">
        <v>125</v>
      </c>
      <c r="L6" s="3">
        <v>630</v>
      </c>
      <c r="M6" s="3">
        <v>693</v>
      </c>
      <c r="N6" s="1">
        <v>866.25</v>
      </c>
      <c r="O6">
        <v>2</v>
      </c>
      <c r="P6">
        <v>2</v>
      </c>
      <c r="Q6">
        <v>1</v>
      </c>
    </row>
    <row r="7" spans="1:17" x14ac:dyDescent="0.35">
      <c r="A7">
        <v>6</v>
      </c>
      <c r="B7" t="s">
        <v>24</v>
      </c>
      <c r="C7" t="s">
        <v>71</v>
      </c>
      <c r="D7">
        <v>38</v>
      </c>
      <c r="E7" t="s">
        <v>1</v>
      </c>
      <c r="F7">
        <v>2.0861700000000001</v>
      </c>
      <c r="G7">
        <v>45.295896999999997</v>
      </c>
      <c r="H7" s="5">
        <v>45113</v>
      </c>
      <c r="I7">
        <v>3</v>
      </c>
      <c r="J7" t="s">
        <v>78</v>
      </c>
      <c r="K7" t="s">
        <v>125</v>
      </c>
      <c r="L7" s="3">
        <v>735</v>
      </c>
      <c r="M7" s="3">
        <v>2426</v>
      </c>
      <c r="N7" s="1">
        <v>3613.9949999999999</v>
      </c>
      <c r="O7">
        <v>1</v>
      </c>
      <c r="P7">
        <v>2</v>
      </c>
      <c r="Q7">
        <v>2</v>
      </c>
    </row>
    <row r="8" spans="1:17" x14ac:dyDescent="0.35">
      <c r="A8">
        <v>7</v>
      </c>
      <c r="B8" t="s">
        <v>25</v>
      </c>
      <c r="C8" t="s">
        <v>71</v>
      </c>
      <c r="D8">
        <v>48</v>
      </c>
      <c r="E8" t="s">
        <v>1</v>
      </c>
      <c r="F8">
        <v>2.0861700000000001</v>
      </c>
      <c r="G8">
        <v>45.295896999999997</v>
      </c>
      <c r="H8" s="5">
        <v>45113</v>
      </c>
      <c r="I8">
        <v>1</v>
      </c>
      <c r="J8" t="s">
        <v>79</v>
      </c>
      <c r="K8" t="s">
        <v>126</v>
      </c>
      <c r="L8" s="3">
        <v>875</v>
      </c>
      <c r="M8" s="3">
        <v>656</v>
      </c>
      <c r="N8" s="1">
        <v>997.5</v>
      </c>
      <c r="O8">
        <v>1</v>
      </c>
      <c r="P8">
        <v>2</v>
      </c>
      <c r="Q8">
        <v>3</v>
      </c>
    </row>
    <row r="9" spans="1:17" x14ac:dyDescent="0.35">
      <c r="A9">
        <v>8</v>
      </c>
      <c r="B9" t="s">
        <v>26</v>
      </c>
      <c r="C9" t="s">
        <v>71</v>
      </c>
      <c r="D9">
        <v>19</v>
      </c>
      <c r="E9" t="s">
        <v>1</v>
      </c>
      <c r="F9">
        <v>2.0861700000000001</v>
      </c>
      <c r="G9">
        <v>45.295896999999997</v>
      </c>
      <c r="H9" s="5">
        <v>45113</v>
      </c>
      <c r="I9">
        <v>7</v>
      </c>
      <c r="J9" t="s">
        <v>80</v>
      </c>
      <c r="K9" t="s">
        <v>124</v>
      </c>
      <c r="L9" s="3">
        <v>1750</v>
      </c>
      <c r="M9" s="3">
        <v>11025</v>
      </c>
      <c r="N9" s="1">
        <v>18191.25</v>
      </c>
      <c r="O9">
        <v>2</v>
      </c>
      <c r="P9">
        <v>5</v>
      </c>
      <c r="Q9">
        <v>4</v>
      </c>
    </row>
    <row r="10" spans="1:17" x14ac:dyDescent="0.35">
      <c r="A10">
        <v>9</v>
      </c>
      <c r="B10" t="s">
        <v>27</v>
      </c>
      <c r="C10" t="s">
        <v>71</v>
      </c>
      <c r="D10">
        <v>22</v>
      </c>
      <c r="E10" t="s">
        <v>1</v>
      </c>
      <c r="F10">
        <v>2.0861700000000001</v>
      </c>
      <c r="G10">
        <v>45.295896999999997</v>
      </c>
      <c r="H10" s="5">
        <v>45113</v>
      </c>
      <c r="I10">
        <v>7</v>
      </c>
      <c r="J10" t="s">
        <v>81</v>
      </c>
      <c r="K10" t="s">
        <v>125</v>
      </c>
      <c r="L10" s="3">
        <v>875</v>
      </c>
      <c r="M10" s="3">
        <v>6738</v>
      </c>
      <c r="N10" s="1">
        <v>8826.125</v>
      </c>
      <c r="O10">
        <v>1</v>
      </c>
      <c r="P10">
        <v>2</v>
      </c>
      <c r="Q10">
        <v>2</v>
      </c>
    </row>
    <row r="11" spans="1:17" x14ac:dyDescent="0.35">
      <c r="A11">
        <v>10</v>
      </c>
      <c r="B11" t="s">
        <v>28</v>
      </c>
      <c r="C11" t="s">
        <v>71</v>
      </c>
      <c r="D11">
        <v>22</v>
      </c>
      <c r="E11" t="s">
        <v>1</v>
      </c>
      <c r="F11">
        <v>2.0861700000000001</v>
      </c>
      <c r="G11">
        <v>45.295896999999997</v>
      </c>
      <c r="H11" s="5">
        <v>45113</v>
      </c>
      <c r="I11">
        <v>2</v>
      </c>
      <c r="J11" t="s">
        <v>82</v>
      </c>
      <c r="K11" t="s">
        <v>125</v>
      </c>
      <c r="L11" s="3">
        <v>1000</v>
      </c>
      <c r="M11" s="3">
        <v>2200</v>
      </c>
      <c r="N11" s="1">
        <v>2772</v>
      </c>
      <c r="O11">
        <v>1</v>
      </c>
      <c r="P11">
        <v>5</v>
      </c>
      <c r="Q11">
        <v>5</v>
      </c>
    </row>
    <row r="12" spans="1:17" x14ac:dyDescent="0.35">
      <c r="A12">
        <v>11</v>
      </c>
      <c r="B12" t="s">
        <v>29</v>
      </c>
      <c r="C12" t="s">
        <v>71</v>
      </c>
      <c r="D12">
        <v>31</v>
      </c>
      <c r="E12" t="s">
        <v>2</v>
      </c>
      <c r="F12">
        <v>3.1260590000000001</v>
      </c>
      <c r="G12">
        <v>43.617899000000001</v>
      </c>
      <c r="H12" s="5">
        <v>45112</v>
      </c>
      <c r="I12">
        <v>4</v>
      </c>
      <c r="J12" t="s">
        <v>83</v>
      </c>
      <c r="K12" t="s">
        <v>126</v>
      </c>
      <c r="L12" s="3">
        <v>1050</v>
      </c>
      <c r="M12" s="3">
        <v>3150</v>
      </c>
      <c r="N12" s="1">
        <v>5260.5</v>
      </c>
      <c r="O12">
        <v>2</v>
      </c>
      <c r="P12">
        <v>4</v>
      </c>
      <c r="Q12">
        <v>4</v>
      </c>
    </row>
    <row r="13" spans="1:17" x14ac:dyDescent="0.35">
      <c r="A13">
        <v>12</v>
      </c>
      <c r="B13" t="s">
        <v>30</v>
      </c>
      <c r="C13" t="s">
        <v>72</v>
      </c>
      <c r="D13">
        <v>40</v>
      </c>
      <c r="E13" t="s">
        <v>2</v>
      </c>
      <c r="F13">
        <v>3.1260590000000001</v>
      </c>
      <c r="G13">
        <v>43.617899000000001</v>
      </c>
      <c r="H13" s="5">
        <v>45112</v>
      </c>
      <c r="I13">
        <v>4</v>
      </c>
      <c r="J13" t="s">
        <v>86</v>
      </c>
      <c r="K13" t="s">
        <v>126</v>
      </c>
      <c r="L13" s="3">
        <v>735</v>
      </c>
      <c r="M13" s="3">
        <v>2205</v>
      </c>
      <c r="N13" s="1">
        <v>2690.1</v>
      </c>
      <c r="O13">
        <v>1</v>
      </c>
      <c r="P13">
        <v>2</v>
      </c>
      <c r="Q13">
        <v>2</v>
      </c>
    </row>
    <row r="14" spans="1:17" x14ac:dyDescent="0.35">
      <c r="A14">
        <v>13</v>
      </c>
      <c r="B14" t="s">
        <v>31</v>
      </c>
      <c r="C14" t="s">
        <v>72</v>
      </c>
      <c r="D14">
        <v>33</v>
      </c>
      <c r="E14" t="s">
        <v>2</v>
      </c>
      <c r="F14">
        <v>3.1260590000000001</v>
      </c>
      <c r="G14">
        <v>43.617899000000001</v>
      </c>
      <c r="H14" s="5">
        <v>45112</v>
      </c>
      <c r="I14">
        <v>1</v>
      </c>
      <c r="J14" t="s">
        <v>87</v>
      </c>
      <c r="K14" t="s">
        <v>125</v>
      </c>
      <c r="L14" s="3">
        <v>735</v>
      </c>
      <c r="M14" s="3">
        <v>808</v>
      </c>
      <c r="N14" s="1">
        <v>978.28499999999997</v>
      </c>
      <c r="O14">
        <v>2</v>
      </c>
      <c r="P14">
        <v>2</v>
      </c>
      <c r="Q14">
        <v>1</v>
      </c>
    </row>
    <row r="15" spans="1:17" x14ac:dyDescent="0.35">
      <c r="A15">
        <v>14</v>
      </c>
      <c r="B15" t="s">
        <v>32</v>
      </c>
      <c r="C15" t="s">
        <v>72</v>
      </c>
      <c r="D15">
        <v>32</v>
      </c>
      <c r="E15" t="s">
        <v>2</v>
      </c>
      <c r="F15">
        <v>3.1260590000000001</v>
      </c>
      <c r="G15">
        <v>43.617899000000001</v>
      </c>
      <c r="H15" s="5">
        <v>45112</v>
      </c>
      <c r="I15">
        <v>1</v>
      </c>
      <c r="J15" t="s">
        <v>88</v>
      </c>
      <c r="K15" t="s">
        <v>126</v>
      </c>
      <c r="L15" s="3">
        <v>1125</v>
      </c>
      <c r="M15" s="3">
        <v>844</v>
      </c>
      <c r="N15" s="1">
        <v>843.75</v>
      </c>
      <c r="O15">
        <v>2</v>
      </c>
      <c r="P15">
        <v>2</v>
      </c>
      <c r="Q15">
        <v>3</v>
      </c>
    </row>
    <row r="16" spans="1:17" x14ac:dyDescent="0.35">
      <c r="A16">
        <v>15</v>
      </c>
      <c r="B16" t="s">
        <v>33</v>
      </c>
      <c r="C16" t="s">
        <v>71</v>
      </c>
      <c r="D16">
        <v>31</v>
      </c>
      <c r="E16" t="s">
        <v>2</v>
      </c>
      <c r="F16">
        <v>3.1260590000000001</v>
      </c>
      <c r="G16">
        <v>43.617899000000001</v>
      </c>
      <c r="H16" s="5">
        <v>45112</v>
      </c>
      <c r="I16">
        <v>6</v>
      </c>
      <c r="J16" t="s">
        <v>89</v>
      </c>
      <c r="K16" t="s">
        <v>125</v>
      </c>
      <c r="L16" s="3">
        <v>750</v>
      </c>
      <c r="M16" s="3">
        <v>4950</v>
      </c>
      <c r="N16" s="1">
        <v>8167.5</v>
      </c>
      <c r="O16">
        <v>1</v>
      </c>
      <c r="P16">
        <v>4</v>
      </c>
      <c r="Q16">
        <v>3</v>
      </c>
    </row>
    <row r="17" spans="1:17" x14ac:dyDescent="0.35">
      <c r="A17">
        <v>16</v>
      </c>
      <c r="B17" t="s">
        <v>34</v>
      </c>
      <c r="C17" t="s">
        <v>72</v>
      </c>
      <c r="D17">
        <v>44</v>
      </c>
      <c r="E17" t="s">
        <v>2</v>
      </c>
      <c r="F17">
        <v>3.1260590000000001</v>
      </c>
      <c r="G17">
        <v>43.617899000000001</v>
      </c>
      <c r="H17" s="5">
        <v>45112</v>
      </c>
      <c r="I17">
        <v>3</v>
      </c>
      <c r="J17" t="s">
        <v>90</v>
      </c>
      <c r="K17" t="s">
        <v>124</v>
      </c>
      <c r="L17" s="3">
        <v>1575</v>
      </c>
      <c r="M17" s="3">
        <v>4252</v>
      </c>
      <c r="N17" s="1">
        <v>6548.85</v>
      </c>
      <c r="O17">
        <v>1</v>
      </c>
      <c r="P17">
        <v>5</v>
      </c>
      <c r="Q17">
        <v>4</v>
      </c>
    </row>
    <row r="18" spans="1:17" x14ac:dyDescent="0.35">
      <c r="A18">
        <v>17</v>
      </c>
      <c r="B18" t="s">
        <v>35</v>
      </c>
      <c r="C18" t="s">
        <v>71</v>
      </c>
      <c r="D18">
        <v>21</v>
      </c>
      <c r="E18" t="s">
        <v>2</v>
      </c>
      <c r="F18">
        <v>3.1260590000000001</v>
      </c>
      <c r="G18">
        <v>43.617899000000001</v>
      </c>
      <c r="H18" s="5">
        <v>45112</v>
      </c>
      <c r="I18">
        <v>5</v>
      </c>
      <c r="J18" t="s">
        <v>91</v>
      </c>
      <c r="K18" t="s">
        <v>126</v>
      </c>
      <c r="L18" s="3">
        <v>1125</v>
      </c>
      <c r="M18" s="3">
        <v>4219</v>
      </c>
      <c r="N18" s="1">
        <v>5400</v>
      </c>
      <c r="O18">
        <v>1</v>
      </c>
      <c r="P18">
        <v>3</v>
      </c>
      <c r="Q18">
        <v>2</v>
      </c>
    </row>
    <row r="19" spans="1:17" x14ac:dyDescent="0.35">
      <c r="A19">
        <v>18</v>
      </c>
      <c r="B19" t="s">
        <v>36</v>
      </c>
      <c r="C19" t="s">
        <v>71</v>
      </c>
      <c r="D19">
        <v>53</v>
      </c>
      <c r="E19" t="s">
        <v>2</v>
      </c>
      <c r="F19">
        <v>3.1260590000000001</v>
      </c>
      <c r="G19">
        <v>43.617899000000001</v>
      </c>
      <c r="H19" s="5">
        <v>45112</v>
      </c>
      <c r="I19">
        <v>2</v>
      </c>
      <c r="J19" t="s">
        <v>92</v>
      </c>
      <c r="K19" t="s">
        <v>124</v>
      </c>
      <c r="L19" s="3">
        <v>2000</v>
      </c>
      <c r="M19" s="3">
        <v>3600</v>
      </c>
      <c r="N19" s="1">
        <v>4248</v>
      </c>
      <c r="O19">
        <v>1</v>
      </c>
      <c r="P19">
        <v>5</v>
      </c>
      <c r="Q19">
        <v>5</v>
      </c>
    </row>
    <row r="20" spans="1:17" x14ac:dyDescent="0.35">
      <c r="A20">
        <v>19</v>
      </c>
      <c r="B20" t="s">
        <v>37</v>
      </c>
      <c r="C20" t="s">
        <v>71</v>
      </c>
      <c r="D20">
        <v>32</v>
      </c>
      <c r="E20" t="s">
        <v>2</v>
      </c>
      <c r="F20">
        <v>3.1260590000000001</v>
      </c>
      <c r="G20">
        <v>43.617899000000001</v>
      </c>
      <c r="H20" s="5">
        <v>45112</v>
      </c>
      <c r="I20">
        <v>3</v>
      </c>
      <c r="J20" t="s">
        <v>93</v>
      </c>
      <c r="K20" t="s">
        <v>126</v>
      </c>
      <c r="L20" s="3">
        <v>1600</v>
      </c>
      <c r="M20" s="3">
        <v>3600</v>
      </c>
      <c r="N20" s="1">
        <v>6228</v>
      </c>
      <c r="O20">
        <v>1</v>
      </c>
      <c r="P20">
        <v>4</v>
      </c>
      <c r="Q20">
        <v>5</v>
      </c>
    </row>
    <row r="21" spans="1:17" x14ac:dyDescent="0.35">
      <c r="A21">
        <v>20</v>
      </c>
      <c r="B21" t="s">
        <v>38</v>
      </c>
      <c r="C21" t="s">
        <v>71</v>
      </c>
      <c r="D21">
        <v>40</v>
      </c>
      <c r="E21" t="s">
        <v>2</v>
      </c>
      <c r="F21">
        <v>3.1260590000000001</v>
      </c>
      <c r="G21">
        <v>43.617899000000001</v>
      </c>
      <c r="H21" s="5">
        <v>45112</v>
      </c>
      <c r="I21">
        <v>7</v>
      </c>
      <c r="J21" t="s">
        <v>94</v>
      </c>
      <c r="K21" t="s">
        <v>125</v>
      </c>
      <c r="L21" s="3">
        <v>1050</v>
      </c>
      <c r="M21" s="3">
        <v>8085</v>
      </c>
      <c r="N21" s="1">
        <v>15280.65</v>
      </c>
      <c r="O21">
        <v>2</v>
      </c>
      <c r="P21">
        <v>4</v>
      </c>
      <c r="Q21">
        <v>4</v>
      </c>
    </row>
    <row r="22" spans="1:17" x14ac:dyDescent="0.35">
      <c r="A22">
        <v>21</v>
      </c>
      <c r="B22" t="s">
        <v>39</v>
      </c>
      <c r="C22" t="s">
        <v>72</v>
      </c>
      <c r="D22">
        <v>36</v>
      </c>
      <c r="E22" t="s">
        <v>3</v>
      </c>
      <c r="F22">
        <v>8.4416360000000008</v>
      </c>
      <c r="G22">
        <v>48.480984999999997</v>
      </c>
      <c r="H22" s="5">
        <v>45112</v>
      </c>
      <c r="I22">
        <v>4</v>
      </c>
      <c r="J22" t="s">
        <v>95</v>
      </c>
      <c r="K22" t="s">
        <v>126</v>
      </c>
      <c r="L22" s="3">
        <v>840</v>
      </c>
      <c r="M22" s="3">
        <v>2520</v>
      </c>
      <c r="N22" s="1">
        <v>3502.8</v>
      </c>
      <c r="O22">
        <v>1</v>
      </c>
      <c r="P22">
        <v>2</v>
      </c>
      <c r="Q22">
        <v>2</v>
      </c>
    </row>
    <row r="23" spans="1:17" x14ac:dyDescent="0.35">
      <c r="A23">
        <v>22</v>
      </c>
      <c r="B23" t="s">
        <v>40</v>
      </c>
      <c r="C23" t="s">
        <v>72</v>
      </c>
      <c r="D23">
        <v>21</v>
      </c>
      <c r="E23" t="s">
        <v>3</v>
      </c>
      <c r="F23">
        <v>8.4416360000000008</v>
      </c>
      <c r="G23">
        <v>48.480984999999997</v>
      </c>
      <c r="H23" s="5">
        <v>45112</v>
      </c>
      <c r="I23">
        <v>1</v>
      </c>
      <c r="J23" t="s">
        <v>97</v>
      </c>
      <c r="K23" t="s">
        <v>124</v>
      </c>
      <c r="L23" s="3">
        <v>1125</v>
      </c>
      <c r="M23" s="3">
        <v>1012</v>
      </c>
      <c r="N23" s="1">
        <v>1174.5</v>
      </c>
      <c r="O23">
        <v>2</v>
      </c>
      <c r="P23">
        <v>3</v>
      </c>
      <c r="Q23">
        <v>3</v>
      </c>
    </row>
    <row r="24" spans="1:17" x14ac:dyDescent="0.35">
      <c r="A24">
        <v>23</v>
      </c>
      <c r="B24" t="s">
        <v>41</v>
      </c>
      <c r="C24" t="s">
        <v>71</v>
      </c>
      <c r="D24">
        <v>41</v>
      </c>
      <c r="E24" t="s">
        <v>3</v>
      </c>
      <c r="F24">
        <v>8.4416360000000008</v>
      </c>
      <c r="G24">
        <v>48.480984999999997</v>
      </c>
      <c r="H24" s="5">
        <v>45112</v>
      </c>
      <c r="I24">
        <v>3</v>
      </c>
      <c r="J24" t="s">
        <v>98</v>
      </c>
      <c r="K24" t="s">
        <v>124</v>
      </c>
      <c r="L24" s="3">
        <v>1125</v>
      </c>
      <c r="M24" s="3">
        <v>3038</v>
      </c>
      <c r="N24" s="1">
        <v>5619.375</v>
      </c>
      <c r="O24">
        <v>2</v>
      </c>
      <c r="P24">
        <v>2</v>
      </c>
      <c r="Q24">
        <v>2</v>
      </c>
    </row>
    <row r="25" spans="1:17" x14ac:dyDescent="0.35">
      <c r="A25">
        <v>24</v>
      </c>
      <c r="B25" t="s">
        <v>42</v>
      </c>
      <c r="C25" t="s">
        <v>72</v>
      </c>
      <c r="D25">
        <v>18</v>
      </c>
      <c r="E25" t="s">
        <v>3</v>
      </c>
      <c r="F25">
        <v>8.4416360000000008</v>
      </c>
      <c r="G25">
        <v>48.480984999999997</v>
      </c>
      <c r="H25" s="5">
        <v>45112</v>
      </c>
      <c r="I25">
        <v>7</v>
      </c>
      <c r="J25" t="s">
        <v>84</v>
      </c>
      <c r="K25" t="s">
        <v>124</v>
      </c>
      <c r="L25" s="3">
        <v>1600</v>
      </c>
      <c r="M25" s="3">
        <v>10080</v>
      </c>
      <c r="N25" s="1">
        <v>10180.799999999999</v>
      </c>
      <c r="O25">
        <v>2</v>
      </c>
      <c r="P25">
        <v>5</v>
      </c>
      <c r="Q25">
        <v>5</v>
      </c>
    </row>
    <row r="26" spans="1:17" x14ac:dyDescent="0.35">
      <c r="A26">
        <v>25</v>
      </c>
      <c r="B26" t="s">
        <v>43</v>
      </c>
      <c r="C26" t="s">
        <v>71</v>
      </c>
      <c r="D26">
        <v>33</v>
      </c>
      <c r="E26" t="s">
        <v>3</v>
      </c>
      <c r="F26">
        <v>8.4416360000000008</v>
      </c>
      <c r="G26">
        <v>48.480984999999997</v>
      </c>
      <c r="H26" s="5">
        <v>45112</v>
      </c>
      <c r="I26">
        <v>4</v>
      </c>
      <c r="J26" t="s">
        <v>99</v>
      </c>
      <c r="K26" t="s">
        <v>124</v>
      </c>
      <c r="L26" s="3">
        <v>1750</v>
      </c>
      <c r="M26" s="3">
        <v>6300</v>
      </c>
      <c r="N26" s="1">
        <v>9324</v>
      </c>
      <c r="O26">
        <v>2</v>
      </c>
      <c r="P26">
        <v>5</v>
      </c>
      <c r="Q26">
        <v>4</v>
      </c>
    </row>
    <row r="27" spans="1:17" x14ac:dyDescent="0.35">
      <c r="A27">
        <v>26</v>
      </c>
      <c r="B27" t="s">
        <v>44</v>
      </c>
      <c r="C27" t="s">
        <v>72</v>
      </c>
      <c r="D27">
        <v>28</v>
      </c>
      <c r="E27" t="s">
        <v>3</v>
      </c>
      <c r="F27">
        <v>8.4416360000000008</v>
      </c>
      <c r="G27">
        <v>48.480984999999997</v>
      </c>
      <c r="H27" s="5">
        <v>45112</v>
      </c>
      <c r="I27">
        <v>7</v>
      </c>
      <c r="J27" t="s">
        <v>100</v>
      </c>
      <c r="K27" t="s">
        <v>124</v>
      </c>
      <c r="L27" s="3">
        <v>1250</v>
      </c>
      <c r="M27" s="3">
        <v>7875</v>
      </c>
      <c r="N27" s="1">
        <v>14962.5</v>
      </c>
      <c r="O27">
        <v>1</v>
      </c>
      <c r="P27">
        <v>3</v>
      </c>
      <c r="Q27">
        <v>3</v>
      </c>
    </row>
    <row r="28" spans="1:17" x14ac:dyDescent="0.35">
      <c r="A28">
        <v>27</v>
      </c>
      <c r="B28" t="s">
        <v>45</v>
      </c>
      <c r="C28" t="s">
        <v>72</v>
      </c>
      <c r="D28">
        <v>36</v>
      </c>
      <c r="E28" t="s">
        <v>3</v>
      </c>
      <c r="F28">
        <v>8.4416360000000008</v>
      </c>
      <c r="G28">
        <v>48.480984999999997</v>
      </c>
      <c r="H28" s="5">
        <v>45112</v>
      </c>
      <c r="I28">
        <v>3</v>
      </c>
      <c r="J28" t="s">
        <v>101</v>
      </c>
      <c r="K28" t="s">
        <v>126</v>
      </c>
      <c r="L28" s="3">
        <v>945</v>
      </c>
      <c r="M28" s="3">
        <v>2126</v>
      </c>
      <c r="N28" s="1">
        <v>3168.1125000000002</v>
      </c>
      <c r="O28">
        <v>2</v>
      </c>
      <c r="P28">
        <v>2</v>
      </c>
      <c r="Q28">
        <v>1</v>
      </c>
    </row>
    <row r="29" spans="1:17" x14ac:dyDescent="0.35">
      <c r="A29">
        <v>28</v>
      </c>
      <c r="B29" t="s">
        <v>46</v>
      </c>
      <c r="C29" t="s">
        <v>71</v>
      </c>
      <c r="D29">
        <v>45</v>
      </c>
      <c r="E29" t="s">
        <v>3</v>
      </c>
      <c r="F29">
        <v>8.4416360000000008</v>
      </c>
      <c r="G29">
        <v>48.480984999999997</v>
      </c>
      <c r="H29" s="5">
        <v>45112</v>
      </c>
      <c r="I29">
        <v>6</v>
      </c>
      <c r="J29" t="s">
        <v>102</v>
      </c>
      <c r="K29" t="s">
        <v>124</v>
      </c>
      <c r="L29" s="3">
        <v>1000</v>
      </c>
      <c r="M29" s="3">
        <v>5400</v>
      </c>
      <c r="N29" s="1">
        <v>10098</v>
      </c>
      <c r="O29">
        <v>1</v>
      </c>
      <c r="P29">
        <v>3</v>
      </c>
      <c r="Q29">
        <v>3</v>
      </c>
    </row>
    <row r="30" spans="1:17" x14ac:dyDescent="0.35">
      <c r="A30">
        <v>29</v>
      </c>
      <c r="B30" t="s">
        <v>47</v>
      </c>
      <c r="C30" t="s">
        <v>71</v>
      </c>
      <c r="D30">
        <v>52</v>
      </c>
      <c r="E30" t="s">
        <v>3</v>
      </c>
      <c r="F30">
        <v>8.4416360000000008</v>
      </c>
      <c r="G30">
        <v>48.480984999999997</v>
      </c>
      <c r="H30" s="5">
        <v>45112</v>
      </c>
      <c r="I30">
        <v>5</v>
      </c>
      <c r="J30" t="s">
        <v>103</v>
      </c>
      <c r="K30" t="s">
        <v>125</v>
      </c>
      <c r="L30" s="3">
        <v>1400</v>
      </c>
      <c r="M30" s="3">
        <v>7700</v>
      </c>
      <c r="N30" s="1">
        <v>8778</v>
      </c>
      <c r="O30">
        <v>1</v>
      </c>
      <c r="P30">
        <v>5</v>
      </c>
      <c r="Q30">
        <v>5</v>
      </c>
    </row>
    <row r="31" spans="1:17" x14ac:dyDescent="0.35">
      <c r="A31">
        <v>30</v>
      </c>
      <c r="B31" t="s">
        <v>48</v>
      </c>
      <c r="C31" t="s">
        <v>71</v>
      </c>
      <c r="D31">
        <v>52</v>
      </c>
      <c r="E31" t="s">
        <v>3</v>
      </c>
      <c r="F31">
        <v>8.4416360000000008</v>
      </c>
      <c r="G31">
        <v>48.480984999999997</v>
      </c>
      <c r="H31" s="5">
        <v>45112</v>
      </c>
      <c r="I31">
        <v>5</v>
      </c>
      <c r="J31" t="s">
        <v>104</v>
      </c>
      <c r="K31" t="s">
        <v>124</v>
      </c>
      <c r="L31" s="3">
        <v>1350</v>
      </c>
      <c r="M31" s="3">
        <v>6075</v>
      </c>
      <c r="N31" s="1">
        <v>7593.75</v>
      </c>
      <c r="O31">
        <v>2</v>
      </c>
      <c r="P31">
        <v>3</v>
      </c>
      <c r="Q31">
        <v>4</v>
      </c>
    </row>
    <row r="32" spans="1:17" x14ac:dyDescent="0.35">
      <c r="A32">
        <v>31</v>
      </c>
      <c r="B32" t="s">
        <v>49</v>
      </c>
      <c r="C32" t="s">
        <v>71</v>
      </c>
      <c r="D32">
        <v>18</v>
      </c>
      <c r="E32" t="s">
        <v>4</v>
      </c>
      <c r="F32">
        <v>9.5924910000000008</v>
      </c>
      <c r="G32">
        <v>44.068472999999997</v>
      </c>
      <c r="H32" s="5">
        <v>45109</v>
      </c>
      <c r="I32">
        <v>1</v>
      </c>
      <c r="J32" t="s">
        <v>96</v>
      </c>
      <c r="K32" t="s">
        <v>124</v>
      </c>
      <c r="L32" s="3">
        <v>1050</v>
      </c>
      <c r="M32" s="3">
        <v>945</v>
      </c>
      <c r="N32" s="1">
        <v>1587.6</v>
      </c>
      <c r="O32">
        <v>2</v>
      </c>
      <c r="P32">
        <v>1</v>
      </c>
      <c r="Q32">
        <v>2</v>
      </c>
    </row>
    <row r="33" spans="1:17" x14ac:dyDescent="0.35">
      <c r="A33">
        <v>32</v>
      </c>
      <c r="B33" t="s">
        <v>50</v>
      </c>
      <c r="C33" t="s">
        <v>71</v>
      </c>
      <c r="D33">
        <v>54</v>
      </c>
      <c r="E33" t="s">
        <v>4</v>
      </c>
      <c r="F33">
        <v>9.5924910000000008</v>
      </c>
      <c r="G33">
        <v>44.068472999999997</v>
      </c>
      <c r="H33" s="5">
        <v>45109</v>
      </c>
      <c r="I33">
        <v>6</v>
      </c>
      <c r="J33" t="s">
        <v>108</v>
      </c>
      <c r="K33" t="s">
        <v>124</v>
      </c>
      <c r="L33" s="3">
        <v>1500</v>
      </c>
      <c r="M33" s="3">
        <v>8100</v>
      </c>
      <c r="N33" s="1">
        <v>9477</v>
      </c>
      <c r="O33">
        <v>2</v>
      </c>
      <c r="P33">
        <v>3</v>
      </c>
      <c r="Q33">
        <v>3</v>
      </c>
    </row>
    <row r="34" spans="1:17" x14ac:dyDescent="0.35">
      <c r="A34">
        <v>33</v>
      </c>
      <c r="B34" t="s">
        <v>51</v>
      </c>
      <c r="C34" t="s">
        <v>72</v>
      </c>
      <c r="D34">
        <v>33</v>
      </c>
      <c r="E34" t="s">
        <v>4</v>
      </c>
      <c r="F34">
        <v>9.5924910000000008</v>
      </c>
      <c r="G34">
        <v>44.068472999999997</v>
      </c>
      <c r="H34" s="5">
        <v>45109</v>
      </c>
      <c r="I34">
        <v>3</v>
      </c>
      <c r="J34" t="s">
        <v>106</v>
      </c>
      <c r="K34" t="s">
        <v>124</v>
      </c>
      <c r="L34" s="3">
        <v>1400</v>
      </c>
      <c r="M34" s="3">
        <v>3780</v>
      </c>
      <c r="N34" s="1">
        <v>6766.2</v>
      </c>
      <c r="O34">
        <v>1</v>
      </c>
      <c r="P34">
        <v>4</v>
      </c>
      <c r="Q34">
        <v>5</v>
      </c>
    </row>
    <row r="35" spans="1:17" x14ac:dyDescent="0.35">
      <c r="A35">
        <v>34</v>
      </c>
      <c r="B35" t="s">
        <v>52</v>
      </c>
      <c r="C35" t="s">
        <v>71</v>
      </c>
      <c r="D35">
        <v>27</v>
      </c>
      <c r="E35" t="s">
        <v>4</v>
      </c>
      <c r="F35">
        <v>9.5924910000000008</v>
      </c>
      <c r="G35">
        <v>44.068472999999997</v>
      </c>
      <c r="H35" s="5">
        <v>45109</v>
      </c>
      <c r="I35">
        <v>4</v>
      </c>
      <c r="J35" t="s">
        <v>107</v>
      </c>
      <c r="K35" t="s">
        <v>124</v>
      </c>
      <c r="L35" s="3">
        <v>1750</v>
      </c>
      <c r="M35" s="3">
        <v>6300</v>
      </c>
      <c r="N35" s="1">
        <v>9828</v>
      </c>
      <c r="O35">
        <v>2</v>
      </c>
      <c r="P35">
        <v>5</v>
      </c>
      <c r="Q35">
        <v>5</v>
      </c>
    </row>
    <row r="36" spans="1:17" x14ac:dyDescent="0.35">
      <c r="A36">
        <v>35</v>
      </c>
      <c r="B36" t="s">
        <v>53</v>
      </c>
      <c r="C36" t="s">
        <v>71</v>
      </c>
      <c r="D36">
        <v>39</v>
      </c>
      <c r="E36" t="s">
        <v>4</v>
      </c>
      <c r="F36">
        <v>9.5924910000000008</v>
      </c>
      <c r="G36">
        <v>44.068472999999997</v>
      </c>
      <c r="H36" s="5">
        <v>45109</v>
      </c>
      <c r="I36">
        <v>2</v>
      </c>
      <c r="J36" t="s">
        <v>85</v>
      </c>
      <c r="K36" t="s">
        <v>124</v>
      </c>
      <c r="L36" s="3">
        <v>1575</v>
      </c>
      <c r="M36" s="3">
        <v>2835</v>
      </c>
      <c r="N36" s="1">
        <v>3033.45</v>
      </c>
      <c r="O36">
        <v>2</v>
      </c>
      <c r="P36">
        <v>4</v>
      </c>
      <c r="Q36">
        <v>5</v>
      </c>
    </row>
    <row r="37" spans="1:17" x14ac:dyDescent="0.35">
      <c r="A37">
        <v>36</v>
      </c>
      <c r="B37" t="s">
        <v>54</v>
      </c>
      <c r="C37" t="s">
        <v>71</v>
      </c>
      <c r="D37">
        <v>38</v>
      </c>
      <c r="E37" t="s">
        <v>4</v>
      </c>
      <c r="F37">
        <v>9.5924910000000008</v>
      </c>
      <c r="G37">
        <v>44.068472999999997</v>
      </c>
      <c r="H37" s="5">
        <v>45109</v>
      </c>
      <c r="I37">
        <v>4</v>
      </c>
      <c r="J37" t="s">
        <v>105</v>
      </c>
      <c r="K37" t="s">
        <v>124</v>
      </c>
      <c r="L37" s="3">
        <v>1575</v>
      </c>
      <c r="M37" s="3">
        <v>5670</v>
      </c>
      <c r="N37" s="1">
        <v>9752.4</v>
      </c>
      <c r="O37">
        <v>2</v>
      </c>
      <c r="P37">
        <v>5</v>
      </c>
      <c r="Q37">
        <v>4</v>
      </c>
    </row>
    <row r="38" spans="1:17" x14ac:dyDescent="0.35">
      <c r="A38">
        <v>37</v>
      </c>
      <c r="B38" t="s">
        <v>55</v>
      </c>
      <c r="C38" t="s">
        <v>71</v>
      </c>
      <c r="D38">
        <v>49</v>
      </c>
      <c r="E38" t="s">
        <v>4</v>
      </c>
      <c r="F38">
        <v>9.5924910000000008</v>
      </c>
      <c r="G38">
        <v>44.068472999999997</v>
      </c>
      <c r="H38" s="5">
        <v>45109</v>
      </c>
      <c r="I38">
        <v>3</v>
      </c>
      <c r="J38" t="s">
        <v>109</v>
      </c>
      <c r="K38" t="s">
        <v>126</v>
      </c>
      <c r="L38" s="3">
        <v>945</v>
      </c>
      <c r="M38" s="3">
        <v>2126</v>
      </c>
      <c r="N38" s="1">
        <v>3189.375</v>
      </c>
      <c r="O38">
        <v>2</v>
      </c>
      <c r="P38">
        <v>1</v>
      </c>
      <c r="Q38">
        <v>1</v>
      </c>
    </row>
    <row r="39" spans="1:17" x14ac:dyDescent="0.35">
      <c r="A39">
        <v>38</v>
      </c>
      <c r="B39" t="s">
        <v>56</v>
      </c>
      <c r="C39" t="s">
        <v>72</v>
      </c>
      <c r="D39">
        <v>44</v>
      </c>
      <c r="E39" t="s">
        <v>4</v>
      </c>
      <c r="F39">
        <v>9.5924910000000008</v>
      </c>
      <c r="G39">
        <v>44.068472999999997</v>
      </c>
      <c r="H39" s="5">
        <v>45109</v>
      </c>
      <c r="I39">
        <v>3</v>
      </c>
      <c r="J39" t="s">
        <v>112</v>
      </c>
      <c r="K39" t="s">
        <v>126</v>
      </c>
      <c r="L39" s="3">
        <v>1200</v>
      </c>
      <c r="M39" s="3">
        <v>2700</v>
      </c>
      <c r="N39" s="1">
        <v>5049</v>
      </c>
      <c r="O39">
        <v>1</v>
      </c>
      <c r="P39">
        <v>3</v>
      </c>
      <c r="Q39">
        <v>4</v>
      </c>
    </row>
    <row r="40" spans="1:17" x14ac:dyDescent="0.35">
      <c r="A40">
        <v>39</v>
      </c>
      <c r="B40" t="s">
        <v>57</v>
      </c>
      <c r="C40" t="s">
        <v>72</v>
      </c>
      <c r="D40">
        <v>43</v>
      </c>
      <c r="E40" t="s">
        <v>4</v>
      </c>
      <c r="F40">
        <v>9.5924910000000008</v>
      </c>
      <c r="G40">
        <v>44.068472999999997</v>
      </c>
      <c r="H40" s="5">
        <v>45109</v>
      </c>
      <c r="I40">
        <v>2</v>
      </c>
      <c r="J40" t="s">
        <v>113</v>
      </c>
      <c r="K40" t="s">
        <v>124</v>
      </c>
      <c r="L40" s="3">
        <v>1600</v>
      </c>
      <c r="M40" s="3">
        <v>2880</v>
      </c>
      <c r="N40" s="1">
        <v>5472</v>
      </c>
      <c r="O40">
        <v>1</v>
      </c>
      <c r="P40">
        <v>5</v>
      </c>
      <c r="Q40">
        <v>5</v>
      </c>
    </row>
    <row r="41" spans="1:17" x14ac:dyDescent="0.35">
      <c r="A41">
        <v>40</v>
      </c>
      <c r="B41" t="s">
        <v>58</v>
      </c>
      <c r="C41" t="s">
        <v>71</v>
      </c>
      <c r="D41">
        <v>54</v>
      </c>
      <c r="E41" t="s">
        <v>4</v>
      </c>
      <c r="F41">
        <v>9.5924910000000008</v>
      </c>
      <c r="G41">
        <v>44.068472999999997</v>
      </c>
      <c r="H41" s="5">
        <v>45109</v>
      </c>
      <c r="I41">
        <v>7</v>
      </c>
      <c r="J41" t="s">
        <v>114</v>
      </c>
      <c r="K41" t="s">
        <v>125</v>
      </c>
      <c r="L41" s="3">
        <v>1000</v>
      </c>
      <c r="M41" s="3">
        <v>7700</v>
      </c>
      <c r="N41" s="1">
        <v>10241</v>
      </c>
      <c r="O41">
        <v>2</v>
      </c>
      <c r="P41">
        <v>5</v>
      </c>
      <c r="Q41">
        <v>5</v>
      </c>
    </row>
    <row r="42" spans="1:17" x14ac:dyDescent="0.35">
      <c r="A42">
        <v>41</v>
      </c>
      <c r="B42" t="s">
        <v>59</v>
      </c>
      <c r="C42" t="s">
        <v>71</v>
      </c>
      <c r="D42">
        <v>43</v>
      </c>
      <c r="E42" t="s">
        <v>5</v>
      </c>
      <c r="F42">
        <v>9.6078100000000006</v>
      </c>
      <c r="G42">
        <v>45.528951999999997</v>
      </c>
      <c r="H42" s="5">
        <v>45113</v>
      </c>
      <c r="I42">
        <v>1</v>
      </c>
      <c r="J42" t="s">
        <v>110</v>
      </c>
      <c r="K42" t="s">
        <v>125</v>
      </c>
      <c r="L42" s="3">
        <v>1400</v>
      </c>
      <c r="M42" s="3">
        <v>1540</v>
      </c>
      <c r="N42" s="1">
        <v>2618</v>
      </c>
      <c r="O42">
        <v>2</v>
      </c>
      <c r="P42">
        <v>4</v>
      </c>
      <c r="Q42">
        <v>4</v>
      </c>
    </row>
    <row r="43" spans="1:17" x14ac:dyDescent="0.35">
      <c r="A43">
        <v>42</v>
      </c>
      <c r="B43" t="s">
        <v>60</v>
      </c>
      <c r="C43" t="s">
        <v>72</v>
      </c>
      <c r="D43">
        <v>46</v>
      </c>
      <c r="E43" t="s">
        <v>5</v>
      </c>
      <c r="F43">
        <v>9.6078100000000006</v>
      </c>
      <c r="G43">
        <v>45.528951999999997</v>
      </c>
      <c r="H43" s="5">
        <v>45113</v>
      </c>
      <c r="I43">
        <v>2</v>
      </c>
      <c r="J43" t="s">
        <v>111</v>
      </c>
      <c r="K43" t="s">
        <v>126</v>
      </c>
      <c r="L43" s="3">
        <v>1050</v>
      </c>
      <c r="M43" s="3">
        <v>1575</v>
      </c>
      <c r="N43" s="1">
        <v>2992.5</v>
      </c>
      <c r="O43">
        <v>1</v>
      </c>
      <c r="P43">
        <v>4</v>
      </c>
      <c r="Q43">
        <v>4</v>
      </c>
    </row>
    <row r="44" spans="1:17" x14ac:dyDescent="0.35">
      <c r="A44">
        <v>43</v>
      </c>
      <c r="B44" t="s">
        <v>61</v>
      </c>
      <c r="C44" t="s">
        <v>72</v>
      </c>
      <c r="D44">
        <v>35</v>
      </c>
      <c r="E44" t="s">
        <v>5</v>
      </c>
      <c r="F44">
        <v>9.6078100000000006</v>
      </c>
      <c r="G44">
        <v>45.528951999999997</v>
      </c>
      <c r="H44" s="5">
        <v>45113</v>
      </c>
      <c r="I44">
        <v>2</v>
      </c>
      <c r="J44" t="s">
        <v>118</v>
      </c>
      <c r="K44" t="s">
        <v>126</v>
      </c>
      <c r="L44" s="3">
        <v>875</v>
      </c>
      <c r="M44" s="3">
        <v>1312</v>
      </c>
      <c r="N44" s="1">
        <v>2205</v>
      </c>
      <c r="O44">
        <v>1</v>
      </c>
      <c r="P44">
        <v>2</v>
      </c>
      <c r="Q44">
        <v>2</v>
      </c>
    </row>
    <row r="45" spans="1:17" x14ac:dyDescent="0.35">
      <c r="A45">
        <v>44</v>
      </c>
      <c r="B45" t="s">
        <v>62</v>
      </c>
      <c r="C45" t="s">
        <v>71</v>
      </c>
      <c r="D45">
        <v>35</v>
      </c>
      <c r="E45" t="s">
        <v>5</v>
      </c>
      <c r="F45">
        <v>9.6078100000000006</v>
      </c>
      <c r="G45">
        <v>45.528951999999997</v>
      </c>
      <c r="H45" s="5">
        <v>45113</v>
      </c>
      <c r="I45">
        <v>2</v>
      </c>
      <c r="J45" t="s">
        <v>117</v>
      </c>
      <c r="K45" t="s">
        <v>126</v>
      </c>
      <c r="L45" s="3">
        <v>1050</v>
      </c>
      <c r="M45" s="3">
        <v>1575</v>
      </c>
      <c r="N45" s="1">
        <v>1685.25</v>
      </c>
      <c r="O45">
        <v>2</v>
      </c>
      <c r="P45">
        <v>3</v>
      </c>
      <c r="Q45">
        <v>3</v>
      </c>
    </row>
    <row r="46" spans="1:17" x14ac:dyDescent="0.35">
      <c r="A46">
        <v>45</v>
      </c>
      <c r="B46" t="s">
        <v>63</v>
      </c>
      <c r="C46" t="s">
        <v>71</v>
      </c>
      <c r="D46">
        <v>30</v>
      </c>
      <c r="E46" t="s">
        <v>5</v>
      </c>
      <c r="F46">
        <v>9.6078100000000006</v>
      </c>
      <c r="G46">
        <v>45.528951999999997</v>
      </c>
      <c r="H46" s="5">
        <v>45113</v>
      </c>
      <c r="I46">
        <v>6</v>
      </c>
      <c r="J46" t="s">
        <v>119</v>
      </c>
      <c r="K46" t="s">
        <v>126</v>
      </c>
      <c r="L46" s="3">
        <v>1400</v>
      </c>
      <c r="M46" s="3">
        <v>6300</v>
      </c>
      <c r="N46" s="1">
        <v>12285</v>
      </c>
      <c r="O46">
        <v>2</v>
      </c>
      <c r="P46">
        <v>5</v>
      </c>
      <c r="Q46">
        <v>5</v>
      </c>
    </row>
    <row r="47" spans="1:17" x14ac:dyDescent="0.35">
      <c r="A47">
        <v>46</v>
      </c>
      <c r="B47" t="s">
        <v>64</v>
      </c>
      <c r="C47" t="s">
        <v>71</v>
      </c>
      <c r="D47">
        <v>30</v>
      </c>
      <c r="E47" t="s">
        <v>5</v>
      </c>
      <c r="F47">
        <v>9.6078100000000006</v>
      </c>
      <c r="G47">
        <v>45.528951999999997</v>
      </c>
      <c r="H47" s="5">
        <v>45113</v>
      </c>
      <c r="I47">
        <v>6</v>
      </c>
      <c r="J47" t="s">
        <v>115</v>
      </c>
      <c r="K47" t="s">
        <v>126</v>
      </c>
      <c r="L47" s="3">
        <v>1600</v>
      </c>
      <c r="M47" s="3">
        <v>7200</v>
      </c>
      <c r="N47" s="1">
        <v>11016</v>
      </c>
      <c r="O47">
        <v>2</v>
      </c>
      <c r="P47">
        <v>4</v>
      </c>
      <c r="Q47">
        <v>5</v>
      </c>
    </row>
    <row r="48" spans="1:17" x14ac:dyDescent="0.35">
      <c r="A48">
        <v>47</v>
      </c>
      <c r="B48" t="s">
        <v>65</v>
      </c>
      <c r="C48" t="s">
        <v>71</v>
      </c>
      <c r="D48">
        <v>26</v>
      </c>
      <c r="E48" t="s">
        <v>5</v>
      </c>
      <c r="F48">
        <v>9.6078100000000006</v>
      </c>
      <c r="G48">
        <v>45.528951999999997</v>
      </c>
      <c r="H48" s="5">
        <v>45113</v>
      </c>
      <c r="I48">
        <v>2</v>
      </c>
      <c r="J48" t="s">
        <v>116</v>
      </c>
      <c r="K48" t="s">
        <v>125</v>
      </c>
      <c r="L48" s="3">
        <v>900</v>
      </c>
      <c r="M48" s="3">
        <v>1980</v>
      </c>
      <c r="N48" s="1">
        <v>3564</v>
      </c>
      <c r="O48">
        <v>1</v>
      </c>
      <c r="P48">
        <v>3</v>
      </c>
      <c r="Q48">
        <v>4</v>
      </c>
    </row>
    <row r="49" spans="1:17" x14ac:dyDescent="0.35">
      <c r="A49">
        <v>48</v>
      </c>
      <c r="B49" t="s">
        <v>66</v>
      </c>
      <c r="C49" t="s">
        <v>71</v>
      </c>
      <c r="D49">
        <v>22</v>
      </c>
      <c r="E49" t="s">
        <v>5</v>
      </c>
      <c r="F49">
        <v>9.6078100000000006</v>
      </c>
      <c r="G49">
        <v>45.528951999999997</v>
      </c>
      <c r="H49" s="5">
        <v>45113</v>
      </c>
      <c r="I49">
        <v>7</v>
      </c>
      <c r="J49" t="s">
        <v>120</v>
      </c>
      <c r="K49" t="s">
        <v>125</v>
      </c>
      <c r="L49" s="3">
        <v>875</v>
      </c>
      <c r="M49" s="3">
        <v>6738</v>
      </c>
      <c r="N49" s="1">
        <v>11992.75</v>
      </c>
      <c r="O49">
        <v>1</v>
      </c>
      <c r="P49">
        <v>2</v>
      </c>
      <c r="Q49">
        <v>3</v>
      </c>
    </row>
    <row r="50" spans="1:17" x14ac:dyDescent="0.35">
      <c r="A50">
        <v>49</v>
      </c>
      <c r="B50" t="s">
        <v>67</v>
      </c>
      <c r="C50" t="s">
        <v>71</v>
      </c>
      <c r="D50">
        <v>27</v>
      </c>
      <c r="E50" t="s">
        <v>5</v>
      </c>
      <c r="F50">
        <v>9.6078100000000006</v>
      </c>
      <c r="G50">
        <v>45.528951999999997</v>
      </c>
      <c r="H50" s="5">
        <v>45113</v>
      </c>
      <c r="I50">
        <v>4</v>
      </c>
      <c r="J50" t="s">
        <v>121</v>
      </c>
      <c r="K50" t="s">
        <v>124</v>
      </c>
      <c r="L50" s="3">
        <v>1575</v>
      </c>
      <c r="M50" s="3">
        <v>5670</v>
      </c>
      <c r="N50" s="1">
        <v>5783.4</v>
      </c>
      <c r="O50">
        <v>1</v>
      </c>
      <c r="P50">
        <v>5</v>
      </c>
      <c r="Q50">
        <v>4</v>
      </c>
    </row>
    <row r="51" spans="1:17" x14ac:dyDescent="0.35">
      <c r="A51">
        <v>50</v>
      </c>
      <c r="B51" t="s">
        <v>68</v>
      </c>
      <c r="C51" t="s">
        <v>71</v>
      </c>
      <c r="D51">
        <v>43</v>
      </c>
      <c r="E51" t="s">
        <v>5</v>
      </c>
      <c r="F51">
        <v>9.6078100000000006</v>
      </c>
      <c r="G51">
        <v>45.528951999999997</v>
      </c>
      <c r="H51" s="5">
        <v>45113</v>
      </c>
      <c r="I51">
        <v>1</v>
      </c>
      <c r="J51" t="s">
        <v>122</v>
      </c>
      <c r="K51" t="s">
        <v>124</v>
      </c>
      <c r="L51" s="3">
        <v>1000</v>
      </c>
      <c r="M51" s="3">
        <v>900</v>
      </c>
      <c r="N51" s="1">
        <v>990</v>
      </c>
      <c r="O51">
        <v>1</v>
      </c>
      <c r="P51">
        <v>3</v>
      </c>
      <c r="Q51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35D-BC5F-4DFE-B9D7-40EDEB023404}">
  <dimension ref="A1:AB73"/>
  <sheetViews>
    <sheetView workbookViewId="0">
      <selection activeCell="K2" sqref="K2:K51"/>
    </sheetView>
  </sheetViews>
  <sheetFormatPr defaultColWidth="9.54296875" defaultRowHeight="14.5" x14ac:dyDescent="0.35"/>
  <cols>
    <col min="1" max="1" width="5.7265625" bestFit="1" customWidth="1"/>
    <col min="2" max="2" width="21.453125" bestFit="1" customWidth="1"/>
    <col min="3" max="3" width="10" bestFit="1" customWidth="1"/>
    <col min="4" max="4" width="6.7265625" bestFit="1" customWidth="1"/>
    <col min="5" max="5" width="10.7265625" bestFit="1" customWidth="1"/>
    <col min="6" max="6" width="37" bestFit="1" customWidth="1"/>
    <col min="7" max="7" width="12.453125" customWidth="1"/>
    <col min="8" max="8" width="11.453125" bestFit="1" customWidth="1"/>
    <col min="9" max="9" width="9.7265625" bestFit="1" customWidth="1"/>
    <col min="10" max="10" width="8.26953125" bestFit="1" customWidth="1"/>
    <col min="11" max="11" width="11" bestFit="1" customWidth="1"/>
    <col min="12" max="12" width="14.54296875" bestFit="1" customWidth="1"/>
    <col min="13" max="13" width="11" bestFit="1" customWidth="1"/>
    <col min="14" max="14" width="11" customWidth="1"/>
    <col min="15" max="15" width="11.26953125" bestFit="1" customWidth="1"/>
    <col min="16" max="16" width="11.81640625" bestFit="1" customWidth="1"/>
    <col min="17" max="17" width="11.1796875" hidden="1" customWidth="1"/>
    <col min="18" max="19" width="11.453125" hidden="1" customWidth="1"/>
    <col min="20" max="20" width="10.81640625" hidden="1" customWidth="1"/>
    <col min="23" max="23" width="2" bestFit="1" customWidth="1"/>
    <col min="25" max="25" width="5.453125" bestFit="1" customWidth="1"/>
    <col min="26" max="27" width="11.453125" bestFit="1" customWidth="1"/>
    <col min="28" max="28" width="10.81640625" bestFit="1" customWidth="1"/>
  </cols>
  <sheetData>
    <row r="1" spans="1:28" s="2" customFormat="1" ht="43.5" x14ac:dyDescent="0.35">
      <c r="A1" s="2" t="s">
        <v>123</v>
      </c>
      <c r="B1" s="2" t="s">
        <v>6</v>
      </c>
      <c r="C1" s="2" t="s">
        <v>69</v>
      </c>
      <c r="D1" s="2" t="s">
        <v>70</v>
      </c>
      <c r="E1" s="2" t="s">
        <v>10</v>
      </c>
      <c r="F1" s="2" t="s">
        <v>0</v>
      </c>
      <c r="G1" s="2" t="s">
        <v>138</v>
      </c>
      <c r="H1" s="2" t="s">
        <v>7</v>
      </c>
      <c r="I1" s="2" t="s">
        <v>8</v>
      </c>
      <c r="J1" s="2" t="s">
        <v>9</v>
      </c>
      <c r="K1" s="2" t="s">
        <v>128</v>
      </c>
      <c r="L1" s="2" t="s">
        <v>129</v>
      </c>
      <c r="M1" s="2" t="s">
        <v>130</v>
      </c>
      <c r="N1" s="2" t="s">
        <v>139</v>
      </c>
      <c r="O1" s="2" t="s">
        <v>131</v>
      </c>
      <c r="P1" s="2" t="s">
        <v>132</v>
      </c>
      <c r="Q1" s="2" t="s">
        <v>133</v>
      </c>
      <c r="R1" s="2" t="s">
        <v>127</v>
      </c>
      <c r="S1" s="2" t="s">
        <v>134</v>
      </c>
      <c r="T1" s="2" t="s">
        <v>16</v>
      </c>
      <c r="Y1" s="2" t="s">
        <v>135</v>
      </c>
      <c r="Z1" s="2" t="s">
        <v>127</v>
      </c>
      <c r="AA1" s="2" t="s">
        <v>134</v>
      </c>
      <c r="AB1" s="2" t="s">
        <v>16</v>
      </c>
    </row>
    <row r="2" spans="1:28" x14ac:dyDescent="0.35">
      <c r="A2">
        <v>1</v>
      </c>
      <c r="B2" t="s">
        <v>19</v>
      </c>
      <c r="C2" t="s">
        <v>71</v>
      </c>
      <c r="D2">
        <v>54</v>
      </c>
      <c r="E2" t="s">
        <v>1</v>
      </c>
      <c r="F2" t="s">
        <v>11</v>
      </c>
      <c r="G2" s="5">
        <v>45113</v>
      </c>
      <c r="H2">
        <v>2</v>
      </c>
      <c r="I2" t="s">
        <v>73</v>
      </c>
      <c r="J2" t="s">
        <v>124</v>
      </c>
      <c r="K2">
        <f t="shared" ref="K2:K33" si="0">AA2*AB2</f>
        <v>1600</v>
      </c>
      <c r="L2" s="1">
        <f>Table13[[#This Row],[Land Size]]*Table13[[#This Row],[Updated Yield]]*0.9</f>
        <v>2880</v>
      </c>
      <c r="M2" s="1">
        <f>Table13[[#This Row],[Updated Income from Agriculture]]*Z2</f>
        <v>4723.2</v>
      </c>
      <c r="N2" s="6">
        <v>2</v>
      </c>
      <c r="O2">
        <v>5</v>
      </c>
      <c r="P2">
        <v>5</v>
      </c>
      <c r="R2">
        <v>1.64</v>
      </c>
      <c r="S2">
        <v>2</v>
      </c>
      <c r="T2">
        <v>800</v>
      </c>
      <c r="W2" cm="1">
        <f t="array" aca="1" ref="W2:W51" ca="1">_xlfn.RANDARRAY(50,1,1,2,TRUE)</f>
        <v>2</v>
      </c>
      <c r="Y2">
        <f t="shared" ref="Y2:Y33" ca="1" si="1">CHOOSE(RANDBETWEEN(1,5),1.05, 1.25, 1.5, 1.75, 2)</f>
        <v>1.25</v>
      </c>
      <c r="Z2">
        <v>1.64</v>
      </c>
      <c r="AA2">
        <v>2</v>
      </c>
      <c r="AB2">
        <v>800</v>
      </c>
    </row>
    <row r="3" spans="1:28" x14ac:dyDescent="0.35">
      <c r="A3">
        <v>2</v>
      </c>
      <c r="B3" t="s">
        <v>20</v>
      </c>
      <c r="C3" t="s">
        <v>71</v>
      </c>
      <c r="D3">
        <v>41</v>
      </c>
      <c r="E3" t="s">
        <v>1</v>
      </c>
      <c r="F3" t="s">
        <v>11</v>
      </c>
      <c r="G3" s="5">
        <v>45113</v>
      </c>
      <c r="H3">
        <v>4</v>
      </c>
      <c r="I3" t="s">
        <v>74</v>
      </c>
      <c r="J3" t="s">
        <v>125</v>
      </c>
      <c r="K3">
        <f t="shared" si="0"/>
        <v>875</v>
      </c>
      <c r="L3" s="1">
        <f>Table13[[#This Row],[Land Size]]*Table13[[#This Row],[Updated Yield]]*1.1</f>
        <v>3850.0000000000005</v>
      </c>
      <c r="M3" s="1">
        <f>Table13[[#This Row],[Updated Income from Agriculture]]*Z3</f>
        <v>7007.0000000000009</v>
      </c>
      <c r="N3" s="6">
        <v>2</v>
      </c>
      <c r="O3">
        <v>5</v>
      </c>
      <c r="P3">
        <v>5</v>
      </c>
      <c r="R3">
        <v>1.82</v>
      </c>
      <c r="S3">
        <v>1.75</v>
      </c>
      <c r="T3">
        <v>500</v>
      </c>
      <c r="W3">
        <f ca="1"/>
        <v>2</v>
      </c>
      <c r="Y3">
        <f t="shared" ca="1" si="1"/>
        <v>2</v>
      </c>
      <c r="Z3">
        <v>1.82</v>
      </c>
      <c r="AA3">
        <v>1.75</v>
      </c>
      <c r="AB3">
        <v>500</v>
      </c>
    </row>
    <row r="4" spans="1:28" x14ac:dyDescent="0.35">
      <c r="A4">
        <v>3</v>
      </c>
      <c r="B4" t="s">
        <v>21</v>
      </c>
      <c r="C4" t="s">
        <v>71</v>
      </c>
      <c r="D4">
        <v>26</v>
      </c>
      <c r="E4" t="s">
        <v>1</v>
      </c>
      <c r="F4" t="s">
        <v>11</v>
      </c>
      <c r="G4" s="5">
        <v>45113</v>
      </c>
      <c r="H4">
        <v>7</v>
      </c>
      <c r="I4" t="s">
        <v>75</v>
      </c>
      <c r="J4" t="s">
        <v>126</v>
      </c>
      <c r="K4">
        <f t="shared" si="0"/>
        <v>840</v>
      </c>
      <c r="L4" s="1">
        <f>Table13[[#This Row],[Land Size]]*Table13[[#This Row],[Updated Yield]]*0.75</f>
        <v>4410</v>
      </c>
      <c r="M4" s="1">
        <f>Table13[[#This Row],[Updated Income from Agriculture]]*Z4</f>
        <v>8334.9</v>
      </c>
      <c r="N4" s="6">
        <v>2</v>
      </c>
      <c r="O4">
        <v>1</v>
      </c>
      <c r="P4">
        <v>1</v>
      </c>
      <c r="R4">
        <v>1.89</v>
      </c>
      <c r="S4">
        <v>1.05</v>
      </c>
      <c r="T4">
        <v>800</v>
      </c>
      <c r="W4">
        <f ca="1"/>
        <v>1</v>
      </c>
      <c r="Y4">
        <f t="shared" ca="1" si="1"/>
        <v>1.25</v>
      </c>
      <c r="Z4">
        <v>1.89</v>
      </c>
      <c r="AA4">
        <v>1.05</v>
      </c>
      <c r="AB4">
        <v>800</v>
      </c>
    </row>
    <row r="5" spans="1:28" x14ac:dyDescent="0.35">
      <c r="A5">
        <v>4</v>
      </c>
      <c r="B5" t="s">
        <v>22</v>
      </c>
      <c r="C5" t="s">
        <v>72</v>
      </c>
      <c r="D5">
        <v>43</v>
      </c>
      <c r="E5" t="s">
        <v>1</v>
      </c>
      <c r="F5" t="s">
        <v>11</v>
      </c>
      <c r="G5" s="5">
        <v>45113</v>
      </c>
      <c r="H5">
        <v>6</v>
      </c>
      <c r="I5" t="s">
        <v>76</v>
      </c>
      <c r="J5" t="s">
        <v>124</v>
      </c>
      <c r="K5">
        <f t="shared" si="0"/>
        <v>1500</v>
      </c>
      <c r="L5" s="1">
        <f>Table13[[#This Row],[Land Size]]*Table13[[#This Row],[Updated Yield]]*0.9</f>
        <v>8100</v>
      </c>
      <c r="M5" s="1">
        <f>Table13[[#This Row],[Updated Income from Agriculture]]*Z5</f>
        <v>12717</v>
      </c>
      <c r="N5" s="6">
        <v>1</v>
      </c>
      <c r="O5">
        <v>4</v>
      </c>
      <c r="P5">
        <v>4</v>
      </c>
      <c r="R5">
        <v>1.57</v>
      </c>
      <c r="S5">
        <v>1.5</v>
      </c>
      <c r="T5">
        <v>1000</v>
      </c>
      <c r="W5">
        <f ca="1"/>
        <v>1</v>
      </c>
      <c r="Y5">
        <f t="shared" ca="1" si="1"/>
        <v>1.25</v>
      </c>
      <c r="Z5">
        <v>1.57</v>
      </c>
      <c r="AA5">
        <v>1.5</v>
      </c>
      <c r="AB5">
        <v>1000</v>
      </c>
    </row>
    <row r="6" spans="1:28" x14ac:dyDescent="0.35">
      <c r="A6">
        <v>5</v>
      </c>
      <c r="B6" t="s">
        <v>23</v>
      </c>
      <c r="C6" t="s">
        <v>72</v>
      </c>
      <c r="D6">
        <v>52</v>
      </c>
      <c r="E6" t="s">
        <v>1</v>
      </c>
      <c r="F6" t="s">
        <v>11</v>
      </c>
      <c r="G6" s="5">
        <v>45113</v>
      </c>
      <c r="H6">
        <v>1</v>
      </c>
      <c r="I6" t="s">
        <v>77</v>
      </c>
      <c r="J6" t="s">
        <v>125</v>
      </c>
      <c r="K6">
        <f t="shared" si="0"/>
        <v>630</v>
      </c>
      <c r="L6" s="1">
        <f>Table13[[#This Row],[Land Size]]*Table13[[#This Row],[Updated Yield]]*1.1</f>
        <v>693</v>
      </c>
      <c r="M6" s="1">
        <f>Table13[[#This Row],[Updated Income from Agriculture]]*Z6</f>
        <v>866.25</v>
      </c>
      <c r="N6" s="6">
        <v>2</v>
      </c>
      <c r="O6">
        <v>2</v>
      </c>
      <c r="P6">
        <v>1</v>
      </c>
      <c r="R6">
        <v>1.25</v>
      </c>
      <c r="S6">
        <v>1.05</v>
      </c>
      <c r="T6">
        <v>600</v>
      </c>
      <c r="W6">
        <f ca="1"/>
        <v>1</v>
      </c>
      <c r="Y6">
        <f t="shared" ca="1" si="1"/>
        <v>1.75</v>
      </c>
      <c r="Z6">
        <v>1.25</v>
      </c>
      <c r="AA6">
        <v>1.05</v>
      </c>
      <c r="AB6">
        <v>600</v>
      </c>
    </row>
    <row r="7" spans="1:28" x14ac:dyDescent="0.35">
      <c r="A7">
        <v>6</v>
      </c>
      <c r="B7" t="s">
        <v>24</v>
      </c>
      <c r="C7" t="s">
        <v>71</v>
      </c>
      <c r="D7">
        <v>38</v>
      </c>
      <c r="E7" t="s">
        <v>1</v>
      </c>
      <c r="F7" t="s">
        <v>11</v>
      </c>
      <c r="G7" s="5">
        <v>45113</v>
      </c>
      <c r="H7">
        <v>3</v>
      </c>
      <c r="I7" t="s">
        <v>78</v>
      </c>
      <c r="J7" t="s">
        <v>125</v>
      </c>
      <c r="K7">
        <f t="shared" si="0"/>
        <v>735</v>
      </c>
      <c r="L7" s="1">
        <f>Table13[[#This Row],[Land Size]]*Table13[[#This Row],[Updated Yield]]*1.1</f>
        <v>2425.5</v>
      </c>
      <c r="M7" s="1">
        <f>Table13[[#This Row],[Updated Income from Agriculture]]*Z7</f>
        <v>3613.9949999999999</v>
      </c>
      <c r="N7" s="6">
        <v>1</v>
      </c>
      <c r="O7">
        <v>2</v>
      </c>
      <c r="P7">
        <v>2</v>
      </c>
      <c r="R7">
        <v>1.49</v>
      </c>
      <c r="S7">
        <v>1.05</v>
      </c>
      <c r="T7">
        <v>700</v>
      </c>
      <c r="W7">
        <f ca="1"/>
        <v>1</v>
      </c>
      <c r="Y7">
        <f t="shared" ca="1" si="1"/>
        <v>1.75</v>
      </c>
      <c r="Z7">
        <v>1.49</v>
      </c>
      <c r="AA7">
        <v>1.05</v>
      </c>
      <c r="AB7">
        <v>700</v>
      </c>
    </row>
    <row r="8" spans="1:28" x14ac:dyDescent="0.35">
      <c r="A8">
        <v>7</v>
      </c>
      <c r="B8" t="s">
        <v>25</v>
      </c>
      <c r="C8" t="s">
        <v>71</v>
      </c>
      <c r="D8">
        <v>48</v>
      </c>
      <c r="E8" t="s">
        <v>1</v>
      </c>
      <c r="F8" t="s">
        <v>11</v>
      </c>
      <c r="G8" s="5">
        <v>45113</v>
      </c>
      <c r="H8">
        <v>1</v>
      </c>
      <c r="I8" t="s">
        <v>79</v>
      </c>
      <c r="J8" t="s">
        <v>126</v>
      </c>
      <c r="K8">
        <f t="shared" si="0"/>
        <v>875</v>
      </c>
      <c r="L8" s="1">
        <f>Table13[[#This Row],[Land Size]]*Table13[[#This Row],[Updated Yield]]*0.75</f>
        <v>656.25</v>
      </c>
      <c r="M8" s="1">
        <f>Table13[[#This Row],[Updated Income from Agriculture]]*Z8</f>
        <v>997.5</v>
      </c>
      <c r="N8" s="6">
        <v>1</v>
      </c>
      <c r="O8">
        <v>2</v>
      </c>
      <c r="P8">
        <v>3</v>
      </c>
      <c r="R8">
        <v>1.52</v>
      </c>
      <c r="S8">
        <v>1.25</v>
      </c>
      <c r="T8">
        <v>700</v>
      </c>
      <c r="W8">
        <f ca="1"/>
        <v>2</v>
      </c>
      <c r="Y8">
        <f t="shared" ca="1" si="1"/>
        <v>1.75</v>
      </c>
      <c r="Z8">
        <v>1.52</v>
      </c>
      <c r="AA8">
        <v>1.25</v>
      </c>
      <c r="AB8">
        <v>700</v>
      </c>
    </row>
    <row r="9" spans="1:28" x14ac:dyDescent="0.35">
      <c r="A9">
        <v>8</v>
      </c>
      <c r="B9" t="s">
        <v>26</v>
      </c>
      <c r="C9" t="s">
        <v>71</v>
      </c>
      <c r="D9">
        <v>19</v>
      </c>
      <c r="E9" t="s">
        <v>1</v>
      </c>
      <c r="F9" t="s">
        <v>11</v>
      </c>
      <c r="G9" s="5">
        <v>45113</v>
      </c>
      <c r="H9">
        <v>7</v>
      </c>
      <c r="I9" t="s">
        <v>80</v>
      </c>
      <c r="J9" t="s">
        <v>124</v>
      </c>
      <c r="K9">
        <f t="shared" si="0"/>
        <v>1750</v>
      </c>
      <c r="L9" s="1">
        <f>Table13[[#This Row],[Land Size]]*Table13[[#This Row],[Updated Yield]]*0.9</f>
        <v>11025</v>
      </c>
      <c r="M9" s="1">
        <f>Table13[[#This Row],[Updated Income from Agriculture]]*Z9</f>
        <v>18191.25</v>
      </c>
      <c r="N9" s="6">
        <v>2</v>
      </c>
      <c r="O9">
        <v>5</v>
      </c>
      <c r="P9">
        <v>4</v>
      </c>
      <c r="R9">
        <v>1.65</v>
      </c>
      <c r="S9">
        <v>1.75</v>
      </c>
      <c r="T9">
        <v>1000</v>
      </c>
      <c r="W9">
        <f ca="1"/>
        <v>1</v>
      </c>
      <c r="Y9">
        <f t="shared" ca="1" si="1"/>
        <v>1.25</v>
      </c>
      <c r="Z9">
        <v>1.65</v>
      </c>
      <c r="AA9">
        <v>1.75</v>
      </c>
      <c r="AB9">
        <v>1000</v>
      </c>
    </row>
    <row r="10" spans="1:28" x14ac:dyDescent="0.35">
      <c r="A10">
        <v>9</v>
      </c>
      <c r="B10" t="s">
        <v>27</v>
      </c>
      <c r="C10" t="s">
        <v>71</v>
      </c>
      <c r="D10">
        <v>22</v>
      </c>
      <c r="E10" t="s">
        <v>1</v>
      </c>
      <c r="F10" t="s">
        <v>11</v>
      </c>
      <c r="G10" s="5">
        <v>45113</v>
      </c>
      <c r="H10">
        <v>7</v>
      </c>
      <c r="I10" t="s">
        <v>81</v>
      </c>
      <c r="J10" t="s">
        <v>125</v>
      </c>
      <c r="K10">
        <f t="shared" si="0"/>
        <v>875</v>
      </c>
      <c r="L10" s="1">
        <f>Table13[[#This Row],[Land Size]]*Table13[[#This Row],[Updated Yield]]*1.1</f>
        <v>6737.5000000000009</v>
      </c>
      <c r="M10" s="1">
        <f>Table13[[#This Row],[Updated Income from Agriculture]]*Z10</f>
        <v>8826.1250000000018</v>
      </c>
      <c r="N10" s="6">
        <v>1</v>
      </c>
      <c r="O10">
        <v>2</v>
      </c>
      <c r="P10">
        <v>2</v>
      </c>
      <c r="R10">
        <v>1.31</v>
      </c>
      <c r="S10">
        <v>1.25</v>
      </c>
      <c r="T10">
        <v>700</v>
      </c>
      <c r="W10">
        <f ca="1"/>
        <v>1</v>
      </c>
      <c r="Y10">
        <f t="shared" ca="1" si="1"/>
        <v>1.75</v>
      </c>
      <c r="Z10">
        <v>1.31</v>
      </c>
      <c r="AA10">
        <v>1.25</v>
      </c>
      <c r="AB10">
        <v>700</v>
      </c>
    </row>
    <row r="11" spans="1:28" x14ac:dyDescent="0.35">
      <c r="A11">
        <v>10</v>
      </c>
      <c r="B11" t="s">
        <v>28</v>
      </c>
      <c r="C11" t="s">
        <v>71</v>
      </c>
      <c r="D11">
        <v>22</v>
      </c>
      <c r="E11" t="s">
        <v>1</v>
      </c>
      <c r="F11" t="s">
        <v>11</v>
      </c>
      <c r="G11" s="5">
        <v>45113</v>
      </c>
      <c r="H11">
        <v>2</v>
      </c>
      <c r="I11" t="s">
        <v>82</v>
      </c>
      <c r="J11" t="s">
        <v>125</v>
      </c>
      <c r="K11">
        <f t="shared" si="0"/>
        <v>1000</v>
      </c>
      <c r="L11" s="1">
        <f>Table13[[#This Row],[Land Size]]*Table13[[#This Row],[Updated Yield]]*1.1</f>
        <v>2200</v>
      </c>
      <c r="M11" s="1">
        <f>Table13[[#This Row],[Updated Income from Agriculture]]*Z11</f>
        <v>2772</v>
      </c>
      <c r="N11" s="6">
        <v>1</v>
      </c>
      <c r="O11">
        <v>5</v>
      </c>
      <c r="P11">
        <v>5</v>
      </c>
      <c r="R11">
        <v>1.26</v>
      </c>
      <c r="S11">
        <v>2</v>
      </c>
      <c r="T11">
        <v>500</v>
      </c>
      <c r="W11">
        <f ca="1"/>
        <v>2</v>
      </c>
      <c r="Y11">
        <f t="shared" ca="1" si="1"/>
        <v>1.5</v>
      </c>
      <c r="Z11">
        <v>1.26</v>
      </c>
      <c r="AA11">
        <v>2</v>
      </c>
      <c r="AB11">
        <v>500</v>
      </c>
    </row>
    <row r="12" spans="1:28" x14ac:dyDescent="0.35">
      <c r="A12">
        <v>11</v>
      </c>
      <c r="B12" t="s">
        <v>29</v>
      </c>
      <c r="C12" t="s">
        <v>71</v>
      </c>
      <c r="D12">
        <v>31</v>
      </c>
      <c r="E12" t="s">
        <v>2</v>
      </c>
      <c r="F12" t="s">
        <v>12</v>
      </c>
      <c r="G12" s="5">
        <v>45112</v>
      </c>
      <c r="H12">
        <v>4</v>
      </c>
      <c r="I12" t="s">
        <v>83</v>
      </c>
      <c r="J12" t="s">
        <v>126</v>
      </c>
      <c r="K12">
        <f t="shared" si="0"/>
        <v>1050</v>
      </c>
      <c r="L12" s="1">
        <f>Table13[[#This Row],[Land Size]]*Table13[[#This Row],[Updated Yield]]*0.75</f>
        <v>3150</v>
      </c>
      <c r="M12" s="1">
        <f>Table13[[#This Row],[Updated Income from Agriculture]]*Z12</f>
        <v>5260.5</v>
      </c>
      <c r="N12" s="6">
        <v>2</v>
      </c>
      <c r="O12">
        <v>4</v>
      </c>
      <c r="P12">
        <v>4</v>
      </c>
      <c r="R12">
        <v>1.67</v>
      </c>
      <c r="S12">
        <v>1.5</v>
      </c>
      <c r="T12">
        <v>700</v>
      </c>
      <c r="W12">
        <f ca="1"/>
        <v>1</v>
      </c>
      <c r="Y12">
        <f t="shared" ca="1" si="1"/>
        <v>1.05</v>
      </c>
      <c r="Z12">
        <v>1.67</v>
      </c>
      <c r="AA12">
        <v>1.5</v>
      </c>
      <c r="AB12">
        <v>700</v>
      </c>
    </row>
    <row r="13" spans="1:28" x14ac:dyDescent="0.35">
      <c r="A13">
        <v>12</v>
      </c>
      <c r="B13" t="s">
        <v>30</v>
      </c>
      <c r="C13" t="s">
        <v>72</v>
      </c>
      <c r="D13">
        <v>40</v>
      </c>
      <c r="E13" t="s">
        <v>2</v>
      </c>
      <c r="F13" t="s">
        <v>12</v>
      </c>
      <c r="G13" s="5">
        <v>45112</v>
      </c>
      <c r="H13">
        <v>4</v>
      </c>
      <c r="I13" t="s">
        <v>86</v>
      </c>
      <c r="J13" t="s">
        <v>126</v>
      </c>
      <c r="K13">
        <f t="shared" si="0"/>
        <v>735</v>
      </c>
      <c r="L13" s="1">
        <f>Table13[[#This Row],[Land Size]]*Table13[[#This Row],[Updated Yield]]*0.75</f>
        <v>2205</v>
      </c>
      <c r="M13" s="1">
        <f>Table13[[#This Row],[Updated Income from Agriculture]]*Z13</f>
        <v>2690.1</v>
      </c>
      <c r="N13" s="6">
        <v>1</v>
      </c>
      <c r="O13">
        <v>2</v>
      </c>
      <c r="P13">
        <v>2</v>
      </c>
      <c r="R13">
        <v>1.22</v>
      </c>
      <c r="S13">
        <v>1.05</v>
      </c>
      <c r="T13">
        <v>700</v>
      </c>
      <c r="W13">
        <f ca="1"/>
        <v>1</v>
      </c>
      <c r="Y13">
        <f t="shared" ca="1" si="1"/>
        <v>1.25</v>
      </c>
      <c r="Z13">
        <v>1.22</v>
      </c>
      <c r="AA13">
        <v>1.05</v>
      </c>
      <c r="AB13">
        <v>700</v>
      </c>
    </row>
    <row r="14" spans="1:28" x14ac:dyDescent="0.35">
      <c r="A14">
        <v>13</v>
      </c>
      <c r="B14" t="s">
        <v>31</v>
      </c>
      <c r="C14" t="s">
        <v>72</v>
      </c>
      <c r="D14">
        <v>33</v>
      </c>
      <c r="E14" t="s">
        <v>2</v>
      </c>
      <c r="F14" t="s">
        <v>12</v>
      </c>
      <c r="G14" s="5">
        <v>45112</v>
      </c>
      <c r="H14">
        <v>1</v>
      </c>
      <c r="I14" t="s">
        <v>87</v>
      </c>
      <c r="J14" t="s">
        <v>125</v>
      </c>
      <c r="K14">
        <f t="shared" si="0"/>
        <v>735</v>
      </c>
      <c r="L14" s="1">
        <f>Table13[[#This Row],[Land Size]]*Table13[[#This Row],[Updated Yield]]*1.1</f>
        <v>808.50000000000011</v>
      </c>
      <c r="M14" s="1">
        <f>Table13[[#This Row],[Updated Income from Agriculture]]*Z14</f>
        <v>978.28500000000008</v>
      </c>
      <c r="N14" s="6">
        <v>2</v>
      </c>
      <c r="O14">
        <v>2</v>
      </c>
      <c r="P14">
        <v>1</v>
      </c>
      <c r="R14">
        <v>1.21</v>
      </c>
      <c r="S14">
        <v>1.05</v>
      </c>
      <c r="T14">
        <v>700</v>
      </c>
      <c r="W14">
        <f ca="1"/>
        <v>1</v>
      </c>
      <c r="Y14">
        <f t="shared" ca="1" si="1"/>
        <v>1.05</v>
      </c>
      <c r="Z14">
        <v>1.21</v>
      </c>
      <c r="AA14">
        <v>1.05</v>
      </c>
      <c r="AB14">
        <v>700</v>
      </c>
    </row>
    <row r="15" spans="1:28" x14ac:dyDescent="0.35">
      <c r="A15">
        <v>14</v>
      </c>
      <c r="B15" t="s">
        <v>32</v>
      </c>
      <c r="C15" t="s">
        <v>72</v>
      </c>
      <c r="D15">
        <v>32</v>
      </c>
      <c r="E15" t="s">
        <v>2</v>
      </c>
      <c r="F15" t="s">
        <v>12</v>
      </c>
      <c r="G15" s="5">
        <v>45112</v>
      </c>
      <c r="H15">
        <v>1</v>
      </c>
      <c r="I15" t="s">
        <v>88</v>
      </c>
      <c r="J15" t="s">
        <v>126</v>
      </c>
      <c r="K15">
        <f t="shared" si="0"/>
        <v>1125</v>
      </c>
      <c r="L15" s="1">
        <f>Table13[[#This Row],[Land Size]]*Table13[[#This Row],[Updated Yield]]*0.75</f>
        <v>843.75</v>
      </c>
      <c r="M15" s="1">
        <f>Table13[[#This Row],[Updated Income from Agriculture]]*Z15</f>
        <v>843.75</v>
      </c>
      <c r="N15" s="6">
        <v>2</v>
      </c>
      <c r="O15">
        <v>2</v>
      </c>
      <c r="P15">
        <v>3</v>
      </c>
      <c r="R15">
        <v>1</v>
      </c>
      <c r="S15">
        <v>1.25</v>
      </c>
      <c r="T15">
        <v>900</v>
      </c>
      <c r="W15">
        <f ca="1"/>
        <v>2</v>
      </c>
      <c r="Y15">
        <f t="shared" ca="1" si="1"/>
        <v>1.75</v>
      </c>
      <c r="Z15">
        <v>1</v>
      </c>
      <c r="AA15">
        <v>1.25</v>
      </c>
      <c r="AB15">
        <v>900</v>
      </c>
    </row>
    <row r="16" spans="1:28" x14ac:dyDescent="0.35">
      <c r="A16">
        <v>15</v>
      </c>
      <c r="B16" t="s">
        <v>33</v>
      </c>
      <c r="C16" t="s">
        <v>71</v>
      </c>
      <c r="D16">
        <v>31</v>
      </c>
      <c r="E16" t="s">
        <v>2</v>
      </c>
      <c r="F16" t="s">
        <v>12</v>
      </c>
      <c r="G16" s="5">
        <v>45112</v>
      </c>
      <c r="H16">
        <v>6</v>
      </c>
      <c r="I16" t="s">
        <v>89</v>
      </c>
      <c r="J16" t="s">
        <v>125</v>
      </c>
      <c r="K16">
        <f t="shared" si="0"/>
        <v>750</v>
      </c>
      <c r="L16" s="1">
        <f>Table13[[#This Row],[Land Size]]*Table13[[#This Row],[Updated Yield]]*1.1</f>
        <v>4950</v>
      </c>
      <c r="M16" s="1">
        <f>Table13[[#This Row],[Updated Income from Agriculture]]*Z16</f>
        <v>8167.5</v>
      </c>
      <c r="N16" s="6">
        <v>1</v>
      </c>
      <c r="O16">
        <v>4</v>
      </c>
      <c r="P16">
        <v>3</v>
      </c>
      <c r="R16">
        <v>1.65</v>
      </c>
      <c r="S16">
        <v>1.5</v>
      </c>
      <c r="T16">
        <v>500</v>
      </c>
      <c r="W16">
        <f ca="1"/>
        <v>1</v>
      </c>
      <c r="Y16">
        <f t="shared" ca="1" si="1"/>
        <v>1.75</v>
      </c>
      <c r="Z16">
        <v>1.65</v>
      </c>
      <c r="AA16">
        <v>1.5</v>
      </c>
      <c r="AB16">
        <v>500</v>
      </c>
    </row>
    <row r="17" spans="1:28" x14ac:dyDescent="0.35">
      <c r="A17">
        <v>16</v>
      </c>
      <c r="B17" t="s">
        <v>34</v>
      </c>
      <c r="C17" t="s">
        <v>72</v>
      </c>
      <c r="D17">
        <v>44</v>
      </c>
      <c r="E17" t="s">
        <v>2</v>
      </c>
      <c r="F17" t="s">
        <v>12</v>
      </c>
      <c r="G17" s="5">
        <v>45112</v>
      </c>
      <c r="H17">
        <v>3</v>
      </c>
      <c r="I17" t="s">
        <v>90</v>
      </c>
      <c r="J17" t="s">
        <v>124</v>
      </c>
      <c r="K17">
        <f t="shared" si="0"/>
        <v>1575</v>
      </c>
      <c r="L17" s="1">
        <f>Table13[[#This Row],[Land Size]]*Table13[[#This Row],[Updated Yield]]*0.9</f>
        <v>4252.5</v>
      </c>
      <c r="M17" s="1">
        <f>Table13[[#This Row],[Updated Income from Agriculture]]*Z17</f>
        <v>6548.85</v>
      </c>
      <c r="N17" s="6">
        <v>1</v>
      </c>
      <c r="O17">
        <v>5</v>
      </c>
      <c r="P17">
        <v>4</v>
      </c>
      <c r="R17">
        <v>1.54</v>
      </c>
      <c r="S17">
        <v>1.75</v>
      </c>
      <c r="T17">
        <v>900</v>
      </c>
      <c r="W17">
        <f ca="1"/>
        <v>2</v>
      </c>
      <c r="Y17">
        <f t="shared" ca="1" si="1"/>
        <v>1.75</v>
      </c>
      <c r="Z17">
        <v>1.54</v>
      </c>
      <c r="AA17">
        <v>1.75</v>
      </c>
      <c r="AB17">
        <v>900</v>
      </c>
    </row>
    <row r="18" spans="1:28" x14ac:dyDescent="0.35">
      <c r="A18">
        <v>17</v>
      </c>
      <c r="B18" t="s">
        <v>35</v>
      </c>
      <c r="C18" t="s">
        <v>71</v>
      </c>
      <c r="D18">
        <v>21</v>
      </c>
      <c r="E18" t="s">
        <v>2</v>
      </c>
      <c r="F18" t="s">
        <v>12</v>
      </c>
      <c r="G18" s="5">
        <v>45112</v>
      </c>
      <c r="H18">
        <v>5</v>
      </c>
      <c r="I18" t="s">
        <v>91</v>
      </c>
      <c r="J18" t="s">
        <v>126</v>
      </c>
      <c r="K18">
        <f t="shared" si="0"/>
        <v>1125</v>
      </c>
      <c r="L18" s="1">
        <f>Table13[[#This Row],[Land Size]]*Table13[[#This Row],[Updated Yield]]*0.75</f>
        <v>4218.75</v>
      </c>
      <c r="M18" s="1">
        <f>Table13[[#This Row],[Updated Income from Agriculture]]*Z18</f>
        <v>5400</v>
      </c>
      <c r="N18" s="6">
        <v>1</v>
      </c>
      <c r="O18">
        <v>3</v>
      </c>
      <c r="P18">
        <v>2</v>
      </c>
      <c r="R18">
        <v>1.28</v>
      </c>
      <c r="S18">
        <v>1.25</v>
      </c>
      <c r="T18">
        <v>900</v>
      </c>
      <c r="W18">
        <f ca="1"/>
        <v>1</v>
      </c>
      <c r="Y18">
        <f t="shared" ca="1" si="1"/>
        <v>1.05</v>
      </c>
      <c r="Z18">
        <v>1.28</v>
      </c>
      <c r="AA18">
        <v>1.25</v>
      </c>
      <c r="AB18">
        <v>900</v>
      </c>
    </row>
    <row r="19" spans="1:28" x14ac:dyDescent="0.35">
      <c r="A19">
        <v>18</v>
      </c>
      <c r="B19" t="s">
        <v>36</v>
      </c>
      <c r="C19" t="s">
        <v>71</v>
      </c>
      <c r="D19">
        <v>53</v>
      </c>
      <c r="E19" t="s">
        <v>2</v>
      </c>
      <c r="F19" t="s">
        <v>12</v>
      </c>
      <c r="G19" s="5">
        <v>45112</v>
      </c>
      <c r="H19">
        <v>2</v>
      </c>
      <c r="I19" t="s">
        <v>92</v>
      </c>
      <c r="J19" t="s">
        <v>124</v>
      </c>
      <c r="K19">
        <f t="shared" si="0"/>
        <v>2000</v>
      </c>
      <c r="L19" s="1">
        <f>Table13[[#This Row],[Land Size]]*Table13[[#This Row],[Updated Yield]]*0.9</f>
        <v>3600</v>
      </c>
      <c r="M19" s="1">
        <f>Table13[[#This Row],[Updated Income from Agriculture]]*Z19</f>
        <v>4248</v>
      </c>
      <c r="N19" s="6">
        <v>1</v>
      </c>
      <c r="O19">
        <v>5</v>
      </c>
      <c r="P19">
        <v>5</v>
      </c>
      <c r="R19">
        <v>1.18</v>
      </c>
      <c r="S19">
        <v>2</v>
      </c>
      <c r="T19">
        <v>1000</v>
      </c>
      <c r="W19">
        <f ca="1"/>
        <v>2</v>
      </c>
      <c r="Y19">
        <f t="shared" ca="1" si="1"/>
        <v>1.25</v>
      </c>
      <c r="Z19">
        <v>1.18</v>
      </c>
      <c r="AA19">
        <v>2</v>
      </c>
      <c r="AB19">
        <v>1000</v>
      </c>
    </row>
    <row r="20" spans="1:28" x14ac:dyDescent="0.35">
      <c r="A20">
        <v>19</v>
      </c>
      <c r="B20" t="s">
        <v>37</v>
      </c>
      <c r="C20" t="s">
        <v>71</v>
      </c>
      <c r="D20">
        <v>32</v>
      </c>
      <c r="E20" t="s">
        <v>2</v>
      </c>
      <c r="F20" t="s">
        <v>12</v>
      </c>
      <c r="G20" s="5">
        <v>45112</v>
      </c>
      <c r="H20">
        <v>3</v>
      </c>
      <c r="I20" t="s">
        <v>93</v>
      </c>
      <c r="J20" t="s">
        <v>126</v>
      </c>
      <c r="K20">
        <f t="shared" si="0"/>
        <v>1600</v>
      </c>
      <c r="L20" s="1">
        <f>Table13[[#This Row],[Land Size]]*Table13[[#This Row],[Updated Yield]]*0.75</f>
        <v>3600</v>
      </c>
      <c r="M20" s="1">
        <f>Table13[[#This Row],[Updated Income from Agriculture]]*Z20</f>
        <v>6228</v>
      </c>
      <c r="N20" s="6">
        <v>1</v>
      </c>
      <c r="O20">
        <v>4</v>
      </c>
      <c r="P20">
        <v>5</v>
      </c>
      <c r="R20">
        <v>1.73</v>
      </c>
      <c r="S20">
        <v>2</v>
      </c>
      <c r="T20">
        <v>800</v>
      </c>
      <c r="W20">
        <f ca="1"/>
        <v>2</v>
      </c>
      <c r="Y20">
        <f t="shared" ca="1" si="1"/>
        <v>1.75</v>
      </c>
      <c r="Z20">
        <v>1.73</v>
      </c>
      <c r="AA20">
        <v>2</v>
      </c>
      <c r="AB20">
        <v>800</v>
      </c>
    </row>
    <row r="21" spans="1:28" x14ac:dyDescent="0.35">
      <c r="A21">
        <v>20</v>
      </c>
      <c r="B21" t="s">
        <v>38</v>
      </c>
      <c r="C21" t="s">
        <v>71</v>
      </c>
      <c r="D21">
        <v>40</v>
      </c>
      <c r="E21" t="s">
        <v>2</v>
      </c>
      <c r="F21" t="s">
        <v>12</v>
      </c>
      <c r="G21" s="5">
        <v>45112</v>
      </c>
      <c r="H21">
        <v>7</v>
      </c>
      <c r="I21" t="s">
        <v>94</v>
      </c>
      <c r="J21" t="s">
        <v>125</v>
      </c>
      <c r="K21">
        <f t="shared" si="0"/>
        <v>1050</v>
      </c>
      <c r="L21" s="1">
        <f>Table13[[#This Row],[Land Size]]*Table13[[#This Row],[Updated Yield]]*1.1</f>
        <v>8085.0000000000009</v>
      </c>
      <c r="M21" s="1">
        <f>Table13[[#This Row],[Updated Income from Agriculture]]*Z21</f>
        <v>15280.650000000001</v>
      </c>
      <c r="N21" s="6">
        <v>2</v>
      </c>
      <c r="O21">
        <v>4</v>
      </c>
      <c r="P21">
        <v>4</v>
      </c>
      <c r="R21">
        <v>1.89</v>
      </c>
      <c r="S21">
        <v>1.75</v>
      </c>
      <c r="T21">
        <v>600</v>
      </c>
      <c r="W21">
        <f ca="1"/>
        <v>2</v>
      </c>
      <c r="Y21">
        <f t="shared" ca="1" si="1"/>
        <v>2</v>
      </c>
      <c r="Z21">
        <v>1.89</v>
      </c>
      <c r="AA21">
        <v>1.75</v>
      </c>
      <c r="AB21">
        <v>600</v>
      </c>
    </row>
    <row r="22" spans="1:28" x14ac:dyDescent="0.35">
      <c r="A22">
        <v>21</v>
      </c>
      <c r="B22" t="s">
        <v>39</v>
      </c>
      <c r="C22" t="s">
        <v>72</v>
      </c>
      <c r="D22">
        <v>36</v>
      </c>
      <c r="E22" t="s">
        <v>3</v>
      </c>
      <c r="F22" t="s">
        <v>13</v>
      </c>
      <c r="G22" s="5">
        <v>45112</v>
      </c>
      <c r="H22">
        <v>4</v>
      </c>
      <c r="I22" t="s">
        <v>95</v>
      </c>
      <c r="J22" t="s">
        <v>126</v>
      </c>
      <c r="K22">
        <f t="shared" si="0"/>
        <v>840</v>
      </c>
      <c r="L22" s="1">
        <f>Table13[[#This Row],[Land Size]]*Table13[[#This Row],[Updated Yield]]*0.75</f>
        <v>2520</v>
      </c>
      <c r="M22" s="1">
        <f>Table13[[#This Row],[Updated Income from Agriculture]]*Z22</f>
        <v>3502.7999999999997</v>
      </c>
      <c r="N22" s="6">
        <v>1</v>
      </c>
      <c r="O22">
        <v>2</v>
      </c>
      <c r="P22">
        <v>2</v>
      </c>
      <c r="R22">
        <v>1.39</v>
      </c>
      <c r="S22">
        <v>1.05</v>
      </c>
      <c r="T22">
        <v>800</v>
      </c>
      <c r="W22">
        <f ca="1"/>
        <v>1</v>
      </c>
      <c r="Y22">
        <f t="shared" ca="1" si="1"/>
        <v>1.5</v>
      </c>
      <c r="Z22">
        <v>1.39</v>
      </c>
      <c r="AA22">
        <v>1.05</v>
      </c>
      <c r="AB22">
        <v>800</v>
      </c>
    </row>
    <row r="23" spans="1:28" x14ac:dyDescent="0.35">
      <c r="A23">
        <v>22</v>
      </c>
      <c r="B23" t="s">
        <v>40</v>
      </c>
      <c r="C23" t="s">
        <v>72</v>
      </c>
      <c r="D23">
        <v>21</v>
      </c>
      <c r="E23" t="s">
        <v>3</v>
      </c>
      <c r="F23" t="s">
        <v>13</v>
      </c>
      <c r="G23" s="5">
        <v>45112</v>
      </c>
      <c r="H23">
        <v>1</v>
      </c>
      <c r="I23" t="s">
        <v>97</v>
      </c>
      <c r="J23" t="s">
        <v>124</v>
      </c>
      <c r="K23">
        <f t="shared" si="0"/>
        <v>1125</v>
      </c>
      <c r="L23" s="1">
        <f>Table13[[#This Row],[Land Size]]*Table13[[#This Row],[Updated Yield]]*0.9</f>
        <v>1012.5</v>
      </c>
      <c r="M23" s="1">
        <f>Table13[[#This Row],[Updated Income from Agriculture]]*Z23</f>
        <v>1174.5</v>
      </c>
      <c r="N23" s="6">
        <v>2</v>
      </c>
      <c r="O23">
        <v>3</v>
      </c>
      <c r="P23">
        <v>3</v>
      </c>
      <c r="R23">
        <v>1.1599999999999999</v>
      </c>
      <c r="S23">
        <v>1.25</v>
      </c>
      <c r="T23">
        <v>900</v>
      </c>
      <c r="W23">
        <f ca="1"/>
        <v>2</v>
      </c>
      <c r="Y23">
        <f t="shared" ca="1" si="1"/>
        <v>2</v>
      </c>
      <c r="Z23">
        <v>1.1599999999999999</v>
      </c>
      <c r="AA23">
        <v>1.25</v>
      </c>
      <c r="AB23">
        <v>900</v>
      </c>
    </row>
    <row r="24" spans="1:28" x14ac:dyDescent="0.35">
      <c r="A24">
        <v>23</v>
      </c>
      <c r="B24" t="s">
        <v>41</v>
      </c>
      <c r="C24" t="s">
        <v>71</v>
      </c>
      <c r="D24">
        <v>41</v>
      </c>
      <c r="E24" t="s">
        <v>3</v>
      </c>
      <c r="F24" t="s">
        <v>13</v>
      </c>
      <c r="G24" s="5">
        <v>45112</v>
      </c>
      <c r="H24">
        <v>3</v>
      </c>
      <c r="I24" t="s">
        <v>98</v>
      </c>
      <c r="J24" t="s">
        <v>124</v>
      </c>
      <c r="K24">
        <f t="shared" si="0"/>
        <v>1125</v>
      </c>
      <c r="L24" s="1">
        <f>Table13[[#This Row],[Land Size]]*Table13[[#This Row],[Updated Yield]]*0.9</f>
        <v>3037.5</v>
      </c>
      <c r="M24" s="1">
        <f>Table13[[#This Row],[Updated Income from Agriculture]]*Z24</f>
        <v>5619.375</v>
      </c>
      <c r="N24" s="6">
        <v>2</v>
      </c>
      <c r="O24">
        <v>2</v>
      </c>
      <c r="P24">
        <v>2</v>
      </c>
      <c r="R24">
        <v>1.85</v>
      </c>
      <c r="S24">
        <v>1.25</v>
      </c>
      <c r="T24">
        <v>900</v>
      </c>
      <c r="W24">
        <f ca="1"/>
        <v>1</v>
      </c>
      <c r="Y24">
        <f t="shared" ca="1" si="1"/>
        <v>2</v>
      </c>
      <c r="Z24">
        <v>1.85</v>
      </c>
      <c r="AA24">
        <v>1.25</v>
      </c>
      <c r="AB24">
        <v>900</v>
      </c>
    </row>
    <row r="25" spans="1:28" x14ac:dyDescent="0.35">
      <c r="A25">
        <v>24</v>
      </c>
      <c r="B25" t="s">
        <v>42</v>
      </c>
      <c r="C25" t="s">
        <v>72</v>
      </c>
      <c r="D25">
        <v>18</v>
      </c>
      <c r="E25" t="s">
        <v>3</v>
      </c>
      <c r="F25" t="s">
        <v>13</v>
      </c>
      <c r="G25" s="5">
        <v>45112</v>
      </c>
      <c r="H25">
        <v>7</v>
      </c>
      <c r="I25" t="s">
        <v>84</v>
      </c>
      <c r="J25" t="s">
        <v>124</v>
      </c>
      <c r="K25">
        <f t="shared" si="0"/>
        <v>1600</v>
      </c>
      <c r="L25" s="1">
        <f>Table13[[#This Row],[Land Size]]*Table13[[#This Row],[Updated Yield]]*0.9</f>
        <v>10080</v>
      </c>
      <c r="M25" s="1">
        <f>Table13[[#This Row],[Updated Income from Agriculture]]*Z25</f>
        <v>10180.799999999999</v>
      </c>
      <c r="N25" s="6">
        <v>2</v>
      </c>
      <c r="O25">
        <v>5</v>
      </c>
      <c r="P25">
        <v>5</v>
      </c>
      <c r="R25">
        <v>1.01</v>
      </c>
      <c r="S25">
        <v>2</v>
      </c>
      <c r="T25">
        <v>800</v>
      </c>
      <c r="W25">
        <f ca="1"/>
        <v>1</v>
      </c>
      <c r="Y25">
        <f t="shared" ca="1" si="1"/>
        <v>1.75</v>
      </c>
      <c r="Z25">
        <v>1.01</v>
      </c>
      <c r="AA25">
        <v>2</v>
      </c>
      <c r="AB25">
        <v>800</v>
      </c>
    </row>
    <row r="26" spans="1:28" x14ac:dyDescent="0.35">
      <c r="A26">
        <v>25</v>
      </c>
      <c r="B26" t="s">
        <v>43</v>
      </c>
      <c r="C26" t="s">
        <v>71</v>
      </c>
      <c r="D26">
        <v>33</v>
      </c>
      <c r="E26" t="s">
        <v>3</v>
      </c>
      <c r="F26" t="s">
        <v>13</v>
      </c>
      <c r="G26" s="5">
        <v>45112</v>
      </c>
      <c r="H26">
        <v>4</v>
      </c>
      <c r="I26" t="s">
        <v>99</v>
      </c>
      <c r="J26" t="s">
        <v>124</v>
      </c>
      <c r="K26">
        <f t="shared" si="0"/>
        <v>1750</v>
      </c>
      <c r="L26" s="1">
        <f>Table13[[#This Row],[Land Size]]*Table13[[#This Row],[Updated Yield]]*0.9</f>
        <v>6300</v>
      </c>
      <c r="M26" s="1">
        <f>Table13[[#This Row],[Updated Income from Agriculture]]*Z26</f>
        <v>9324</v>
      </c>
      <c r="N26" s="6">
        <v>2</v>
      </c>
      <c r="O26">
        <v>5</v>
      </c>
      <c r="P26">
        <v>4</v>
      </c>
      <c r="R26">
        <v>1.48</v>
      </c>
      <c r="S26">
        <v>1.75</v>
      </c>
      <c r="T26">
        <v>1000</v>
      </c>
      <c r="W26">
        <f ca="1"/>
        <v>1</v>
      </c>
      <c r="Y26">
        <f t="shared" ca="1" si="1"/>
        <v>1.25</v>
      </c>
      <c r="Z26">
        <v>1.48</v>
      </c>
      <c r="AA26">
        <v>1.75</v>
      </c>
      <c r="AB26">
        <v>1000</v>
      </c>
    </row>
    <row r="27" spans="1:28" x14ac:dyDescent="0.35">
      <c r="A27">
        <v>26</v>
      </c>
      <c r="B27" t="s">
        <v>44</v>
      </c>
      <c r="C27" t="s">
        <v>72</v>
      </c>
      <c r="D27">
        <v>28</v>
      </c>
      <c r="E27" t="s">
        <v>3</v>
      </c>
      <c r="F27" t="s">
        <v>13</v>
      </c>
      <c r="G27" s="5">
        <v>45112</v>
      </c>
      <c r="H27">
        <v>7</v>
      </c>
      <c r="I27" t="s">
        <v>100</v>
      </c>
      <c r="J27" t="s">
        <v>124</v>
      </c>
      <c r="K27">
        <f t="shared" si="0"/>
        <v>1250</v>
      </c>
      <c r="L27" s="1">
        <f>Table13[[#This Row],[Land Size]]*Table13[[#This Row],[Updated Yield]]*0.9</f>
        <v>7875</v>
      </c>
      <c r="M27" s="1">
        <f>Table13[[#This Row],[Updated Income from Agriculture]]*Z27</f>
        <v>14962.5</v>
      </c>
      <c r="N27" s="6">
        <v>1</v>
      </c>
      <c r="O27">
        <v>3</v>
      </c>
      <c r="P27">
        <v>3</v>
      </c>
      <c r="R27">
        <v>1.9</v>
      </c>
      <c r="S27">
        <v>1.25</v>
      </c>
      <c r="T27">
        <v>1000</v>
      </c>
      <c r="W27">
        <f ca="1"/>
        <v>1</v>
      </c>
      <c r="Y27">
        <f t="shared" ca="1" si="1"/>
        <v>1.5</v>
      </c>
      <c r="Z27">
        <v>1.9</v>
      </c>
      <c r="AA27">
        <v>1.25</v>
      </c>
      <c r="AB27">
        <v>1000</v>
      </c>
    </row>
    <row r="28" spans="1:28" x14ac:dyDescent="0.35">
      <c r="A28">
        <v>27</v>
      </c>
      <c r="B28" t="s">
        <v>45</v>
      </c>
      <c r="C28" t="s">
        <v>72</v>
      </c>
      <c r="D28">
        <v>36</v>
      </c>
      <c r="E28" t="s">
        <v>3</v>
      </c>
      <c r="F28" t="s">
        <v>13</v>
      </c>
      <c r="G28" s="5">
        <v>45112</v>
      </c>
      <c r="H28">
        <v>3</v>
      </c>
      <c r="I28" t="s">
        <v>101</v>
      </c>
      <c r="J28" t="s">
        <v>126</v>
      </c>
      <c r="K28">
        <f t="shared" si="0"/>
        <v>945</v>
      </c>
      <c r="L28" s="1">
        <f>Table13[[#This Row],[Land Size]]*Table13[[#This Row],[Updated Yield]]*0.75</f>
        <v>2126.25</v>
      </c>
      <c r="M28" s="1">
        <f>Table13[[#This Row],[Updated Income from Agriculture]]*Z28</f>
        <v>3168.1125000000002</v>
      </c>
      <c r="N28" s="6">
        <v>2</v>
      </c>
      <c r="O28">
        <v>2</v>
      </c>
      <c r="P28">
        <v>1</v>
      </c>
      <c r="R28">
        <v>1.49</v>
      </c>
      <c r="S28">
        <v>1.05</v>
      </c>
      <c r="T28">
        <v>900</v>
      </c>
      <c r="W28">
        <f ca="1"/>
        <v>1</v>
      </c>
      <c r="Y28">
        <f t="shared" ca="1" si="1"/>
        <v>1.25</v>
      </c>
      <c r="Z28">
        <v>1.49</v>
      </c>
      <c r="AA28">
        <v>1.05</v>
      </c>
      <c r="AB28">
        <v>900</v>
      </c>
    </row>
    <row r="29" spans="1:28" x14ac:dyDescent="0.35">
      <c r="A29">
        <v>28</v>
      </c>
      <c r="B29" t="s">
        <v>46</v>
      </c>
      <c r="C29" t="s">
        <v>71</v>
      </c>
      <c r="D29">
        <v>45</v>
      </c>
      <c r="E29" t="s">
        <v>3</v>
      </c>
      <c r="F29" t="s">
        <v>13</v>
      </c>
      <c r="G29" s="5">
        <v>45112</v>
      </c>
      <c r="H29">
        <v>6</v>
      </c>
      <c r="I29" t="s">
        <v>102</v>
      </c>
      <c r="J29" t="s">
        <v>124</v>
      </c>
      <c r="K29">
        <f t="shared" si="0"/>
        <v>1000</v>
      </c>
      <c r="L29" s="1">
        <f>Table13[[#This Row],[Land Size]]*Table13[[#This Row],[Updated Yield]]*0.9</f>
        <v>5400</v>
      </c>
      <c r="M29" s="1">
        <f>Table13[[#This Row],[Updated Income from Agriculture]]*Z29</f>
        <v>10098</v>
      </c>
      <c r="N29" s="6">
        <v>1</v>
      </c>
      <c r="O29">
        <v>3</v>
      </c>
      <c r="P29">
        <v>3</v>
      </c>
      <c r="R29">
        <v>1.87</v>
      </c>
      <c r="S29">
        <v>1.25</v>
      </c>
      <c r="T29">
        <v>800</v>
      </c>
      <c r="W29">
        <f ca="1"/>
        <v>2</v>
      </c>
      <c r="Y29">
        <f t="shared" ca="1" si="1"/>
        <v>1.25</v>
      </c>
      <c r="Z29">
        <v>1.87</v>
      </c>
      <c r="AA29">
        <v>1.25</v>
      </c>
      <c r="AB29">
        <v>800</v>
      </c>
    </row>
    <row r="30" spans="1:28" x14ac:dyDescent="0.35">
      <c r="A30">
        <v>29</v>
      </c>
      <c r="B30" t="s">
        <v>47</v>
      </c>
      <c r="C30" t="s">
        <v>71</v>
      </c>
      <c r="D30">
        <v>52</v>
      </c>
      <c r="E30" t="s">
        <v>3</v>
      </c>
      <c r="F30" t="s">
        <v>13</v>
      </c>
      <c r="G30" s="5">
        <v>45112</v>
      </c>
      <c r="H30">
        <v>5</v>
      </c>
      <c r="I30" t="s">
        <v>103</v>
      </c>
      <c r="J30" t="s">
        <v>125</v>
      </c>
      <c r="K30">
        <f t="shared" si="0"/>
        <v>1400</v>
      </c>
      <c r="L30" s="1">
        <f>Table13[[#This Row],[Land Size]]*Table13[[#This Row],[Updated Yield]]*1.1</f>
        <v>7700.0000000000009</v>
      </c>
      <c r="M30" s="1">
        <f>Table13[[#This Row],[Updated Income from Agriculture]]*Z30</f>
        <v>8778</v>
      </c>
      <c r="N30" s="6">
        <v>1</v>
      </c>
      <c r="O30">
        <v>5</v>
      </c>
      <c r="P30">
        <v>5</v>
      </c>
      <c r="R30">
        <v>1.1399999999999999</v>
      </c>
      <c r="S30">
        <v>2</v>
      </c>
      <c r="T30">
        <v>700</v>
      </c>
      <c r="W30">
        <f ca="1"/>
        <v>2</v>
      </c>
      <c r="Y30">
        <f t="shared" ca="1" si="1"/>
        <v>1.75</v>
      </c>
      <c r="Z30">
        <v>1.1399999999999999</v>
      </c>
      <c r="AA30">
        <v>2</v>
      </c>
      <c r="AB30">
        <v>700</v>
      </c>
    </row>
    <row r="31" spans="1:28" x14ac:dyDescent="0.35">
      <c r="A31">
        <v>30</v>
      </c>
      <c r="B31" t="s">
        <v>48</v>
      </c>
      <c r="C31" t="s">
        <v>71</v>
      </c>
      <c r="D31">
        <v>52</v>
      </c>
      <c r="E31" t="s">
        <v>3</v>
      </c>
      <c r="F31" t="s">
        <v>13</v>
      </c>
      <c r="G31" s="5">
        <v>45112</v>
      </c>
      <c r="H31">
        <v>5</v>
      </c>
      <c r="I31" t="s">
        <v>104</v>
      </c>
      <c r="J31" t="s">
        <v>124</v>
      </c>
      <c r="K31">
        <f t="shared" si="0"/>
        <v>1350</v>
      </c>
      <c r="L31" s="1">
        <f>Table13[[#This Row],[Land Size]]*Table13[[#This Row],[Updated Yield]]*0.9</f>
        <v>6075</v>
      </c>
      <c r="M31" s="1">
        <f>Table13[[#This Row],[Updated Income from Agriculture]]*Z31</f>
        <v>7593.75</v>
      </c>
      <c r="N31" s="6">
        <v>2</v>
      </c>
      <c r="O31">
        <v>3</v>
      </c>
      <c r="P31">
        <v>4</v>
      </c>
      <c r="R31">
        <v>1.25</v>
      </c>
      <c r="S31">
        <v>1.5</v>
      </c>
      <c r="T31">
        <v>900</v>
      </c>
      <c r="W31">
        <f ca="1"/>
        <v>2</v>
      </c>
      <c r="Y31">
        <f t="shared" ca="1" si="1"/>
        <v>1.5</v>
      </c>
      <c r="Z31">
        <v>1.25</v>
      </c>
      <c r="AA31">
        <v>1.5</v>
      </c>
      <c r="AB31">
        <v>900</v>
      </c>
    </row>
    <row r="32" spans="1:28" x14ac:dyDescent="0.35">
      <c r="A32">
        <v>31</v>
      </c>
      <c r="B32" t="s">
        <v>49</v>
      </c>
      <c r="C32" t="s">
        <v>71</v>
      </c>
      <c r="D32">
        <v>18</v>
      </c>
      <c r="E32" t="s">
        <v>4</v>
      </c>
      <c r="F32" t="s">
        <v>14</v>
      </c>
      <c r="G32" s="5">
        <v>45109</v>
      </c>
      <c r="H32">
        <v>1</v>
      </c>
      <c r="I32" t="s">
        <v>96</v>
      </c>
      <c r="J32" t="s">
        <v>124</v>
      </c>
      <c r="K32">
        <f t="shared" si="0"/>
        <v>1050</v>
      </c>
      <c r="L32" s="1">
        <f>Table13[[#This Row],[Land Size]]*Table13[[#This Row],[Updated Yield]]*0.9</f>
        <v>945</v>
      </c>
      <c r="M32" s="1">
        <f>Table13[[#This Row],[Updated Income from Agriculture]]*Z32</f>
        <v>1587.6</v>
      </c>
      <c r="N32" s="6">
        <v>2</v>
      </c>
      <c r="O32">
        <v>1</v>
      </c>
      <c r="P32">
        <v>2</v>
      </c>
      <c r="R32">
        <v>1.68</v>
      </c>
      <c r="S32">
        <v>1.05</v>
      </c>
      <c r="T32">
        <v>1000</v>
      </c>
      <c r="W32">
        <f ca="1"/>
        <v>1</v>
      </c>
      <c r="Y32">
        <f t="shared" ca="1" si="1"/>
        <v>1.25</v>
      </c>
      <c r="Z32">
        <v>1.68</v>
      </c>
      <c r="AA32">
        <v>1.05</v>
      </c>
      <c r="AB32">
        <v>1000</v>
      </c>
    </row>
    <row r="33" spans="1:28" x14ac:dyDescent="0.35">
      <c r="A33">
        <v>32</v>
      </c>
      <c r="B33" t="s">
        <v>50</v>
      </c>
      <c r="C33" t="s">
        <v>71</v>
      </c>
      <c r="D33">
        <v>54</v>
      </c>
      <c r="E33" t="s">
        <v>4</v>
      </c>
      <c r="F33" t="s">
        <v>14</v>
      </c>
      <c r="G33" s="5">
        <v>45109</v>
      </c>
      <c r="H33">
        <v>6</v>
      </c>
      <c r="I33" t="s">
        <v>108</v>
      </c>
      <c r="J33" t="s">
        <v>124</v>
      </c>
      <c r="K33">
        <f t="shared" si="0"/>
        <v>1500</v>
      </c>
      <c r="L33" s="1">
        <f>Table13[[#This Row],[Land Size]]*Table13[[#This Row],[Updated Yield]]*0.9</f>
        <v>8100</v>
      </c>
      <c r="M33" s="1">
        <f>Table13[[#This Row],[Updated Income from Agriculture]]*Z33</f>
        <v>9477</v>
      </c>
      <c r="N33" s="6">
        <v>2</v>
      </c>
      <c r="O33">
        <v>3</v>
      </c>
      <c r="P33">
        <v>3</v>
      </c>
      <c r="R33">
        <v>1.17</v>
      </c>
      <c r="S33">
        <v>1.5</v>
      </c>
      <c r="T33">
        <v>1000</v>
      </c>
      <c r="W33">
        <f ca="1"/>
        <v>1</v>
      </c>
      <c r="Y33">
        <f t="shared" ca="1" si="1"/>
        <v>2</v>
      </c>
      <c r="Z33">
        <v>1.17</v>
      </c>
      <c r="AA33">
        <v>1.5</v>
      </c>
      <c r="AB33">
        <v>1000</v>
      </c>
    </row>
    <row r="34" spans="1:28" x14ac:dyDescent="0.35">
      <c r="A34">
        <v>33</v>
      </c>
      <c r="B34" t="s">
        <v>51</v>
      </c>
      <c r="C34" t="s">
        <v>72</v>
      </c>
      <c r="D34">
        <v>33</v>
      </c>
      <c r="E34" t="s">
        <v>4</v>
      </c>
      <c r="F34" t="s">
        <v>14</v>
      </c>
      <c r="G34" s="5">
        <v>45109</v>
      </c>
      <c r="H34">
        <v>3</v>
      </c>
      <c r="I34" t="s">
        <v>106</v>
      </c>
      <c r="J34" t="s">
        <v>124</v>
      </c>
      <c r="K34">
        <f t="shared" ref="K34:K51" si="2">AA34*AB34</f>
        <v>1400</v>
      </c>
      <c r="L34" s="1">
        <f>Table13[[#This Row],[Land Size]]*Table13[[#This Row],[Updated Yield]]*0.9</f>
        <v>3780</v>
      </c>
      <c r="M34" s="1">
        <f>Table13[[#This Row],[Updated Income from Agriculture]]*Z34</f>
        <v>6766.2</v>
      </c>
      <c r="N34" s="6">
        <v>1</v>
      </c>
      <c r="O34">
        <v>4</v>
      </c>
      <c r="P34">
        <v>5</v>
      </c>
      <c r="R34">
        <v>1.79</v>
      </c>
      <c r="S34">
        <v>1.75</v>
      </c>
      <c r="T34">
        <v>800</v>
      </c>
      <c r="W34">
        <f ca="1"/>
        <v>1</v>
      </c>
      <c r="Y34">
        <f t="shared" ref="Y34:Y51" ca="1" si="3">CHOOSE(RANDBETWEEN(1,5),1.05, 1.25, 1.5, 1.75, 2)</f>
        <v>1.25</v>
      </c>
      <c r="Z34">
        <v>1.79</v>
      </c>
      <c r="AA34">
        <v>1.75</v>
      </c>
      <c r="AB34">
        <v>800</v>
      </c>
    </row>
    <row r="35" spans="1:28" x14ac:dyDescent="0.35">
      <c r="A35">
        <v>34</v>
      </c>
      <c r="B35" t="s">
        <v>52</v>
      </c>
      <c r="C35" t="s">
        <v>71</v>
      </c>
      <c r="D35">
        <v>27</v>
      </c>
      <c r="E35" t="s">
        <v>4</v>
      </c>
      <c r="F35" t="s">
        <v>14</v>
      </c>
      <c r="G35" s="5">
        <v>45109</v>
      </c>
      <c r="H35">
        <v>4</v>
      </c>
      <c r="I35" t="s">
        <v>107</v>
      </c>
      <c r="J35" t="s">
        <v>124</v>
      </c>
      <c r="K35">
        <f t="shared" si="2"/>
        <v>1750</v>
      </c>
      <c r="L35" s="1">
        <f>Table13[[#This Row],[Land Size]]*Table13[[#This Row],[Updated Yield]]*0.9</f>
        <v>6300</v>
      </c>
      <c r="M35" s="1">
        <f>Table13[[#This Row],[Updated Income from Agriculture]]*Z35</f>
        <v>9828</v>
      </c>
      <c r="N35" s="6">
        <v>2</v>
      </c>
      <c r="O35">
        <v>5</v>
      </c>
      <c r="P35">
        <v>5</v>
      </c>
      <c r="R35">
        <v>1.56</v>
      </c>
      <c r="S35">
        <v>1.75</v>
      </c>
      <c r="T35">
        <v>1000</v>
      </c>
      <c r="W35">
        <f ca="1"/>
        <v>1</v>
      </c>
      <c r="Y35">
        <f t="shared" ca="1" si="3"/>
        <v>2</v>
      </c>
      <c r="Z35">
        <v>1.56</v>
      </c>
      <c r="AA35">
        <v>1.75</v>
      </c>
      <c r="AB35">
        <v>1000</v>
      </c>
    </row>
    <row r="36" spans="1:28" x14ac:dyDescent="0.35">
      <c r="A36">
        <v>35</v>
      </c>
      <c r="B36" t="s">
        <v>53</v>
      </c>
      <c r="C36" t="s">
        <v>71</v>
      </c>
      <c r="D36">
        <v>39</v>
      </c>
      <c r="E36" t="s">
        <v>4</v>
      </c>
      <c r="F36" t="s">
        <v>14</v>
      </c>
      <c r="G36" s="5">
        <v>45109</v>
      </c>
      <c r="H36">
        <v>2</v>
      </c>
      <c r="I36" t="s">
        <v>85</v>
      </c>
      <c r="J36" t="s">
        <v>124</v>
      </c>
      <c r="K36">
        <f t="shared" si="2"/>
        <v>1575</v>
      </c>
      <c r="L36" s="1">
        <f>Table13[[#This Row],[Land Size]]*Table13[[#This Row],[Updated Yield]]*0.9</f>
        <v>2835</v>
      </c>
      <c r="M36" s="1">
        <f>Table13[[#This Row],[Updated Income from Agriculture]]*Z36</f>
        <v>3033.4500000000003</v>
      </c>
      <c r="N36" s="6">
        <v>2</v>
      </c>
      <c r="O36">
        <v>4</v>
      </c>
      <c r="P36">
        <v>5</v>
      </c>
      <c r="R36">
        <v>1.07</v>
      </c>
      <c r="S36">
        <v>1.75</v>
      </c>
      <c r="T36">
        <v>900</v>
      </c>
      <c r="W36">
        <f ca="1"/>
        <v>1</v>
      </c>
      <c r="Y36">
        <f t="shared" ca="1" si="3"/>
        <v>1.05</v>
      </c>
      <c r="Z36">
        <v>1.07</v>
      </c>
      <c r="AA36">
        <v>1.75</v>
      </c>
      <c r="AB36">
        <v>900</v>
      </c>
    </row>
    <row r="37" spans="1:28" x14ac:dyDescent="0.35">
      <c r="A37">
        <v>36</v>
      </c>
      <c r="B37" t="s">
        <v>54</v>
      </c>
      <c r="C37" t="s">
        <v>71</v>
      </c>
      <c r="D37">
        <v>38</v>
      </c>
      <c r="E37" t="s">
        <v>4</v>
      </c>
      <c r="F37" t="s">
        <v>14</v>
      </c>
      <c r="G37" s="5">
        <v>45109</v>
      </c>
      <c r="H37">
        <v>4</v>
      </c>
      <c r="I37" t="s">
        <v>105</v>
      </c>
      <c r="J37" t="s">
        <v>124</v>
      </c>
      <c r="K37">
        <f t="shared" si="2"/>
        <v>1575</v>
      </c>
      <c r="L37" s="1">
        <f>Table13[[#This Row],[Land Size]]*Table13[[#This Row],[Updated Yield]]*0.9</f>
        <v>5670</v>
      </c>
      <c r="M37" s="1">
        <f>Table13[[#This Row],[Updated Income from Agriculture]]*Z37</f>
        <v>9752.4</v>
      </c>
      <c r="N37" s="6">
        <v>2</v>
      </c>
      <c r="O37">
        <v>5</v>
      </c>
      <c r="P37">
        <v>4</v>
      </c>
      <c r="R37">
        <v>1.72</v>
      </c>
      <c r="S37">
        <v>1.75</v>
      </c>
      <c r="T37">
        <v>900</v>
      </c>
      <c r="W37">
        <f ca="1"/>
        <v>2</v>
      </c>
      <c r="Y37">
        <f t="shared" ca="1" si="3"/>
        <v>1.75</v>
      </c>
      <c r="Z37">
        <v>1.72</v>
      </c>
      <c r="AA37">
        <v>1.75</v>
      </c>
      <c r="AB37">
        <v>900</v>
      </c>
    </row>
    <row r="38" spans="1:28" x14ac:dyDescent="0.35">
      <c r="A38">
        <v>37</v>
      </c>
      <c r="B38" t="s">
        <v>55</v>
      </c>
      <c r="C38" t="s">
        <v>71</v>
      </c>
      <c r="D38">
        <v>49</v>
      </c>
      <c r="E38" t="s">
        <v>4</v>
      </c>
      <c r="F38" t="s">
        <v>14</v>
      </c>
      <c r="G38" s="5">
        <v>45109</v>
      </c>
      <c r="H38">
        <v>3</v>
      </c>
      <c r="I38" t="s">
        <v>109</v>
      </c>
      <c r="J38" t="s">
        <v>126</v>
      </c>
      <c r="K38">
        <f t="shared" si="2"/>
        <v>945</v>
      </c>
      <c r="L38" s="1">
        <f>Table13[[#This Row],[Land Size]]*Table13[[#This Row],[Updated Yield]]*0.75</f>
        <v>2126.25</v>
      </c>
      <c r="M38" s="1">
        <f>Table13[[#This Row],[Updated Income from Agriculture]]*Z38</f>
        <v>3189.375</v>
      </c>
      <c r="N38" s="6">
        <v>2</v>
      </c>
      <c r="O38">
        <v>1</v>
      </c>
      <c r="P38">
        <v>1</v>
      </c>
      <c r="R38">
        <v>1.5</v>
      </c>
      <c r="S38">
        <v>1.05</v>
      </c>
      <c r="T38">
        <v>900</v>
      </c>
      <c r="W38">
        <f ca="1"/>
        <v>1</v>
      </c>
      <c r="Y38">
        <f t="shared" ca="1" si="3"/>
        <v>1.25</v>
      </c>
      <c r="Z38">
        <v>1.5</v>
      </c>
      <c r="AA38">
        <v>1.05</v>
      </c>
      <c r="AB38">
        <v>900</v>
      </c>
    </row>
    <row r="39" spans="1:28" x14ac:dyDescent="0.35">
      <c r="A39">
        <v>38</v>
      </c>
      <c r="B39" t="s">
        <v>56</v>
      </c>
      <c r="C39" t="s">
        <v>72</v>
      </c>
      <c r="D39">
        <v>44</v>
      </c>
      <c r="E39" t="s">
        <v>4</v>
      </c>
      <c r="F39" t="s">
        <v>14</v>
      </c>
      <c r="G39" s="5">
        <v>45109</v>
      </c>
      <c r="H39">
        <v>3</v>
      </c>
      <c r="I39" t="s">
        <v>112</v>
      </c>
      <c r="J39" t="s">
        <v>126</v>
      </c>
      <c r="K39">
        <f t="shared" si="2"/>
        <v>1200</v>
      </c>
      <c r="L39" s="1">
        <f>Table13[[#This Row],[Land Size]]*Table13[[#This Row],[Updated Yield]]*0.75</f>
        <v>2700</v>
      </c>
      <c r="M39" s="1">
        <f>Table13[[#This Row],[Updated Income from Agriculture]]*Z39</f>
        <v>5049</v>
      </c>
      <c r="N39" s="6">
        <v>1</v>
      </c>
      <c r="O39">
        <v>3</v>
      </c>
      <c r="P39">
        <v>4</v>
      </c>
      <c r="R39">
        <v>1.87</v>
      </c>
      <c r="S39">
        <v>1.5</v>
      </c>
      <c r="T39">
        <v>800</v>
      </c>
      <c r="W39">
        <f ca="1"/>
        <v>1</v>
      </c>
      <c r="Y39">
        <f t="shared" ca="1" si="3"/>
        <v>2</v>
      </c>
      <c r="Z39">
        <v>1.87</v>
      </c>
      <c r="AA39">
        <v>1.5</v>
      </c>
      <c r="AB39">
        <v>800</v>
      </c>
    </row>
    <row r="40" spans="1:28" x14ac:dyDescent="0.35">
      <c r="A40">
        <v>39</v>
      </c>
      <c r="B40" t="s">
        <v>57</v>
      </c>
      <c r="C40" t="s">
        <v>72</v>
      </c>
      <c r="D40">
        <v>43</v>
      </c>
      <c r="E40" t="s">
        <v>4</v>
      </c>
      <c r="F40" t="s">
        <v>14</v>
      </c>
      <c r="G40" s="5">
        <v>45109</v>
      </c>
      <c r="H40">
        <v>2</v>
      </c>
      <c r="I40" t="s">
        <v>113</v>
      </c>
      <c r="J40" t="s">
        <v>124</v>
      </c>
      <c r="K40">
        <f t="shared" si="2"/>
        <v>1600</v>
      </c>
      <c r="L40" s="1">
        <f>Table13[[#This Row],[Land Size]]*Table13[[#This Row],[Updated Yield]]*0.9</f>
        <v>2880</v>
      </c>
      <c r="M40" s="1">
        <f>Table13[[#This Row],[Updated Income from Agriculture]]*Z40</f>
        <v>5472</v>
      </c>
      <c r="N40" s="6">
        <v>1</v>
      </c>
      <c r="O40">
        <v>5</v>
      </c>
      <c r="P40">
        <v>5</v>
      </c>
      <c r="R40">
        <v>1.9</v>
      </c>
      <c r="S40">
        <v>2</v>
      </c>
      <c r="T40">
        <v>800</v>
      </c>
      <c r="W40">
        <f ca="1"/>
        <v>1</v>
      </c>
      <c r="Y40">
        <f t="shared" ca="1" si="3"/>
        <v>1.75</v>
      </c>
      <c r="Z40">
        <v>1.9</v>
      </c>
      <c r="AA40">
        <v>2</v>
      </c>
      <c r="AB40">
        <v>800</v>
      </c>
    </row>
    <row r="41" spans="1:28" x14ac:dyDescent="0.35">
      <c r="A41">
        <v>40</v>
      </c>
      <c r="B41" t="s">
        <v>58</v>
      </c>
      <c r="C41" t="s">
        <v>71</v>
      </c>
      <c r="D41">
        <v>54</v>
      </c>
      <c r="E41" t="s">
        <v>4</v>
      </c>
      <c r="F41" t="s">
        <v>14</v>
      </c>
      <c r="G41" s="5">
        <v>45109</v>
      </c>
      <c r="H41">
        <v>7</v>
      </c>
      <c r="I41" t="s">
        <v>114</v>
      </c>
      <c r="J41" t="s">
        <v>125</v>
      </c>
      <c r="K41">
        <f t="shared" si="2"/>
        <v>1000</v>
      </c>
      <c r="L41" s="1">
        <f>Table13[[#This Row],[Land Size]]*Table13[[#This Row],[Updated Yield]]*1.1</f>
        <v>7700.0000000000009</v>
      </c>
      <c r="M41" s="1">
        <f>Table13[[#This Row],[Updated Income from Agriculture]]*Z41</f>
        <v>10241.000000000002</v>
      </c>
      <c r="N41" s="6">
        <v>2</v>
      </c>
      <c r="O41">
        <v>5</v>
      </c>
      <c r="P41">
        <v>5</v>
      </c>
      <c r="R41">
        <v>1.33</v>
      </c>
      <c r="S41">
        <v>2</v>
      </c>
      <c r="T41">
        <v>500</v>
      </c>
      <c r="W41">
        <f ca="1"/>
        <v>2</v>
      </c>
      <c r="Y41">
        <f t="shared" ca="1" si="3"/>
        <v>1.05</v>
      </c>
      <c r="Z41">
        <v>1.33</v>
      </c>
      <c r="AA41">
        <v>2</v>
      </c>
      <c r="AB41">
        <v>500</v>
      </c>
    </row>
    <row r="42" spans="1:28" x14ac:dyDescent="0.35">
      <c r="A42">
        <v>41</v>
      </c>
      <c r="B42" t="s">
        <v>59</v>
      </c>
      <c r="C42" t="s">
        <v>71</v>
      </c>
      <c r="D42">
        <v>43</v>
      </c>
      <c r="E42" t="s">
        <v>5</v>
      </c>
      <c r="F42" t="s">
        <v>15</v>
      </c>
      <c r="G42" s="5">
        <v>45113</v>
      </c>
      <c r="H42">
        <v>1</v>
      </c>
      <c r="I42" t="s">
        <v>110</v>
      </c>
      <c r="J42" t="s">
        <v>125</v>
      </c>
      <c r="K42">
        <f t="shared" si="2"/>
        <v>1400</v>
      </c>
      <c r="L42" s="1">
        <f>Table13[[#This Row],[Land Size]]*Table13[[#This Row],[Updated Yield]]*1.1</f>
        <v>1540.0000000000002</v>
      </c>
      <c r="M42" s="1">
        <f>Table13[[#This Row],[Updated Income from Agriculture]]*Z42</f>
        <v>2618.0000000000005</v>
      </c>
      <c r="N42" s="6">
        <v>2</v>
      </c>
      <c r="O42">
        <v>4</v>
      </c>
      <c r="P42">
        <v>4</v>
      </c>
      <c r="R42">
        <v>1.7</v>
      </c>
      <c r="S42">
        <v>2</v>
      </c>
      <c r="T42">
        <v>700</v>
      </c>
      <c r="W42">
        <f ca="1"/>
        <v>1</v>
      </c>
      <c r="Y42">
        <f t="shared" ca="1" si="3"/>
        <v>1.05</v>
      </c>
      <c r="Z42">
        <v>1.7</v>
      </c>
      <c r="AA42">
        <v>2</v>
      </c>
      <c r="AB42">
        <v>700</v>
      </c>
    </row>
    <row r="43" spans="1:28" x14ac:dyDescent="0.35">
      <c r="A43">
        <v>42</v>
      </c>
      <c r="B43" t="s">
        <v>60</v>
      </c>
      <c r="C43" t="s">
        <v>72</v>
      </c>
      <c r="D43">
        <v>46</v>
      </c>
      <c r="E43" t="s">
        <v>5</v>
      </c>
      <c r="F43" t="s">
        <v>15</v>
      </c>
      <c r="G43" s="5">
        <v>45113</v>
      </c>
      <c r="H43">
        <v>2</v>
      </c>
      <c r="I43" t="s">
        <v>111</v>
      </c>
      <c r="J43" t="s">
        <v>126</v>
      </c>
      <c r="K43">
        <f t="shared" si="2"/>
        <v>1050</v>
      </c>
      <c r="L43" s="1">
        <f>Table13[[#This Row],[Land Size]]*Table13[[#This Row],[Updated Yield]]*0.75</f>
        <v>1575</v>
      </c>
      <c r="M43" s="1">
        <f>Table13[[#This Row],[Updated Income from Agriculture]]*Z43</f>
        <v>2992.5</v>
      </c>
      <c r="N43" s="6">
        <v>1</v>
      </c>
      <c r="O43">
        <v>4</v>
      </c>
      <c r="P43">
        <v>4</v>
      </c>
      <c r="R43">
        <v>1.9</v>
      </c>
      <c r="S43">
        <v>1.5</v>
      </c>
      <c r="T43">
        <v>700</v>
      </c>
      <c r="W43">
        <f ca="1"/>
        <v>1</v>
      </c>
      <c r="Y43">
        <f t="shared" ca="1" si="3"/>
        <v>1.5</v>
      </c>
      <c r="Z43">
        <v>1.9</v>
      </c>
      <c r="AA43">
        <v>1.5</v>
      </c>
      <c r="AB43">
        <v>700</v>
      </c>
    </row>
    <row r="44" spans="1:28" x14ac:dyDescent="0.35">
      <c r="A44">
        <v>43</v>
      </c>
      <c r="B44" t="s">
        <v>61</v>
      </c>
      <c r="C44" t="s">
        <v>72</v>
      </c>
      <c r="D44">
        <v>35</v>
      </c>
      <c r="E44" t="s">
        <v>5</v>
      </c>
      <c r="F44" t="s">
        <v>15</v>
      </c>
      <c r="G44" s="5">
        <v>45113</v>
      </c>
      <c r="H44">
        <v>2</v>
      </c>
      <c r="I44" t="s">
        <v>118</v>
      </c>
      <c r="J44" t="s">
        <v>126</v>
      </c>
      <c r="K44">
        <f t="shared" si="2"/>
        <v>875</v>
      </c>
      <c r="L44" s="1">
        <f>Table13[[#This Row],[Land Size]]*Table13[[#This Row],[Updated Yield]]*0.75</f>
        <v>1312.5</v>
      </c>
      <c r="M44" s="1">
        <f>Table13[[#This Row],[Updated Income from Agriculture]]*Z44</f>
        <v>2205</v>
      </c>
      <c r="N44" s="6">
        <v>1</v>
      </c>
      <c r="O44">
        <v>2</v>
      </c>
      <c r="P44">
        <v>2</v>
      </c>
      <c r="R44">
        <v>1.68</v>
      </c>
      <c r="S44">
        <v>1.25</v>
      </c>
      <c r="T44">
        <v>700</v>
      </c>
      <c r="W44">
        <f ca="1"/>
        <v>1</v>
      </c>
      <c r="Y44">
        <f t="shared" ca="1" si="3"/>
        <v>2</v>
      </c>
      <c r="Z44">
        <v>1.68</v>
      </c>
      <c r="AA44">
        <v>1.25</v>
      </c>
      <c r="AB44">
        <v>700</v>
      </c>
    </row>
    <row r="45" spans="1:28" x14ac:dyDescent="0.35">
      <c r="A45">
        <v>44</v>
      </c>
      <c r="B45" t="s">
        <v>62</v>
      </c>
      <c r="C45" t="s">
        <v>71</v>
      </c>
      <c r="D45">
        <v>35</v>
      </c>
      <c r="E45" t="s">
        <v>5</v>
      </c>
      <c r="F45" t="s">
        <v>15</v>
      </c>
      <c r="G45" s="5">
        <v>45113</v>
      </c>
      <c r="H45">
        <v>2</v>
      </c>
      <c r="I45" t="s">
        <v>117</v>
      </c>
      <c r="J45" t="s">
        <v>126</v>
      </c>
      <c r="K45">
        <f t="shared" si="2"/>
        <v>1050</v>
      </c>
      <c r="L45" s="1">
        <f>Table13[[#This Row],[Land Size]]*Table13[[#This Row],[Updated Yield]]*0.75</f>
        <v>1575</v>
      </c>
      <c r="M45" s="1">
        <f>Table13[[#This Row],[Updated Income from Agriculture]]*Z45</f>
        <v>1685.25</v>
      </c>
      <c r="N45" s="6">
        <v>2</v>
      </c>
      <c r="O45">
        <v>3</v>
      </c>
      <c r="P45">
        <v>3</v>
      </c>
      <c r="R45">
        <v>1.07</v>
      </c>
      <c r="S45">
        <v>1.5</v>
      </c>
      <c r="T45">
        <v>700</v>
      </c>
      <c r="W45">
        <f ca="1"/>
        <v>1</v>
      </c>
      <c r="Y45">
        <f t="shared" ca="1" si="3"/>
        <v>1.75</v>
      </c>
      <c r="Z45">
        <v>1.07</v>
      </c>
      <c r="AA45">
        <v>1.5</v>
      </c>
      <c r="AB45">
        <v>700</v>
      </c>
    </row>
    <row r="46" spans="1:28" x14ac:dyDescent="0.35">
      <c r="A46">
        <v>45</v>
      </c>
      <c r="B46" t="s">
        <v>63</v>
      </c>
      <c r="C46" t="s">
        <v>71</v>
      </c>
      <c r="D46">
        <v>30</v>
      </c>
      <c r="E46" t="s">
        <v>5</v>
      </c>
      <c r="F46" t="s">
        <v>15</v>
      </c>
      <c r="G46" s="5">
        <v>45113</v>
      </c>
      <c r="H46">
        <v>6</v>
      </c>
      <c r="I46" t="s">
        <v>119</v>
      </c>
      <c r="J46" t="s">
        <v>126</v>
      </c>
      <c r="K46">
        <f t="shared" si="2"/>
        <v>1400</v>
      </c>
      <c r="L46" s="1">
        <f>Table13[[#This Row],[Land Size]]*Table13[[#This Row],[Updated Yield]]*0.75</f>
        <v>6300</v>
      </c>
      <c r="M46" s="1">
        <f>Table13[[#This Row],[Updated Income from Agriculture]]*Z46</f>
        <v>12285</v>
      </c>
      <c r="N46" s="6">
        <v>2</v>
      </c>
      <c r="O46">
        <v>5</v>
      </c>
      <c r="P46">
        <v>5</v>
      </c>
      <c r="R46">
        <v>1.95</v>
      </c>
      <c r="S46">
        <v>1.75</v>
      </c>
      <c r="T46">
        <v>800</v>
      </c>
      <c r="W46">
        <f ca="1"/>
        <v>1</v>
      </c>
      <c r="Y46">
        <f t="shared" ca="1" si="3"/>
        <v>1.5</v>
      </c>
      <c r="Z46">
        <v>1.95</v>
      </c>
      <c r="AA46">
        <v>1.75</v>
      </c>
      <c r="AB46">
        <v>800</v>
      </c>
    </row>
    <row r="47" spans="1:28" x14ac:dyDescent="0.35">
      <c r="A47">
        <v>46</v>
      </c>
      <c r="B47" t="s">
        <v>64</v>
      </c>
      <c r="C47" t="s">
        <v>71</v>
      </c>
      <c r="D47">
        <v>30</v>
      </c>
      <c r="E47" t="s">
        <v>5</v>
      </c>
      <c r="F47" t="s">
        <v>15</v>
      </c>
      <c r="G47" s="5">
        <v>45113</v>
      </c>
      <c r="H47">
        <v>6</v>
      </c>
      <c r="I47" t="s">
        <v>115</v>
      </c>
      <c r="J47" t="s">
        <v>126</v>
      </c>
      <c r="K47">
        <f t="shared" si="2"/>
        <v>1600</v>
      </c>
      <c r="L47" s="1">
        <f>Table13[[#This Row],[Land Size]]*Table13[[#This Row],[Updated Yield]]*0.75</f>
        <v>7200</v>
      </c>
      <c r="M47" s="1">
        <f>Table13[[#This Row],[Updated Income from Agriculture]]*Z47</f>
        <v>11016</v>
      </c>
      <c r="N47" s="6">
        <v>2</v>
      </c>
      <c r="O47">
        <v>4</v>
      </c>
      <c r="P47">
        <v>5</v>
      </c>
      <c r="R47">
        <v>1.53</v>
      </c>
      <c r="S47">
        <v>2</v>
      </c>
      <c r="T47">
        <v>800</v>
      </c>
      <c r="W47">
        <f ca="1"/>
        <v>1</v>
      </c>
      <c r="Y47">
        <f t="shared" ca="1" si="3"/>
        <v>1.05</v>
      </c>
      <c r="Z47">
        <v>1.53</v>
      </c>
      <c r="AA47">
        <v>2</v>
      </c>
      <c r="AB47">
        <v>800</v>
      </c>
    </row>
    <row r="48" spans="1:28" x14ac:dyDescent="0.35">
      <c r="A48">
        <v>47</v>
      </c>
      <c r="B48" t="s">
        <v>65</v>
      </c>
      <c r="C48" t="s">
        <v>71</v>
      </c>
      <c r="D48">
        <v>26</v>
      </c>
      <c r="E48" t="s">
        <v>5</v>
      </c>
      <c r="F48" t="s">
        <v>15</v>
      </c>
      <c r="G48" s="5">
        <v>45113</v>
      </c>
      <c r="H48">
        <v>2</v>
      </c>
      <c r="I48" t="s">
        <v>116</v>
      </c>
      <c r="J48" t="s">
        <v>125</v>
      </c>
      <c r="K48">
        <f t="shared" si="2"/>
        <v>900</v>
      </c>
      <c r="L48" s="1">
        <f>Table13[[#This Row],[Land Size]]*Table13[[#This Row],[Updated Yield]]*1.1</f>
        <v>1980.0000000000002</v>
      </c>
      <c r="M48" s="1">
        <f>Table13[[#This Row],[Updated Income from Agriculture]]*Z48</f>
        <v>3564.0000000000005</v>
      </c>
      <c r="N48" s="6">
        <v>1</v>
      </c>
      <c r="O48">
        <v>3</v>
      </c>
      <c r="P48">
        <v>4</v>
      </c>
      <c r="R48">
        <v>1.8</v>
      </c>
      <c r="S48">
        <v>1.5</v>
      </c>
      <c r="T48">
        <v>600</v>
      </c>
      <c r="W48">
        <f ca="1"/>
        <v>2</v>
      </c>
      <c r="Y48">
        <f t="shared" ca="1" si="3"/>
        <v>1.75</v>
      </c>
      <c r="Z48">
        <v>1.8</v>
      </c>
      <c r="AA48">
        <v>1.5</v>
      </c>
      <c r="AB48">
        <v>600</v>
      </c>
    </row>
    <row r="49" spans="1:28" x14ac:dyDescent="0.35">
      <c r="A49">
        <v>48</v>
      </c>
      <c r="B49" t="s">
        <v>66</v>
      </c>
      <c r="C49" t="s">
        <v>71</v>
      </c>
      <c r="D49">
        <v>22</v>
      </c>
      <c r="E49" t="s">
        <v>5</v>
      </c>
      <c r="F49" t="s">
        <v>15</v>
      </c>
      <c r="G49" s="5">
        <v>45113</v>
      </c>
      <c r="H49">
        <v>7</v>
      </c>
      <c r="I49" t="s">
        <v>120</v>
      </c>
      <c r="J49" t="s">
        <v>125</v>
      </c>
      <c r="K49">
        <f t="shared" si="2"/>
        <v>875</v>
      </c>
      <c r="L49" s="1">
        <f>Table13[[#This Row],[Land Size]]*Table13[[#This Row],[Updated Yield]]*1.1</f>
        <v>6737.5000000000009</v>
      </c>
      <c r="M49" s="1">
        <f>Table13[[#This Row],[Updated Income from Agriculture]]*Z49</f>
        <v>11992.750000000002</v>
      </c>
      <c r="N49" s="6">
        <v>1</v>
      </c>
      <c r="O49">
        <v>2</v>
      </c>
      <c r="P49">
        <v>3</v>
      </c>
      <c r="R49">
        <v>1.78</v>
      </c>
      <c r="S49">
        <v>1.25</v>
      </c>
      <c r="T49">
        <v>700</v>
      </c>
      <c r="W49">
        <f ca="1"/>
        <v>2</v>
      </c>
      <c r="Y49">
        <f t="shared" ca="1" si="3"/>
        <v>1.25</v>
      </c>
      <c r="Z49">
        <v>1.78</v>
      </c>
      <c r="AA49">
        <v>1.25</v>
      </c>
      <c r="AB49">
        <v>700</v>
      </c>
    </row>
    <row r="50" spans="1:28" x14ac:dyDescent="0.35">
      <c r="A50">
        <v>49</v>
      </c>
      <c r="B50" t="s">
        <v>67</v>
      </c>
      <c r="C50" t="s">
        <v>71</v>
      </c>
      <c r="D50">
        <v>27</v>
      </c>
      <c r="E50" t="s">
        <v>5</v>
      </c>
      <c r="F50" t="s">
        <v>15</v>
      </c>
      <c r="G50" s="5">
        <v>45113</v>
      </c>
      <c r="H50">
        <v>4</v>
      </c>
      <c r="I50" t="s">
        <v>121</v>
      </c>
      <c r="J50" t="s">
        <v>124</v>
      </c>
      <c r="K50">
        <f t="shared" si="2"/>
        <v>1575</v>
      </c>
      <c r="L50" s="1">
        <f>Table13[[#This Row],[Land Size]]*Table13[[#This Row],[Updated Yield]]*0.9</f>
        <v>5670</v>
      </c>
      <c r="M50" s="1">
        <f>Table13[[#This Row],[Updated Income from Agriculture]]*Z50</f>
        <v>5783.4000000000005</v>
      </c>
      <c r="N50" s="6">
        <v>1</v>
      </c>
      <c r="O50">
        <v>5</v>
      </c>
      <c r="P50">
        <v>4</v>
      </c>
      <c r="R50">
        <v>1.02</v>
      </c>
      <c r="S50">
        <v>1.75</v>
      </c>
      <c r="T50">
        <v>900</v>
      </c>
      <c r="W50">
        <f ca="1"/>
        <v>2</v>
      </c>
      <c r="Y50">
        <f t="shared" ca="1" si="3"/>
        <v>1.75</v>
      </c>
      <c r="Z50">
        <v>1.02</v>
      </c>
      <c r="AA50">
        <v>1.75</v>
      </c>
      <c r="AB50">
        <v>900</v>
      </c>
    </row>
    <row r="51" spans="1:28" x14ac:dyDescent="0.35">
      <c r="A51">
        <v>50</v>
      </c>
      <c r="B51" t="s">
        <v>68</v>
      </c>
      <c r="C51" t="s">
        <v>71</v>
      </c>
      <c r="D51">
        <v>43</v>
      </c>
      <c r="E51" t="s">
        <v>5</v>
      </c>
      <c r="F51" t="s">
        <v>15</v>
      </c>
      <c r="G51" s="5">
        <v>45113</v>
      </c>
      <c r="H51">
        <v>1</v>
      </c>
      <c r="I51" t="s">
        <v>122</v>
      </c>
      <c r="J51" t="s">
        <v>124</v>
      </c>
      <c r="K51">
        <f t="shared" si="2"/>
        <v>1000</v>
      </c>
      <c r="L51" s="1">
        <f>Table13[[#This Row],[Land Size]]*Table13[[#This Row],[Updated Yield]]*0.9</f>
        <v>900</v>
      </c>
      <c r="M51" s="1">
        <f>Table13[[#This Row],[Updated Income from Agriculture]]*Z51</f>
        <v>990.00000000000011</v>
      </c>
      <c r="N51" s="6">
        <v>1</v>
      </c>
      <c r="O51">
        <v>3</v>
      </c>
      <c r="P51">
        <v>3</v>
      </c>
      <c r="R51">
        <v>1.1000000000000001</v>
      </c>
      <c r="S51">
        <v>1.25</v>
      </c>
      <c r="T51">
        <v>800</v>
      </c>
      <c r="W51">
        <f ca="1"/>
        <v>2</v>
      </c>
      <c r="Y51">
        <f t="shared" ca="1" si="3"/>
        <v>1.5</v>
      </c>
      <c r="Z51">
        <v>1.1000000000000001</v>
      </c>
      <c r="AA51">
        <v>1.25</v>
      </c>
      <c r="AB51">
        <v>800</v>
      </c>
    </row>
    <row r="53" spans="1:28" x14ac:dyDescent="0.35">
      <c r="T53" cm="1">
        <f t="array" aca="1" ref="T53:T73" ca="1">_xlfn.RANDARRAY(21,,8,10,TRUE)*100</f>
        <v>1000</v>
      </c>
    </row>
    <row r="54" spans="1:28" x14ac:dyDescent="0.35">
      <c r="T54">
        <f ca="1"/>
        <v>900</v>
      </c>
    </row>
    <row r="55" spans="1:28" x14ac:dyDescent="0.35">
      <c r="T55">
        <f ca="1"/>
        <v>900</v>
      </c>
    </row>
    <row r="56" spans="1:28" x14ac:dyDescent="0.35">
      <c r="T56">
        <f ca="1"/>
        <v>900</v>
      </c>
    </row>
    <row r="57" spans="1:28" x14ac:dyDescent="0.35">
      <c r="T57">
        <f ca="1"/>
        <v>900</v>
      </c>
    </row>
    <row r="58" spans="1:28" x14ac:dyDescent="0.35">
      <c r="T58">
        <f ca="1"/>
        <v>800</v>
      </c>
    </row>
    <row r="59" spans="1:28" x14ac:dyDescent="0.35">
      <c r="T59">
        <f ca="1"/>
        <v>800</v>
      </c>
    </row>
    <row r="60" spans="1:28" x14ac:dyDescent="0.35">
      <c r="T60">
        <f ca="1"/>
        <v>1000</v>
      </c>
    </row>
    <row r="61" spans="1:28" x14ac:dyDescent="0.35">
      <c r="T61">
        <f ca="1"/>
        <v>800</v>
      </c>
    </row>
    <row r="62" spans="1:28" x14ac:dyDescent="0.35">
      <c r="T62">
        <f ca="1"/>
        <v>800</v>
      </c>
    </row>
    <row r="63" spans="1:28" x14ac:dyDescent="0.35">
      <c r="T63">
        <f ca="1"/>
        <v>800</v>
      </c>
    </row>
    <row r="64" spans="1:28" x14ac:dyDescent="0.35">
      <c r="T64">
        <f ca="1"/>
        <v>800</v>
      </c>
    </row>
    <row r="65" spans="20:20" x14ac:dyDescent="0.35">
      <c r="T65">
        <f ca="1"/>
        <v>900</v>
      </c>
    </row>
    <row r="66" spans="20:20" x14ac:dyDescent="0.35">
      <c r="T66">
        <f ca="1"/>
        <v>900</v>
      </c>
    </row>
    <row r="67" spans="20:20" x14ac:dyDescent="0.35">
      <c r="T67">
        <f ca="1"/>
        <v>1000</v>
      </c>
    </row>
    <row r="68" spans="20:20" x14ac:dyDescent="0.35">
      <c r="T68">
        <f ca="1"/>
        <v>800</v>
      </c>
    </row>
    <row r="69" spans="20:20" x14ac:dyDescent="0.35">
      <c r="T69">
        <f ca="1"/>
        <v>1000</v>
      </c>
    </row>
    <row r="70" spans="20:20" x14ac:dyDescent="0.35">
      <c r="T70">
        <f ca="1"/>
        <v>900</v>
      </c>
    </row>
    <row r="71" spans="20:20" x14ac:dyDescent="0.35">
      <c r="T71">
        <f ca="1"/>
        <v>800</v>
      </c>
    </row>
    <row r="72" spans="20:20" x14ac:dyDescent="0.35">
      <c r="T72">
        <f ca="1"/>
        <v>800</v>
      </c>
    </row>
    <row r="73" spans="20:20" x14ac:dyDescent="0.35">
      <c r="T73">
        <f ca="1"/>
        <v>900</v>
      </c>
    </row>
  </sheetData>
  <autoFilter ref="Z1:AB51" xr:uid="{C62731C1-E7DD-4E1D-AE2B-5FCF4F911287}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E85B-5FA4-4AE8-9152-2B95BA5F77BD}">
  <dimension ref="A1:J6"/>
  <sheetViews>
    <sheetView tabSelected="1" workbookViewId="0">
      <selection activeCell="C13" sqref="C13"/>
    </sheetView>
  </sheetViews>
  <sheetFormatPr defaultRowHeight="14.5" x14ac:dyDescent="0.35"/>
  <cols>
    <col min="1" max="1" width="10.7265625" bestFit="1" customWidth="1"/>
    <col min="2" max="2" width="36" bestFit="1" customWidth="1"/>
    <col min="3" max="3" width="11.26953125" customWidth="1"/>
    <col min="4" max="4" width="9.54296875" customWidth="1"/>
    <col min="5" max="5" width="15.54296875" bestFit="1" customWidth="1"/>
    <col min="7" max="7" width="17.26953125" bestFit="1" customWidth="1"/>
    <col min="8" max="8" width="19.7265625" customWidth="1"/>
    <col min="9" max="9" width="17" bestFit="1" customWidth="1"/>
  </cols>
  <sheetData>
    <row r="1" spans="1:10" x14ac:dyDescent="0.35">
      <c r="A1" t="s">
        <v>10</v>
      </c>
      <c r="B1" t="s">
        <v>0</v>
      </c>
      <c r="C1" t="s">
        <v>149</v>
      </c>
      <c r="D1" t="s">
        <v>148</v>
      </c>
      <c r="E1" t="s">
        <v>147</v>
      </c>
      <c r="F1" t="s">
        <v>146</v>
      </c>
      <c r="G1" t="s">
        <v>145</v>
      </c>
      <c r="H1" t="s">
        <v>144</v>
      </c>
      <c r="I1" t="s">
        <v>143</v>
      </c>
      <c r="J1" t="s">
        <v>142</v>
      </c>
    </row>
    <row r="2" spans="1:10" x14ac:dyDescent="0.35">
      <c r="A2" t="s">
        <v>1</v>
      </c>
      <c r="B2" t="s">
        <v>11</v>
      </c>
      <c r="C2">
        <v>1</v>
      </c>
      <c r="D2" t="s">
        <v>141</v>
      </c>
      <c r="E2" s="3">
        <v>150</v>
      </c>
      <c r="F2" s="1">
        <v>10000</v>
      </c>
      <c r="G2" s="3">
        <f>Table16[[#This Row],[Size (cubic m)]]*1000</f>
        <v>150000</v>
      </c>
      <c r="H2" s="3">
        <f>G2*0.6</f>
        <v>90000</v>
      </c>
      <c r="I2" s="5">
        <v>45113</v>
      </c>
      <c r="J2" t="s">
        <v>140</v>
      </c>
    </row>
    <row r="3" spans="1:10" x14ac:dyDescent="0.35">
      <c r="A3" t="s">
        <v>2</v>
      </c>
      <c r="B3" t="s">
        <v>12</v>
      </c>
      <c r="C3">
        <v>2</v>
      </c>
      <c r="D3" t="s">
        <v>141</v>
      </c>
      <c r="E3" s="3">
        <v>120</v>
      </c>
      <c r="F3" s="1">
        <v>8500</v>
      </c>
      <c r="G3" s="3">
        <f>Table16[[#This Row],[Size (cubic m)]]*1000</f>
        <v>120000</v>
      </c>
      <c r="H3" s="3">
        <f>G3*0.6</f>
        <v>72000</v>
      </c>
      <c r="I3" s="5">
        <v>45113</v>
      </c>
      <c r="J3" t="s">
        <v>140</v>
      </c>
    </row>
    <row r="4" spans="1:10" x14ac:dyDescent="0.35">
      <c r="A4" t="s">
        <v>3</v>
      </c>
      <c r="B4" t="s">
        <v>13</v>
      </c>
      <c r="C4">
        <v>3</v>
      </c>
      <c r="D4" t="s">
        <v>141</v>
      </c>
      <c r="E4" s="3">
        <v>90</v>
      </c>
      <c r="F4" s="1">
        <v>7000</v>
      </c>
      <c r="G4" s="3">
        <f>Table16[[#This Row],[Size (cubic m)]]*1000</f>
        <v>90000</v>
      </c>
      <c r="H4" s="3">
        <f>G4*0.6</f>
        <v>54000</v>
      </c>
      <c r="I4" s="5">
        <v>45113</v>
      </c>
      <c r="J4" t="s">
        <v>140</v>
      </c>
    </row>
    <row r="5" spans="1:10" x14ac:dyDescent="0.35">
      <c r="A5" t="s">
        <v>4</v>
      </c>
      <c r="B5" t="s">
        <v>14</v>
      </c>
      <c r="C5">
        <v>4</v>
      </c>
      <c r="D5" t="s">
        <v>141</v>
      </c>
      <c r="E5" s="3">
        <v>90</v>
      </c>
      <c r="F5" s="1">
        <v>7000</v>
      </c>
      <c r="G5" s="3">
        <f>Table16[[#This Row],[Size (cubic m)]]*1000</f>
        <v>90000</v>
      </c>
      <c r="H5" s="3">
        <f>G5*0.6</f>
        <v>54000</v>
      </c>
      <c r="I5" s="5">
        <v>45113</v>
      </c>
      <c r="J5" t="s">
        <v>140</v>
      </c>
    </row>
    <row r="6" spans="1:10" x14ac:dyDescent="0.35">
      <c r="A6" t="s">
        <v>5</v>
      </c>
      <c r="B6" t="s">
        <v>15</v>
      </c>
      <c r="C6">
        <v>5</v>
      </c>
      <c r="D6" t="s">
        <v>141</v>
      </c>
      <c r="E6" s="3">
        <v>75</v>
      </c>
      <c r="F6" s="1">
        <v>6000</v>
      </c>
      <c r="G6" s="3">
        <f>Table16[[#This Row],[Size (cubic m)]]*1000</f>
        <v>75000</v>
      </c>
      <c r="H6" s="3">
        <f>G6*0.6</f>
        <v>45000</v>
      </c>
      <c r="I6" s="5">
        <v>45113</v>
      </c>
      <c r="J6" t="s">
        <v>140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0867-7657-4C08-963E-DF60FB9473AA}">
  <dimension ref="N2:P11"/>
  <sheetViews>
    <sheetView workbookViewId="0">
      <selection activeCell="P2" sqref="P2"/>
    </sheetView>
  </sheetViews>
  <sheetFormatPr defaultRowHeight="14.5" x14ac:dyDescent="0.35"/>
  <sheetData>
    <row r="2" spans="14:16" x14ac:dyDescent="0.35">
      <c r="P2">
        <f>(557-391)/391</f>
        <v>0.42455242966751916</v>
      </c>
    </row>
    <row r="11" spans="14:16" x14ac:dyDescent="0.35">
      <c r="N11" s="7">
        <v>500000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BA9C8-D94D-4D14-BD9F-4F386C8F7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Baseline_Data</vt:lpstr>
      <vt:lpstr>Baseline</vt:lpstr>
      <vt:lpstr>Monitoring_Data</vt:lpstr>
      <vt:lpstr>Regular_Monitoring_Tool</vt:lpstr>
      <vt:lpstr>Infrastructure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Manandhar</dc:creator>
  <cp:lastModifiedBy>Rohan Manandhar</cp:lastModifiedBy>
  <dcterms:created xsi:type="dcterms:W3CDTF">2023-07-06T07:30:20Z</dcterms:created>
  <dcterms:modified xsi:type="dcterms:W3CDTF">2023-09-18T04:44:42Z</dcterms:modified>
</cp:coreProperties>
</file>