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1.xml" ContentType="application/vnd.ms-excel.slicer+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ohan\Desktop\"/>
    </mc:Choice>
  </mc:AlternateContent>
  <xr:revisionPtr revIDLastSave="0" documentId="13_ncr:1_{1C4CD4E1-057F-489A-8D97-B8C2F0D29C61}" xr6:coauthVersionLast="47" xr6:coauthVersionMax="47" xr10:uidLastSave="{00000000-0000-0000-0000-000000000000}"/>
  <bookViews>
    <workbookView xWindow="-108" yWindow="-108" windowWidth="23256" windowHeight="13176" firstSheet="6" activeTab="13" xr2:uid="{7412ABB0-2C41-456C-80AD-7567592C9DEE}"/>
  </bookViews>
  <sheets>
    <sheet name="Brokerage" sheetId="2" r:id="rId1"/>
    <sheet name="Fees" sheetId="3" r:id="rId2"/>
    <sheet name="Invoice" sheetId="6" r:id="rId3"/>
    <sheet name="Meeting" sheetId="7" r:id="rId4"/>
    <sheet name="Individual Budget" sheetId="5" r:id="rId5"/>
    <sheet name="Opportunity" sheetId="8" r:id="rId6"/>
    <sheet name="KPI 1" sheetId="9" r:id="rId7"/>
    <sheet name="KPI 2" sheetId="10" r:id="rId8"/>
    <sheet name="KPI 3" sheetId="17" r:id="rId9"/>
    <sheet name="KPI 4" sheetId="14" r:id="rId10"/>
    <sheet name="KPI 5" sheetId="13" r:id="rId11"/>
    <sheet name="KPI 6" sheetId="15" r:id="rId12"/>
    <sheet name="Sheet1" sheetId="18" r:id="rId13"/>
    <sheet name="Dashboard" sheetId="16" r:id="rId14"/>
  </sheets>
  <definedNames>
    <definedName name="_xlchart.v2.0" hidden="1">'KPI 4'!$A$2:$A$4</definedName>
    <definedName name="_xlchart.v2.1" hidden="1">'KPI 4'!$B$2:$B$4</definedName>
    <definedName name="_xlchart.v2.2" hidden="1">'KPI 4'!$A$24:$A$26</definedName>
    <definedName name="_xlchart.v2.3" hidden="1">'KPI 4'!$B$24:$B$26</definedName>
    <definedName name="_xlchart.v2.4" hidden="1">'KPI 4'!$A$24:$A$26</definedName>
    <definedName name="_xlchart.v2.5" hidden="1">'KPI 4'!$B$24:$B$26</definedName>
    <definedName name="_xlchart.v2.6" hidden="1">'KPI 4'!$A$2:$A$4</definedName>
    <definedName name="_xlchart.v2.7" hidden="1">'KPI 4'!$B$2:$B$4</definedName>
    <definedName name="_xlcn.WorksheetConnection_InsuranceAnalysis.xlsxBrokerage" hidden="1">Brokerage[]</definedName>
    <definedName name="_xlcn.WorksheetConnection_InsuranceAnalysis.xlsxFees" hidden="1">Fees[]</definedName>
    <definedName name="_xlcn.WorksheetConnection_InsuranceAnalysis.xlsxIndividual_Budget" hidden="1">Individual_Budget[]</definedName>
    <definedName name="_xlcn.WorksheetConnection_InsuranceAnalysis.xlsxInvoice" hidden="1">Invoice[]</definedName>
    <definedName name="_xlcn.WorksheetConnection_InsuranceAnalysis.xlsxMeeting" hidden="1">Meeting[]</definedName>
    <definedName name="_xlcn.WorksheetConnection_InsuranceAnalysis.xlsxOpportunity" hidden="1">Opportunity[]</definedName>
    <definedName name="_xlcn.WorksheetConnection_InsuranceAnalysis.xlsxTable7" hidden="1">Table7[]</definedName>
    <definedName name="ExternalData_1" localSheetId="0" hidden="1">Brokerage!$A$1:$Q$962</definedName>
    <definedName name="ExternalData_1" localSheetId="1" hidden="1">Fees!$A$1:$I$10</definedName>
    <definedName name="ExternalData_1" localSheetId="4" hidden="1">'Individual Budget'!$A$1:$G$11</definedName>
    <definedName name="ExternalData_2" localSheetId="2" hidden="1">Invoice!$A$1:$L$205</definedName>
    <definedName name="ExternalData_2" localSheetId="3" hidden="1">Meeting!$A$1:$E$35</definedName>
    <definedName name="ExternalData_3" localSheetId="5" hidden="1">Opportunity!$A$1:$M$50</definedName>
    <definedName name="Slicer_Employee_Name">#N/A</definedName>
  </definedNames>
  <calcPr calcId="191029"/>
  <pivotCaches>
    <pivotCache cacheId="0" r:id="rId15"/>
    <pivotCache cacheId="1" r:id="rId16"/>
    <pivotCache cacheId="2" r:id="rId17"/>
    <pivotCache cacheId="3" r:id="rId18"/>
    <pivotCache cacheId="1206" r:id="rId19"/>
    <pivotCache cacheId="1209" r:id="rId20"/>
    <pivotCache cacheId="1212" r:id="rId21"/>
    <pivotCache cacheId="1215" r:id="rId22"/>
    <pivotCache cacheId="1218" r:id="rId23"/>
    <pivotCache cacheId="1221" r:id="rId24"/>
    <pivotCache cacheId="1224" r:id="rId25"/>
    <pivotCache cacheId="1227" r:id="rId26"/>
    <pivotCache cacheId="1230" r:id="rId27"/>
    <pivotCache cacheId="1233" r:id="rId28"/>
    <pivotCache cacheId="1236" r:id="rId29"/>
  </pivotCaches>
  <extLst>
    <ext xmlns:x14="http://schemas.microsoft.com/office/spreadsheetml/2009/9/main" uri="{876F7934-8845-4945-9796-88D515C7AA90}">
      <x14:pivotCaches>
        <pivotCache cacheId="15" r:id="rId30"/>
      </x14:pivotCaches>
    </ext>
    <ext xmlns:x14="http://schemas.microsoft.com/office/spreadsheetml/2009/9/main" uri="{BBE1A952-AA13-448e-AADC-164F8A28A991}">
      <x14:slicerCaches>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Insurance Analysis.xlsx!Table7"/>
          <x15:modelTable id="Opportunity" name="Opportunity" connection="WorksheetConnection_Insurance Analysis.xlsx!Opportunity"/>
          <x15:modelTable id="Meeting" name="Meeting" connection="WorksheetConnection_Insurance Analysis.xlsx!Meeting"/>
          <x15:modelTable id="Invoice" name="Invoice" connection="WorksheetConnection_Insurance Analysis.xlsx!Invoice"/>
          <x15:modelTable id="Individual_Budget" name="Individual_Budget" connection="WorksheetConnection_Insurance Analysis.xlsx!Individual_Budget"/>
          <x15:modelTable id="Fees" name="Fees" connection="WorksheetConnection_Insurance Analysis.xlsx!Fees"/>
          <x15:modelTable id="Brokerage" name="Brokerage" connection="WorksheetConnection_Insurance Analysis.xlsx!Brokerage"/>
        </x15:modelTables>
        <x15:modelRelationships>
          <x15:modelRelationship fromTable="Brokerage" fromColumn="Account Exe ID" toTable="Individual_Budget" toColumn="Employee Name"/>
          <x15:modelRelationship fromTable="Fees" fromColumn="Account Executive" toTable="Individual_Budget" toColumn="Employee Name"/>
          <x15:modelRelationship fromTable="Invoice" fromColumn="Account Executive" toTable="Individual_Budget" toColumn="Employee Name"/>
          <x15:modelRelationship fromTable="Meeting" fromColumn="Account Executive" toTable="Individual_Budget" toColumn="Employee Name"/>
          <x15:modelRelationship fromTable="Opportunity" fromColumn="Account Executive" toTable="Individual_Budget" toColumn="Employee Name"/>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8" l="1"/>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E12" i="5"/>
  <c r="B17" i="5" s="1"/>
  <c r="F12" i="5"/>
  <c r="C17" i="5" s="1"/>
  <c r="G12" i="5"/>
  <c r="D17" i="5" s="1"/>
  <c r="D19" i="5"/>
  <c r="B19" i="5"/>
  <c r="C19" i="5"/>
  <c r="D18" i="5"/>
  <c r="B18" i="5"/>
  <c r="C18" i="5"/>
  <c r="F22" i="15"/>
  <c r="E22" i="15"/>
  <c r="G8" i="18"/>
  <c r="H8"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D1DD97-28CF-4AE9-930F-96F889D2E001}"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E0D458E7-AB76-4DC7-9F83-8A6997381106}"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FE992E95-1169-4A85-8908-16E339A791ED}"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xr16:uid="{56C1AC72-2A9B-4E78-B2B3-7FAE61DB2938}"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07E34494-E522-4FCF-B01B-BC74631FD0A1}"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6" xr16:uid="{4D96ADB7-CEE1-4C3D-BA6C-9C1DDF931973}"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26F77D3F-7ABA-46D7-B18E-BE9146DCE4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0C1E3338-89DD-4332-90C0-182128794335}" name="WorksheetConnection_Insurance Analysis.xlsx!Brokerage" type="102" refreshedVersion="8" minRefreshableVersion="5">
    <extLst>
      <ext xmlns:x15="http://schemas.microsoft.com/office/spreadsheetml/2010/11/main" uri="{DE250136-89BD-433C-8126-D09CA5730AF9}">
        <x15:connection id="Brokerage">
          <x15:rangePr sourceName="_xlcn.WorksheetConnection_InsuranceAnalysis.xlsxBrokerage"/>
        </x15:connection>
      </ext>
    </extLst>
  </connection>
  <connection id="9" xr16:uid="{3C507CE3-8EFE-47EE-8917-0B3E83E58DD5}" name="WorksheetConnection_Insurance Analysis.xlsx!Fees" type="102" refreshedVersion="8" minRefreshableVersion="5">
    <extLst>
      <ext xmlns:x15="http://schemas.microsoft.com/office/spreadsheetml/2010/11/main" uri="{DE250136-89BD-433C-8126-D09CA5730AF9}">
        <x15:connection id="Fees">
          <x15:rangePr sourceName="_xlcn.WorksheetConnection_InsuranceAnalysis.xlsxFees"/>
        </x15:connection>
      </ext>
    </extLst>
  </connection>
  <connection id="10" xr16:uid="{67E5EEF5-5D93-4010-9517-DD58E5D5FF0C}" name="WorksheetConnection_Insurance Analysis.xlsx!Individual_Budget" type="102" refreshedVersion="8" minRefreshableVersion="5">
    <extLst>
      <ext xmlns:x15="http://schemas.microsoft.com/office/spreadsheetml/2010/11/main" uri="{DE250136-89BD-433C-8126-D09CA5730AF9}">
        <x15:connection id="Individual_Budget">
          <x15:rangePr sourceName="_xlcn.WorksheetConnection_InsuranceAnalysis.xlsxIndividual_Budget"/>
        </x15:connection>
      </ext>
    </extLst>
  </connection>
  <connection id="11" xr16:uid="{DEFA29B4-E0A7-474F-B8D2-E85D0E6FC246}" name="WorksheetConnection_Insurance Analysis.xlsx!Invoice" type="102" refreshedVersion="8" minRefreshableVersion="5">
    <extLst>
      <ext xmlns:x15="http://schemas.microsoft.com/office/spreadsheetml/2010/11/main" uri="{DE250136-89BD-433C-8126-D09CA5730AF9}">
        <x15:connection id="Invoice">
          <x15:rangePr sourceName="_xlcn.WorksheetConnection_InsuranceAnalysis.xlsxInvoice"/>
        </x15:connection>
      </ext>
    </extLst>
  </connection>
  <connection id="12" xr16:uid="{E688B69C-1D62-4A70-99C8-6DD28AD559E9}" name="WorksheetConnection_Insurance Analysis.xlsx!Meeting" type="102" refreshedVersion="8" minRefreshableVersion="5">
    <extLst>
      <ext xmlns:x15="http://schemas.microsoft.com/office/spreadsheetml/2010/11/main" uri="{DE250136-89BD-433C-8126-D09CA5730AF9}">
        <x15:connection id="Meeting">
          <x15:rangePr sourceName="_xlcn.WorksheetConnection_InsuranceAnalysis.xlsxMeeting"/>
        </x15:connection>
      </ext>
    </extLst>
  </connection>
  <connection id="13" xr16:uid="{5A072D30-7B2A-44FA-BED1-A966F5B8F7F6}" name="WorksheetConnection_Insurance Analysis.xlsx!Opportunity" type="102" refreshedVersion="8" minRefreshableVersion="5">
    <extLst>
      <ext xmlns:x15="http://schemas.microsoft.com/office/spreadsheetml/2010/11/main" uri="{DE250136-89BD-433C-8126-D09CA5730AF9}">
        <x15:connection id="Opportunity">
          <x15:rangePr sourceName="_xlcn.WorksheetConnection_InsuranceAnalysis.xlsxOpportunity"/>
        </x15:connection>
      </ext>
    </extLst>
  </connection>
  <connection id="14" xr16:uid="{07CE1962-1FBF-4576-B94D-A82DF71E8AA9}" name="WorksheetConnection_Insurance Analysis.xlsx!Table7" type="102" refreshedVersion="8" minRefreshableVersion="5">
    <extLst>
      <ext xmlns:x15="http://schemas.microsoft.com/office/spreadsheetml/2010/11/main" uri="{DE250136-89BD-433C-8126-D09CA5730AF9}">
        <x15:connection id="Table7">
          <x15:rangePr sourceName="_xlcn.WorksheetConnection_InsuranceAnalysis.xlsxTable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pportunity].[stage].&amp;[Propose Solution],[Opportunity].[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<sst xmlns="http://schemas.openxmlformats.org/spreadsheetml/2006/main" count="11595" uniqueCount="693">
  <si>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</si>
  <si>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</si>
  <si>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</si>
  <si>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</si>
  <si>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</si>
  <si>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</si>
  <si>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</si>
  <si>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</si>
  <si>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</si>
  <si>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</si>
  <si>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</si>
  <si>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</si>
  <si>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</si>
  <si>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</si>
  <si>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</si>
  <si>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</si>
  <si>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</si>
  <si>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</si>
  <si>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</si>
  <si>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</si>
  <si>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</si>
  <si>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</si>
  <si>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</si>
  <si>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</si>
  <si>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</si>
  <si>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</si>
  <si>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</si>
  <si>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</si>
  <si>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</si>
  <si>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</si>
  <si>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</si>
  <si>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</si>
  <si>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</si>
  <si>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</si>
  <si>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</si>
  <si>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</si>
  <si>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</si>
  <si>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</si>
  <si>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</si>
  <si>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</si>
  <si>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</si>
  <si>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</si>
  <si>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</si>
  <si>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</si>
  <si>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</si>
  <si>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</si>
  <si>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</si>
  <si>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</si>
  <si>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</si>
  <si>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</si>
  <si>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</si>
  <si>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</si>
  <si>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</si>
  <si>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</si>
  <si>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</si>
  <si>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</si>
  <si>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</si>
  <si>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</si>
  <si>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</si>
  <si>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</si>
  <si>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</si>
  <si>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</si>
  <si>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</si>
  <si>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</si>
  <si>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</si>
  <si>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</si>
  <si>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</si>
  <si>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</si>
  <si>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</si>
  <si>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</si>
  <si>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</si>
  <si>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</si>
  <si>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</si>
  <si>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</si>
  <si>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</si>
  <si>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</si>
  <si>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</si>
  <si>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</si>
  <si>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</si>
  <si>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</si>
  <si>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</si>
  <si>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</si>
  <si>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</si>
  <si>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</si>
  <si>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</si>
  <si>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</si>
  <si>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</si>
  <si>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</si>
  <si>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</si>
  <si>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</si>
  <si>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</si>
  <si>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</si>
  <si>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</si>
  <si>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</si>
  <si>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</si>
  <si>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</si>
  <si>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</si>
  <si>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</si>
  <si>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</si>
  <si>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</si>
  <si>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</si>
  <si>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</si>
  <si>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</si>
  <si>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</si>
  <si>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</si>
  <si>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</si>
  <si>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</si>
  <si>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</si>
  <si>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</si>
  <si>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</si>
  <si>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</si>
  <si>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</si>
  <si>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</si>
  <si>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</si>
  <si>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</si>
  <si>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</si>
  <si>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</si>
  <si>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</si>
  <si>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</si>
  <si>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</si>
  <si>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</si>
  <si>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</si>
  <si>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</si>
  <si>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</si>
  <si>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</si>
  <si>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</si>
  <si>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</si>
  <si>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</si>
  <si>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</si>
  <si>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</si>
  <si>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</si>
  <si>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</si>
  <si>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</si>
  <si>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</si>
  <si>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</si>
  <si>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</si>
  <si>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</si>
  <si>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</si>
  <si>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</si>
  <si>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</si>
  <si>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</si>
  <si>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</si>
  <si>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</si>
  <si>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</si>
  <si>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</si>
  <si>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</si>
  <si>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</si>
  <si>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</si>
  <si>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</si>
  <si>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</si>
  <si>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</si>
  <si>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</si>
  <si>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</si>
  <si>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</si>
  <si>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</si>
  <si>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</si>
  <si>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</si>
  <si>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</si>
  <si>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</si>
  <si>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</si>
  <si>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</si>
  <si>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</si>
  <si>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</si>
  <si>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</si>
  <si>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</si>
  <si>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</si>
  <si>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</si>
  <si>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</si>
  <si>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</si>
  <si>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</si>
  <si>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</si>
  <si>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</si>
  <si>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</si>
  <si>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</si>
  <si>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</si>
  <si>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</si>
  <si>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</si>
  <si>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</si>
  <si>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</si>
  <si>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</si>
  <si>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</si>
  <si>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</si>
  <si>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</si>
  <si>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</si>
  <si>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</si>
  <si>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</si>
  <si>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</si>
  <si>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</si>
  <si>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</si>
  <si>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</si>
  <si>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</si>
  <si>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</si>
  <si>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</si>
  <si>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</si>
  <si>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</si>
  <si>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</si>
  <si>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</si>
  <si>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</si>
  <si>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</si>
  <si>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</si>
  <si>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</si>
  <si>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</si>
  <si>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</si>
  <si>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</si>
  <si>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</si>
  <si>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</si>
  <si>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</si>
  <si>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</si>
  <si>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</si>
  <si>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</si>
  <si>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</si>
  <si>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</si>
  <si>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</si>
  <si>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</si>
  <si>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</si>
  <si>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</si>
  <si>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</si>
  <si>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</si>
  <si>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</si>
  <si>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</si>
  <si>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</si>
  <si>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</si>
  <si>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</si>
  <si>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</si>
  <si>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</si>
  <si>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</si>
  <si>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</si>
  <si>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</si>
  <si>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</si>
  <si>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</si>
  <si>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</si>
  <si>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</si>
  <si>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</si>
  <si>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</si>
  <si>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</si>
  <si>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</si>
  <si>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</si>
  <si>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</si>
  <si>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</si>
  <si>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</si>
  <si>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</si>
  <si>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</si>
  <si>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</si>
  <si>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</si>
  <si>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</si>
  <si>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</si>
  <si>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</si>
  <si>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</si>
  <si>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</si>
  <si>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</si>
  <si>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</si>
  <si>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</si>
  <si>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</si>
  <si>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</si>
  <si>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</si>
  <si>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</si>
  <si>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</si>
  <si>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</si>
  <si>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</si>
  <si>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</si>
  <si>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</si>
  <si>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</si>
  <si>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</si>
  <si>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</si>
  <si>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</si>
  <si>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</si>
  <si>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</si>
  <si>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</si>
  <si>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</si>
  <si>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</si>
  <si>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</si>
  <si>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</si>
  <si>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</si>
  <si>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</si>
  <si>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</si>
  <si>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</si>
  <si>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</si>
  <si>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</si>
  <si>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</si>
  <si>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</si>
  <si>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</si>
  <si>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</si>
  <si>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</si>
  <si>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</si>
  <si>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</si>
  <si>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</si>
  <si>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</si>
  <si>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</si>
  <si>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</si>
  <si>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</si>
  <si>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</si>
  <si>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</si>
  <si>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</si>
  <si>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</si>
  <si>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</si>
  <si>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</si>
  <si>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</si>
  <si>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</si>
  <si>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</si>
  <si>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</si>
  <si>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</si>
  <si>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</si>
  <si>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</si>
  <si>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</si>
  <si>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</si>
  <si>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</si>
  <si>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</si>
  <si>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</si>
  <si>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</si>
  <si>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</si>
  <si>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</si>
  <si>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</si>
  <si>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</si>
  <si>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</si>
  <si>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</si>
  <si>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</si>
  <si>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</si>
  <si>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</si>
  <si>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</si>
  <si>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</si>
  <si>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</si>
  <si>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</si>
  <si>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</si>
  <si>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</si>
  <si>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</si>
  <si>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</si>
  <si>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</si>
  <si>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</si>
  <si>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</si>
  <si>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</si>
  <si>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</si>
  <si>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</si>
  <si>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</si>
  <si>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</si>
  <si>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</si>
  <si>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</si>
  <si>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</si>
  <si>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</si>
  <si>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</si>
  <si>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</si>
  <si>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</si>
  <si>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</si>
  <si>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</si>
  <si>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</si>
  <si>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</si>
  <si>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</si>
  <si>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</si>
  <si>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</si>
  <si>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</si>
  <si>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</si>
  <si>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</si>
  <si>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</si>
  <si>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</si>
  <si>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</si>
  <si>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</si>
  <si>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</si>
  <si>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</si>
  <si>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</si>
  <si>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</si>
  <si>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</si>
  <si>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</si>
  <si>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</si>
  <si>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</si>
  <si>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</si>
  <si>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</si>
  <si>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</si>
  <si>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</si>
  <si>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</si>
  <si>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</si>
  <si>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</si>
  <si>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</si>
  <si>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</si>
  <si>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</si>
  <si>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</si>
  <si>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</si>
  <si>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</si>
  <si>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</si>
  <si>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</si>
  <si>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</si>
  <si>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</si>
  <si>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</si>
  <si>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</si>
  <si>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</si>
  <si>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</si>
  <si>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</si>
  <si>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</si>
  <si>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</si>
  <si>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</si>
  <si>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</si>
  <si>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</si>
  <si>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</si>
  <si>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</si>
  <si>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</si>
  <si>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</si>
  <si>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</si>
  <si>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</si>
  <si>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</si>
  <si>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</si>
  <si>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</si>
  <si>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</si>
  <si>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</si>
  <si>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</si>
  <si>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</si>
  <si>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</si>
  <si>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</si>
  <si>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</si>
  <si>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</si>
  <si>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</si>
  <si>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</si>
  <si>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</si>
  <si>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</si>
  <si>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</si>
  <si>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</si>
  <si>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</si>
  <si>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</si>
  <si>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</si>
  <si>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</si>
  <si>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</si>
  <si>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</si>
  <si>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</si>
  <si>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</si>
  <si>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</si>
  <si>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</si>
  <si>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</si>
  <si>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</si>
  <si>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</si>
  <si>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</si>
  <si>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</si>
  <si>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</si>
  <si>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</si>
  <si>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</si>
  <si>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</si>
  <si>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</si>
  <si>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</si>
  <si>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</si>
  <si>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</si>
  <si>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</si>
  <si>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</si>
  <si>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</si>
  <si>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</si>
  <si>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</si>
  <si>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</si>
  <si>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</si>
  <si>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</si>
  <si>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</si>
  <si>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</si>
  <si>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</si>
  <si>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</si>
  <si>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</si>
  <si>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</si>
  <si>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</si>
  <si>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</si>
  <si>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</si>
  <si>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</si>
  <si>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</si>
  <si>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</si>
  <si>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</si>
  <si>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</si>
  <si>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</si>
  <si>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</si>
  <si>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</si>
  <si>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</si>
  <si>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</si>
  <si>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</si>
  <si>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</si>
  <si>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</si>
  <si>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</si>
  <si>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</si>
  <si>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</si>
  <si>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</si>
  <si>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</si>
  <si>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</si>
  <si>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</si>
  <si>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</si>
  <si>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</si>
  <si>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</si>
  <si>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</si>
  <si>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</si>
  <si>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</si>
  <si>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</si>
  <si>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</si>
  <si>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</si>
  <si>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</si>
  <si>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</si>
  <si>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</si>
  <si>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</si>
  <si>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</si>
  <si>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</si>
  <si>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</si>
  <si>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</si>
  <si>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</si>
  <si>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</si>
  <si>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</si>
  <si>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</si>
  <si>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</si>
  <si>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</si>
  <si>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</si>
  <si>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</si>
  <si>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</si>
  <si>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</si>
  <si>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</si>
  <si>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</si>
  <si>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</si>
  <si>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</si>
  <si>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</si>
  <si>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</si>
  <si>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</si>
  <si>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</si>
  <si>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</si>
  <si>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</si>
  <si>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</si>
  <si>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</si>
  <si>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</si>
  <si>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</si>
  <si>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</si>
  <si>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</si>
  <si>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</si>
  <si>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</si>
  <si>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</si>
  <si>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</si>
  <si>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</si>
  <si>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</si>
  <si>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</si>
  <si>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</si>
  <si>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</si>
  <si>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</si>
  <si>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</si>
  <si>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</si>
  <si>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</si>
  <si>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</si>
  <si>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</si>
  <si>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</si>
  <si>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</si>
  <si>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</si>
  <si>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</si>
  <si>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</si>
  <si>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</si>
  <si>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</si>
  <si>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</si>
  <si>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</si>
  <si>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</si>
  <si>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</si>
  <si>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</si>
  <si>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</si>
  <si>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</si>
  <si>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</si>
  <si>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</si>
  <si>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</si>
  <si>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</si>
  <si>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</si>
  <si>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</si>
  <si>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</si>
  <si>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</si>
  <si>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</si>
  <si>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</si>
  <si>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</si>
  <si>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</si>
  <si>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</si>
  <si>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</si>
  <si>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</si>
  <si>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</si>
  <si>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</si>
  <si>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</si>
  <si>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</si>
  <si>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</si>
  <si>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</si>
  <si>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</si>
  <si>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</si>
  <si>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</si>
  <si>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</si>
  <si>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</si>
  <si>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</si>
  <si>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</si>
  <si>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</si>
  <si>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</si>
  <si>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</si>
  <si>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</si>
  <si>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</si>
  <si>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</si>
  <si>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</si>
  <si>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</si>
  <si>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</si>
  <si>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</si>
  <si>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</si>
  <si>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</si>
  <si>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</si>
  <si>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</si>
  <si>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</si>
  <si>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</si>
  <si>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</si>
  <si>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</si>
  <si>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</si>
  <si>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</si>
  <si>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</si>
  <si>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</si>
  <si>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</si>
  <si>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</si>
  <si>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</si>
  <si>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</si>
  <si>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</si>
  <si>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</si>
  <si>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</si>
  <si>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</si>
  <si>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</si>
  <si>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</si>
  <si>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</si>
  <si>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</si>
  <si>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</si>
  <si>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</si>
  <si>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</si>
  <si>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</si>
  <si>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</si>
  <si>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</si>
  <si>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</si>
  <si>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</si>
  <si>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</si>
  <si>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</si>
  <si>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</si>
  <si>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</si>
  <si>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</si>
  <si>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</si>
  <si>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</si>
  <si>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</si>
  <si>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</si>
  <si>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</si>
  <si>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</si>
  <si>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</si>
  <si>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</si>
  <si>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</si>
  <si>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</si>
  <si>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</si>
  <si>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</si>
  <si>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</si>
  <si>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</si>
  <si>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</si>
  <si>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</si>
  <si>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</si>
  <si>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</si>
  <si>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</si>
  <si>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</si>
  <si>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</si>
  <si>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</si>
  <si>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</si>
  <si>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</si>
  <si>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</si>
  <si>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</si>
  <si>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</si>
  <si>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</si>
  <si>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</si>
  <si>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</si>
  <si>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</si>
  <si>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</si>
  <si>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</si>
  <si>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</si>
  <si>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</si>
  <si>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</si>
  <si>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</si>
  <si>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</si>
  <si>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</si>
  <si>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</si>
  <si>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</si>
  <si>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</si>
  <si>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</si>
  <si>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Open/Close Opportunity</t>
  </si>
  <si>
    <t>Row Labels</t>
  </si>
  <si>
    <t>Grand Total</t>
  </si>
  <si>
    <t>Count of invoice_number</t>
  </si>
  <si>
    <t>Column Labels</t>
  </si>
  <si>
    <t>Null</t>
  </si>
  <si>
    <t>2019</t>
  </si>
  <si>
    <t>2020</t>
  </si>
  <si>
    <t>Number of Meetings</t>
  </si>
  <si>
    <t>Target</t>
  </si>
  <si>
    <t>Invoice</t>
  </si>
  <si>
    <t>Count of meeting_date</t>
  </si>
  <si>
    <t>Sum of revenue_amount</t>
  </si>
  <si>
    <t>Open</t>
  </si>
  <si>
    <t>(All)</t>
  </si>
  <si>
    <t>Won</t>
  </si>
  <si>
    <t>Count of Account Exe Id</t>
  </si>
  <si>
    <t>Count of revenue_amount</t>
  </si>
  <si>
    <t>Items</t>
  </si>
  <si>
    <t>Achieved</t>
  </si>
  <si>
    <t>Sum of New</t>
  </si>
  <si>
    <t>Sum of Cross Sell</t>
  </si>
  <si>
    <t>Sum of Renewal</t>
  </si>
  <si>
    <t>Total Opportunities</t>
  </si>
  <si>
    <t>Total Oppoertunities</t>
  </si>
  <si>
    <t>Open Opportunities</t>
  </si>
  <si>
    <t>Count of meeting_date (Year)</t>
  </si>
  <si>
    <t>(Multiple Items)</t>
  </si>
  <si>
    <t>Open Opp</t>
  </si>
  <si>
    <t>Total Opp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</si>
</sst>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K&quot;"/>
    <numFmt numFmtId="165" formatCode="#.##,,&quot;M&quot;"/>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5" fontId="0" fillId="0" borderId="0" xfId="0" pivotButton="1" applyNumberFormat="1"/>
    <xf numFmtId="165" fontId="0" fillId="0" borderId="0" xfId="0" applyNumberFormat="1" applyAlignment="1">
      <alignment horizontal="left"/>
    </xf>
    <xf numFmtId="164" fontId="0" fillId="0" borderId="0" xfId="0" pivotButton="1" applyNumberFormat="1"/>
    <xf numFmtId="164" fontId="0" fillId="0" borderId="0" xfId="0" applyNumberFormat="1" applyAlignment="1">
      <alignment horizontal="left"/>
    </xf>
    <xf numFmtId="0" fontId="0" fillId="0" borderId="0" xfId="0" applyNumberFormat="1"/>
  </cellXfs>
  <cellStyles count="1">
    <cellStyle name="Normal" xfId="0" builtinId="0"/>
  </cellStyles>
  <dxfs count="811">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4" formatCode="##,&quot;K&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65" formatCode="#.##,,&quot;M&quot;"/>
    </dxf>
    <dxf>
      <numFmt numFmtId="165" formatCode="#.##,,&quot;M&quot;"/>
    </dxf>
    <dxf>
      <numFmt numFmtId="165" formatCode="#.##,,&quot;M&quot;"/>
    </dxf>
    <dxf>
      <numFmt numFmtId="165" formatCode="#.##,,&quot;M&quot;"/>
    </dxf>
    <dxf>
      <numFmt numFmtId="165" formatCode="#.##,,&quot;M&quot;"/>
    </dxf>
    <dxf>
      <numFmt numFmtId="165" formatCode="#.##,,&quot;M&quot;"/>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1.xml"/><Relationship Id="rId21" Type="http://schemas.openxmlformats.org/officeDocument/2006/relationships/pivotCacheDefinition" Target="pivotCache/pivotCacheDefinition7.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pivotCacheDefinition" Target="pivotCache/pivotCacheDefinition15.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6.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1!PivotTable1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1'!$B$1:$B$2</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1'!$A$3:$A$14</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1'!$B$3:$B$14</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CAEB-46C7-8116-8005EDA9C18F}"/>
            </c:ext>
          </c:extLst>
        </c:ser>
        <c:ser>
          <c:idx val="1"/>
          <c:order val="1"/>
          <c:tx>
            <c:strRef>
              <c:f>'KPI 1'!$C$1:$C$2</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1'!$A$3:$A$14</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1'!$C$3:$C$14</c:f>
              <c:numCache>
                <c:formatCode>General</c:formatCode>
                <c:ptCount val="11"/>
                <c:pt idx="0">
                  <c:v>1</c:v>
                </c:pt>
                <c:pt idx="4">
                  <c:v>7</c:v>
                </c:pt>
                <c:pt idx="5">
                  <c:v>8</c:v>
                </c:pt>
              </c:numCache>
            </c:numRef>
          </c:val>
          <c:extLst>
            <c:ext xmlns:c16="http://schemas.microsoft.com/office/drawing/2014/chart" uri="{C3380CC4-5D6E-409C-BE32-E72D297353CC}">
              <c16:uniqueId val="{00000001-CAEB-46C7-8116-8005EDA9C18F}"/>
            </c:ext>
          </c:extLst>
        </c:ser>
        <c:ser>
          <c:idx val="2"/>
          <c:order val="2"/>
          <c:tx>
            <c:strRef>
              <c:f>'KPI 1'!$D$1:$D$2</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1'!$A$3:$A$14</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1'!$D$3:$D$14</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CAEB-46C7-8116-8005EDA9C18F}"/>
            </c:ext>
          </c:extLst>
        </c:ser>
        <c:ser>
          <c:idx val="3"/>
          <c:order val="3"/>
          <c:tx>
            <c:strRef>
              <c:f>'KPI 1'!$E$1:$E$2</c:f>
              <c:strCache>
                <c:ptCount val="1"/>
                <c:pt idx="0">
                  <c:v>Null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1'!$A$3:$A$14</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1'!$E$3:$E$14</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3-CAEB-46C7-8116-8005EDA9C18F}"/>
            </c:ext>
          </c:extLst>
        </c:ser>
        <c:dLbls>
          <c:dLblPos val="ctr"/>
          <c:showLegendKey val="0"/>
          <c:showVal val="1"/>
          <c:showCatName val="0"/>
          <c:showSerName val="0"/>
          <c:showPercent val="0"/>
          <c:showBubbleSize val="0"/>
        </c:dLbls>
        <c:gapWidth val="150"/>
        <c:overlap val="100"/>
        <c:axId val="1856851215"/>
        <c:axId val="1856854575"/>
      </c:barChart>
      <c:catAx>
        <c:axId val="1856851215"/>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54575"/>
        <c:crosses val="autoZero"/>
        <c:auto val="1"/>
        <c:lblAlgn val="ctr"/>
        <c:lblOffset val="100"/>
        <c:noMultiLvlLbl val="0"/>
      </c:catAx>
      <c:valAx>
        <c:axId val="1856854575"/>
        <c:scaling>
          <c:orientation val="minMax"/>
        </c:scaling>
        <c:delete val="1"/>
        <c:axPos val="b"/>
        <c:numFmt formatCode="General" sourceLinked="1"/>
        <c:majorTickMark val="out"/>
        <c:minorTickMark val="none"/>
        <c:tickLblPos val="nextTo"/>
        <c:crossAx val="1856851215"/>
        <c:crosses val="autoZero"/>
        <c:crossBetween val="between"/>
      </c:valAx>
      <c:spPr>
        <a:noFill/>
        <a:ln>
          <a:noFill/>
        </a:ln>
        <a:effectLst/>
      </c:spPr>
    </c:plotArea>
    <c:legend>
      <c:legendPos val="r"/>
      <c:layout>
        <c:manualLayout>
          <c:xMode val="edge"/>
          <c:yMode val="edge"/>
          <c:x val="0.83780074365704271"/>
          <c:y val="0.66782298046077571"/>
          <c:w val="0.13997703412073489"/>
          <c:h val="0.3191511699335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4"/>
                <c:pt idx="0">
                  <c:v>BE-Mega policy</c:v>
                </c:pt>
                <c:pt idx="1">
                  <c:v>CVP GMC</c:v>
                </c:pt>
                <c:pt idx="2">
                  <c:v>DB -Mega Policy</c:v>
                </c:pt>
                <c:pt idx="3">
                  <c:v>EL-Group Mediclaim</c:v>
                </c:pt>
              </c:strCache>
            </c:strRef>
          </c:cat>
          <c:val>
            <c:numRef>
              <c:f>Sheet1!$B$4:$B$8</c:f>
              <c:numCache>
                <c:formatCode>##,"K"</c:formatCode>
                <c:ptCount val="4"/>
                <c:pt idx="0">
                  <c:v>300000</c:v>
                </c:pt>
                <c:pt idx="1">
                  <c:v>350000</c:v>
                </c:pt>
                <c:pt idx="2">
                  <c:v>400000</c:v>
                </c:pt>
                <c:pt idx="3">
                  <c:v>400000</c:v>
                </c:pt>
              </c:numCache>
            </c:numRef>
          </c:val>
          <c:extLst>
            <c:ext xmlns:c16="http://schemas.microsoft.com/office/drawing/2014/chart" uri="{C3380CC4-5D6E-409C-BE32-E72D297353CC}">
              <c16:uniqueId val="{00000008-97D6-4072-9F42-B405285D87E7}"/>
            </c:ext>
          </c:extLst>
        </c:ser>
        <c:dLbls>
          <c:dLblPos val="outEnd"/>
          <c:showLegendKey val="0"/>
          <c:showVal val="1"/>
          <c:showCatName val="0"/>
          <c:showSerName val="0"/>
          <c:showPercent val="0"/>
          <c:showBubbleSize val="0"/>
        </c:dLbls>
        <c:gapWidth val="219"/>
        <c:overlap val="-27"/>
        <c:axId val="18173295"/>
        <c:axId val="18174735"/>
      </c:barChart>
      <c:catAx>
        <c:axId val="181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4735"/>
        <c:crosses val="autoZero"/>
        <c:auto val="1"/>
        <c:lblAlgn val="ctr"/>
        <c:lblOffset val="100"/>
        <c:noMultiLvlLbl val="0"/>
      </c:catAx>
      <c:valAx>
        <c:axId val="18174735"/>
        <c:scaling>
          <c:orientation val="minMax"/>
        </c:scaling>
        <c:delete val="1"/>
        <c:axPos val="l"/>
        <c:numFmt formatCode="##,&quot;K&quot;" sourceLinked="1"/>
        <c:majorTickMark val="none"/>
        <c:minorTickMark val="none"/>
        <c:tickLblPos val="nextTo"/>
        <c:crossAx val="1817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Analysis.xlsx]Sheet1!PivotTable12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Opportunity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Sheet1!$D$4:$D$8</c:f>
              <c:strCache>
                <c:ptCount val="4"/>
                <c:pt idx="0">
                  <c:v>BE-Mega policy</c:v>
                </c:pt>
                <c:pt idx="1">
                  <c:v>CVP GMC</c:v>
                </c:pt>
                <c:pt idx="2">
                  <c:v>DB -Mega Policy</c:v>
                </c:pt>
                <c:pt idx="3">
                  <c:v>EL-Group Mediclaim</c:v>
                </c:pt>
              </c:strCache>
            </c:strRef>
          </c:cat>
          <c:val>
            <c:numRef>
              <c:f>Sheet1!$E$4:$E$8</c:f>
              <c:numCache>
                <c:formatCode>##,"K"</c:formatCode>
                <c:ptCount val="4"/>
                <c:pt idx="0">
                  <c:v>300000</c:v>
                </c:pt>
                <c:pt idx="1">
                  <c:v>350000</c:v>
                </c:pt>
                <c:pt idx="2">
                  <c:v>400000</c:v>
                </c:pt>
                <c:pt idx="3">
                  <c:v>400000</c:v>
                </c:pt>
              </c:numCache>
            </c:numRef>
          </c:val>
          <c:extLst>
            <c:ext xmlns:c16="http://schemas.microsoft.com/office/drawing/2014/chart" uri="{C3380CC4-5D6E-409C-BE32-E72D297353CC}">
              <c16:uniqueId val="{00000009-59BF-46F9-8203-D66416365F27}"/>
            </c:ext>
          </c:extLst>
        </c:ser>
        <c:dLbls>
          <c:dLblPos val="outEnd"/>
          <c:showLegendKey val="0"/>
          <c:showVal val="1"/>
          <c:showCatName val="0"/>
          <c:showSerName val="0"/>
          <c:showPercent val="0"/>
          <c:showBubbleSize val="0"/>
        </c:dLbls>
        <c:gapWidth val="100"/>
        <c:overlap val="-24"/>
        <c:axId val="1142584048"/>
        <c:axId val="1142605648"/>
      </c:barChart>
      <c:catAx>
        <c:axId val="1142584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605648"/>
        <c:crosses val="autoZero"/>
        <c:auto val="1"/>
        <c:lblAlgn val="ctr"/>
        <c:lblOffset val="100"/>
        <c:noMultiLvlLbl val="0"/>
      </c:catAx>
      <c:valAx>
        <c:axId val="1142605648"/>
        <c:scaling>
          <c:orientation val="minMax"/>
        </c:scaling>
        <c:delete val="1"/>
        <c:axPos val="l"/>
        <c:numFmt formatCode="##,&quot;K&quot;" sourceLinked="1"/>
        <c:majorTickMark val="none"/>
        <c:minorTickMark val="none"/>
        <c:tickLblPos val="nextTo"/>
        <c:crossAx val="11425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93-4784-92EF-0949D44E4E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93-4784-92EF-0949D44E4E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Sheet1!$G$7:$H$7</c:f>
              <c:strCache>
                <c:ptCount val="2"/>
                <c:pt idx="0">
                  <c:v>Total Opp</c:v>
                </c:pt>
                <c:pt idx="1">
                  <c:v>Open Opp</c:v>
                </c:pt>
              </c:strCache>
            </c:strRef>
          </c:cat>
          <c:val>
            <c:numRef>
              <c:f>Sheet1!$G$8:$H$8</c:f>
              <c:numCache>
                <c:formatCode>General</c:formatCode>
                <c:ptCount val="2"/>
                <c:pt idx="0">
                  <c:v>49</c:v>
                </c:pt>
                <c:pt idx="1">
                  <c:v>44</c:v>
                </c:pt>
              </c:numCache>
            </c:numRef>
          </c:val>
          <c:extLst>
            <c:ext xmlns:c16="http://schemas.microsoft.com/office/drawing/2014/chart" uri="{C3380CC4-5D6E-409C-BE32-E72D297353CC}">
              <c16:uniqueId val="{00000004-9093-4784-92EF-0949D44E4E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1!PivotTable2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Invoices by Account Executives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1'!$B$18:$B$19</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1'!$A$20:$A$31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1'!$B$20:$B$31</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A7DC-4B6F-AC0C-C8BCB6A69766}"/>
            </c:ext>
          </c:extLst>
        </c:ser>
        <c:ser>
          <c:idx val="1"/>
          <c:order val="1"/>
          <c:tx>
            <c:strRef>
              <c:f>'KPI 1'!$C$18:$C$19</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1'!$A$20:$A$31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1'!$C$20:$C$31</c:f>
              <c:numCache>
                <c:formatCode>General</c:formatCode>
                <c:ptCount val="11"/>
                <c:pt idx="0">
                  <c:v>1</c:v>
                </c:pt>
                <c:pt idx="4">
                  <c:v>7</c:v>
                </c:pt>
                <c:pt idx="5">
                  <c:v>8</c:v>
                </c:pt>
              </c:numCache>
            </c:numRef>
          </c:val>
          <c:extLst>
            <c:ext xmlns:c16="http://schemas.microsoft.com/office/drawing/2014/chart" uri="{C3380CC4-5D6E-409C-BE32-E72D297353CC}">
              <c16:uniqueId val="{0000001C-A7DC-4B6F-AC0C-C8BCB6A69766}"/>
            </c:ext>
          </c:extLst>
        </c:ser>
        <c:ser>
          <c:idx val="2"/>
          <c:order val="2"/>
          <c:tx>
            <c:strRef>
              <c:f>'KPI 1'!$D$18:$D$19</c:f>
              <c:strCache>
                <c:ptCount val="1"/>
                <c:pt idx="0">
                  <c:v>Null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1'!$A$20:$A$31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1'!$D$20:$D$31</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1D-A7DC-4B6F-AC0C-C8BCB6A69766}"/>
            </c:ext>
          </c:extLst>
        </c:ser>
        <c:ser>
          <c:idx val="3"/>
          <c:order val="3"/>
          <c:tx>
            <c:strRef>
              <c:f>'KPI 1'!$E$18:$E$19</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1'!$A$20:$A$31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1'!$E$20:$E$31</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1E-A7DC-4B6F-AC0C-C8BCB6A69766}"/>
            </c:ext>
          </c:extLst>
        </c:ser>
        <c:dLbls>
          <c:dLblPos val="ctr"/>
          <c:showLegendKey val="0"/>
          <c:showVal val="1"/>
          <c:showCatName val="0"/>
          <c:showSerName val="0"/>
          <c:showPercent val="0"/>
          <c:showBubbleSize val="0"/>
        </c:dLbls>
        <c:gapWidth val="60"/>
        <c:overlap val="100"/>
        <c:axId val="715615152"/>
        <c:axId val="715610832"/>
      </c:barChart>
      <c:catAx>
        <c:axId val="715615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15610832"/>
        <c:crosses val="autoZero"/>
        <c:auto val="1"/>
        <c:lblAlgn val="ctr"/>
        <c:lblOffset val="100"/>
        <c:noMultiLvlLbl val="0"/>
      </c:catAx>
      <c:valAx>
        <c:axId val="715610832"/>
        <c:scaling>
          <c:orientation val="minMax"/>
        </c:scaling>
        <c:delete val="1"/>
        <c:axPos val="b"/>
        <c:numFmt formatCode="General" sourceLinked="1"/>
        <c:majorTickMark val="none"/>
        <c:minorTickMark val="none"/>
        <c:tickLblPos val="nextTo"/>
        <c:crossAx val="71561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5!PivotTable10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Meetings by Account Executives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5'!$B$18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5'!$A$19:$A$28</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5'!$B$19:$B$28</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3-5A17-449E-A372-252357607044}"/>
            </c:ext>
          </c:extLst>
        </c:ser>
        <c:dLbls>
          <c:dLblPos val="outEnd"/>
          <c:showLegendKey val="0"/>
          <c:showVal val="1"/>
          <c:showCatName val="0"/>
          <c:showSerName val="0"/>
          <c:showPercent val="0"/>
          <c:showBubbleSize val="0"/>
        </c:dLbls>
        <c:gapWidth val="100"/>
        <c:overlap val="-24"/>
        <c:axId val="1880330208"/>
        <c:axId val="1880333568"/>
      </c:barChart>
      <c:catAx>
        <c:axId val="188033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333568"/>
        <c:crosses val="autoZero"/>
        <c:auto val="1"/>
        <c:lblAlgn val="ctr"/>
        <c:lblOffset val="100"/>
        <c:noMultiLvlLbl val="0"/>
      </c:catAx>
      <c:valAx>
        <c:axId val="1880333568"/>
        <c:scaling>
          <c:orientation val="minMax"/>
        </c:scaling>
        <c:delete val="1"/>
        <c:axPos val="l"/>
        <c:numFmt formatCode="General" sourceLinked="1"/>
        <c:majorTickMark val="none"/>
        <c:minorTickMark val="none"/>
        <c:tickLblPos val="nextTo"/>
        <c:crossAx val="188033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3!PivotTable5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3'!$M$3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3'!$L$4:$L$7</c:f>
              <c:strCache>
                <c:ptCount val="3"/>
                <c:pt idx="0">
                  <c:v>Achieved</c:v>
                </c:pt>
                <c:pt idx="1">
                  <c:v>Invoice</c:v>
                </c:pt>
                <c:pt idx="2">
                  <c:v>Target</c:v>
                </c:pt>
              </c:strCache>
            </c:strRef>
          </c:cat>
          <c:val>
            <c:numRef>
              <c:f>'KPI 3'!$M$4:$M$7</c:f>
              <c:numCache>
                <c:formatCode>#.##,,"M"</c:formatCode>
                <c:ptCount val="3"/>
                <c:pt idx="0">
                  <c:v>3531629.3099999991</c:v>
                </c:pt>
                <c:pt idx="1">
                  <c:v>569815</c:v>
                </c:pt>
                <c:pt idx="2">
                  <c:v>19673793</c:v>
                </c:pt>
              </c:numCache>
            </c:numRef>
          </c:val>
          <c:extLst>
            <c:ext xmlns:c16="http://schemas.microsoft.com/office/drawing/2014/chart" uri="{C3380CC4-5D6E-409C-BE32-E72D297353CC}">
              <c16:uniqueId val="{00000000-C5B2-4DFB-B3A7-E56571C53B08}"/>
            </c:ext>
          </c:extLst>
        </c:ser>
        <c:dLbls>
          <c:dLblPos val="outEnd"/>
          <c:showLegendKey val="0"/>
          <c:showVal val="1"/>
          <c:showCatName val="0"/>
          <c:showSerName val="0"/>
          <c:showPercent val="0"/>
          <c:showBubbleSize val="0"/>
        </c:dLbls>
        <c:gapWidth val="182"/>
        <c:overlap val="-50"/>
        <c:axId val="766417760"/>
        <c:axId val="766429280"/>
      </c:barChart>
      <c:catAx>
        <c:axId val="76641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6429280"/>
        <c:crosses val="autoZero"/>
        <c:auto val="1"/>
        <c:lblAlgn val="ctr"/>
        <c:lblOffset val="100"/>
        <c:noMultiLvlLbl val="0"/>
      </c:catAx>
      <c:valAx>
        <c:axId val="766429280"/>
        <c:scaling>
          <c:orientation val="minMax"/>
        </c:scaling>
        <c:delete val="1"/>
        <c:axPos val="b"/>
        <c:numFmt formatCode="#.##,,&quot;M&quot;" sourceLinked="1"/>
        <c:majorTickMark val="none"/>
        <c:minorTickMark val="none"/>
        <c:tickLblPos val="nextTo"/>
        <c:crossAx val="76641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3!PivotTable6</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3'!$M$10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3'!$L$11:$L$14</c:f>
              <c:strCache>
                <c:ptCount val="3"/>
                <c:pt idx="0">
                  <c:v>Achieved</c:v>
                </c:pt>
                <c:pt idx="1">
                  <c:v>Invoice</c:v>
                </c:pt>
                <c:pt idx="2">
                  <c:v>Target</c:v>
                </c:pt>
              </c:strCache>
            </c:strRef>
          </c:cat>
          <c:val>
            <c:numRef>
              <c:f>'KPI 3'!$M$11:$M$14</c:f>
              <c:numCache>
                <c:formatCode>#.##,,"M"</c:formatCode>
                <c:ptCount val="3"/>
                <c:pt idx="0">
                  <c:v>13041253.300000001</c:v>
                </c:pt>
                <c:pt idx="1">
                  <c:v>2853842</c:v>
                </c:pt>
                <c:pt idx="2">
                  <c:v>20083111</c:v>
                </c:pt>
              </c:numCache>
            </c:numRef>
          </c:val>
          <c:extLst>
            <c:ext xmlns:c16="http://schemas.microsoft.com/office/drawing/2014/chart" uri="{C3380CC4-5D6E-409C-BE32-E72D297353CC}">
              <c16:uniqueId val="{00000000-00A2-4BE4-A6A7-40F608E72F49}"/>
            </c:ext>
          </c:extLst>
        </c:ser>
        <c:dLbls>
          <c:dLblPos val="outEnd"/>
          <c:showLegendKey val="0"/>
          <c:showVal val="1"/>
          <c:showCatName val="0"/>
          <c:showSerName val="0"/>
          <c:showPercent val="0"/>
          <c:showBubbleSize val="0"/>
        </c:dLbls>
        <c:gapWidth val="182"/>
        <c:overlap val="-50"/>
        <c:axId val="18193455"/>
        <c:axId val="18178095"/>
      </c:barChart>
      <c:catAx>
        <c:axId val="18193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8095"/>
        <c:crosses val="autoZero"/>
        <c:auto val="1"/>
        <c:lblAlgn val="ctr"/>
        <c:lblOffset val="100"/>
        <c:noMultiLvlLbl val="0"/>
      </c:catAx>
      <c:valAx>
        <c:axId val="18178095"/>
        <c:scaling>
          <c:orientation val="minMax"/>
        </c:scaling>
        <c:delete val="1"/>
        <c:axPos val="b"/>
        <c:numFmt formatCode="#.##,,&quot;M&quot;" sourceLinked="1"/>
        <c:majorTickMark val="none"/>
        <c:minorTickMark val="none"/>
        <c:tickLblPos val="nextTo"/>
        <c:crossAx val="1819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3!PivotTable7</c:name>
    <c:fmtId val="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3'!$M$18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3'!$L$19:$L$22</c:f>
              <c:strCache>
                <c:ptCount val="3"/>
                <c:pt idx="0">
                  <c:v>Achieved</c:v>
                </c:pt>
                <c:pt idx="1">
                  <c:v>Invoice</c:v>
                </c:pt>
                <c:pt idx="2">
                  <c:v>Target</c:v>
                </c:pt>
              </c:strCache>
            </c:strRef>
          </c:cat>
          <c:val>
            <c:numRef>
              <c:f>'KPI 3'!$M$19:$M$22</c:f>
              <c:numCache>
                <c:formatCode>#.##,,"M"</c:formatCode>
                <c:ptCount val="3"/>
                <c:pt idx="0">
                  <c:v>18507270.640000015</c:v>
                </c:pt>
                <c:pt idx="1">
                  <c:v>8244310</c:v>
                </c:pt>
                <c:pt idx="2">
                  <c:v>12319455</c:v>
                </c:pt>
              </c:numCache>
            </c:numRef>
          </c:val>
          <c:extLst>
            <c:ext xmlns:c16="http://schemas.microsoft.com/office/drawing/2014/chart" uri="{C3380CC4-5D6E-409C-BE32-E72D297353CC}">
              <c16:uniqueId val="{00000000-913C-4ED7-BF5E-E819E557EEDB}"/>
            </c:ext>
          </c:extLst>
        </c:ser>
        <c:dLbls>
          <c:dLblPos val="outEnd"/>
          <c:showLegendKey val="0"/>
          <c:showVal val="1"/>
          <c:showCatName val="0"/>
          <c:showSerName val="0"/>
          <c:showPercent val="0"/>
          <c:showBubbleSize val="0"/>
        </c:dLbls>
        <c:gapWidth val="182"/>
        <c:overlap val="-50"/>
        <c:axId val="754742640"/>
        <c:axId val="754744080"/>
      </c:barChart>
      <c:catAx>
        <c:axId val="75474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744080"/>
        <c:crosses val="autoZero"/>
        <c:auto val="1"/>
        <c:lblAlgn val="ctr"/>
        <c:lblOffset val="100"/>
        <c:noMultiLvlLbl val="0"/>
      </c:catAx>
      <c:valAx>
        <c:axId val="754744080"/>
        <c:scaling>
          <c:orientation val="minMax"/>
        </c:scaling>
        <c:delete val="1"/>
        <c:axPos val="b"/>
        <c:numFmt formatCode="#.##,,&quot;M&quot;" sourceLinked="1"/>
        <c:majorTickMark val="none"/>
        <c:minorTickMark val="none"/>
        <c:tickLblPos val="nextTo"/>
        <c:crossAx val="7547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2!PivotTable3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Meetings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 2'!$B$17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 2'!$A$18:$A$20</c:f>
              <c:strCache>
                <c:ptCount val="2"/>
                <c:pt idx="0">
                  <c:v>2019</c:v>
                </c:pt>
                <c:pt idx="1">
                  <c:v>2020</c:v>
                </c:pt>
              </c:strCache>
            </c:strRef>
          </c:cat>
          <c:val>
            <c:numRef>
              <c:f>'KPI 2'!$B$18:$B$20</c:f>
              <c:numCache>
                <c:formatCode>General</c:formatCode>
                <c:ptCount val="2"/>
                <c:pt idx="0">
                  <c:v>3</c:v>
                </c:pt>
                <c:pt idx="1">
                  <c:v>31</c:v>
                </c:pt>
              </c:numCache>
            </c:numRef>
          </c:val>
          <c:extLst>
            <c:ext xmlns:c16="http://schemas.microsoft.com/office/drawing/2014/chart" uri="{C3380CC4-5D6E-409C-BE32-E72D297353CC}">
              <c16:uniqueId val="{00000007-A41A-4AD3-9441-10EF7432B73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 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6D-45AA-96FD-02198AA13D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6D-45AA-96FD-02198AA13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2'!$A$2:$A$4</c:f>
              <c:strCache>
                <c:ptCount val="2"/>
                <c:pt idx="0">
                  <c:v>2019</c:v>
                </c:pt>
                <c:pt idx="1">
                  <c:v>2020</c:v>
                </c:pt>
              </c:strCache>
            </c:strRef>
          </c:cat>
          <c:val>
            <c:numRef>
              <c:f>'KPI 2'!$B$2:$B$4</c:f>
              <c:numCache>
                <c:formatCode>General</c:formatCode>
                <c:ptCount val="2"/>
                <c:pt idx="0">
                  <c:v>3</c:v>
                </c:pt>
                <c:pt idx="1">
                  <c:v>31</c:v>
                </c:pt>
              </c:numCache>
            </c:numRef>
          </c:val>
          <c:extLst>
            <c:ext xmlns:c16="http://schemas.microsoft.com/office/drawing/2014/chart" uri="{C3380CC4-5D6E-409C-BE32-E72D297353CC}">
              <c16:uniqueId val="{00000000-042B-4367-97C4-CF4B1BC685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3'!$A$4:$A$7</c:f>
              <c:strCache>
                <c:ptCount val="3"/>
                <c:pt idx="0">
                  <c:v>Invoice</c:v>
                </c:pt>
                <c:pt idx="1">
                  <c:v>Achieved</c:v>
                </c:pt>
                <c:pt idx="2">
                  <c:v>Target</c:v>
                </c:pt>
              </c:strCache>
            </c:strRef>
          </c:cat>
          <c:val>
            <c:numRef>
              <c:f>'KPI 3'!$B$4:$B$7</c:f>
              <c:numCache>
                <c:formatCode>#.##,,"M"</c:formatCode>
                <c:ptCount val="3"/>
                <c:pt idx="0">
                  <c:v>569815</c:v>
                </c:pt>
                <c:pt idx="1">
                  <c:v>3531629.3099999991</c:v>
                </c:pt>
                <c:pt idx="2">
                  <c:v>19673793</c:v>
                </c:pt>
              </c:numCache>
            </c:numRef>
          </c:val>
          <c:extLst>
            <c:ext xmlns:c16="http://schemas.microsoft.com/office/drawing/2014/chart" uri="{C3380CC4-5D6E-409C-BE32-E72D297353CC}">
              <c16:uniqueId val="{00000000-CAD0-4B04-B014-52A532AB63C4}"/>
            </c:ext>
          </c:extLst>
        </c:ser>
        <c:dLbls>
          <c:dLblPos val="outEnd"/>
          <c:showLegendKey val="0"/>
          <c:showVal val="1"/>
          <c:showCatName val="0"/>
          <c:showSerName val="0"/>
          <c:showPercent val="0"/>
          <c:showBubbleSize val="0"/>
        </c:dLbls>
        <c:gapWidth val="219"/>
        <c:axId val="1010498592"/>
        <c:axId val="1010494752"/>
      </c:barChart>
      <c:catAx>
        <c:axId val="101049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4752"/>
        <c:crosses val="autoZero"/>
        <c:auto val="1"/>
        <c:lblAlgn val="ctr"/>
        <c:lblOffset val="100"/>
        <c:noMultiLvlLbl val="0"/>
      </c:catAx>
      <c:valAx>
        <c:axId val="1010494752"/>
        <c:scaling>
          <c:orientation val="minMax"/>
        </c:scaling>
        <c:delete val="1"/>
        <c:axPos val="b"/>
        <c:numFmt formatCode="#.##,,&quot;M&quot;" sourceLinked="1"/>
        <c:majorTickMark val="none"/>
        <c:minorTickMark val="none"/>
        <c:tickLblPos val="nextTo"/>
        <c:crossAx val="101049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3'!$B$11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3'!$A$12:$A$15</c:f>
              <c:strCache>
                <c:ptCount val="3"/>
                <c:pt idx="0">
                  <c:v>Invoice</c:v>
                </c:pt>
                <c:pt idx="1">
                  <c:v>Achieved</c:v>
                </c:pt>
                <c:pt idx="2">
                  <c:v>Target</c:v>
                </c:pt>
              </c:strCache>
            </c:strRef>
          </c:cat>
          <c:val>
            <c:numRef>
              <c:f>'KPI 3'!$B$12:$B$15</c:f>
              <c:numCache>
                <c:formatCode>#.##,,"M"</c:formatCode>
                <c:ptCount val="3"/>
                <c:pt idx="0">
                  <c:v>2853842</c:v>
                </c:pt>
                <c:pt idx="1">
                  <c:v>13041253.300000001</c:v>
                </c:pt>
                <c:pt idx="2">
                  <c:v>20083111</c:v>
                </c:pt>
              </c:numCache>
            </c:numRef>
          </c:val>
          <c:extLst>
            <c:ext xmlns:c16="http://schemas.microsoft.com/office/drawing/2014/chart" uri="{C3380CC4-5D6E-409C-BE32-E72D297353CC}">
              <c16:uniqueId val="{00000000-4EEB-427D-9D52-EEDC7A9FC6EE}"/>
            </c:ext>
          </c:extLst>
        </c:ser>
        <c:dLbls>
          <c:dLblPos val="outEnd"/>
          <c:showLegendKey val="0"/>
          <c:showVal val="1"/>
          <c:showCatName val="0"/>
          <c:showSerName val="0"/>
          <c:showPercent val="0"/>
          <c:showBubbleSize val="0"/>
        </c:dLbls>
        <c:gapWidth val="219"/>
        <c:axId val="728796704"/>
        <c:axId val="728795264"/>
      </c:barChart>
      <c:catAx>
        <c:axId val="72879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95264"/>
        <c:crosses val="autoZero"/>
        <c:auto val="1"/>
        <c:lblAlgn val="ctr"/>
        <c:lblOffset val="100"/>
        <c:noMultiLvlLbl val="0"/>
      </c:catAx>
      <c:valAx>
        <c:axId val="728795264"/>
        <c:scaling>
          <c:orientation val="minMax"/>
        </c:scaling>
        <c:delete val="1"/>
        <c:axPos val="b"/>
        <c:numFmt formatCode="#.##,,&quot;M&quot;" sourceLinked="1"/>
        <c:majorTickMark val="none"/>
        <c:minorTickMark val="none"/>
        <c:tickLblPos val="nextTo"/>
        <c:crossAx val="7287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3'!$B$20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3'!$A$21:$A$24</c:f>
              <c:strCache>
                <c:ptCount val="3"/>
                <c:pt idx="0">
                  <c:v>Invoice</c:v>
                </c:pt>
                <c:pt idx="1">
                  <c:v>Target</c:v>
                </c:pt>
                <c:pt idx="2">
                  <c:v>Achieved</c:v>
                </c:pt>
              </c:strCache>
            </c:strRef>
          </c:cat>
          <c:val>
            <c:numRef>
              <c:f>'KPI 3'!$B$21:$B$24</c:f>
              <c:numCache>
                <c:formatCode>#.##,,"M"</c:formatCode>
                <c:ptCount val="3"/>
                <c:pt idx="0">
                  <c:v>8244310</c:v>
                </c:pt>
                <c:pt idx="1">
                  <c:v>12319455</c:v>
                </c:pt>
                <c:pt idx="2">
                  <c:v>18507270.640000015</c:v>
                </c:pt>
              </c:numCache>
            </c:numRef>
          </c:val>
          <c:extLst>
            <c:ext xmlns:c16="http://schemas.microsoft.com/office/drawing/2014/chart" uri="{C3380CC4-5D6E-409C-BE32-E72D297353CC}">
              <c16:uniqueId val="{00000000-B38F-4082-A7B1-08A254E534E5}"/>
            </c:ext>
          </c:extLst>
        </c:ser>
        <c:dLbls>
          <c:dLblPos val="outEnd"/>
          <c:showLegendKey val="0"/>
          <c:showVal val="1"/>
          <c:showCatName val="0"/>
          <c:showSerName val="0"/>
          <c:showPercent val="0"/>
          <c:showBubbleSize val="0"/>
        </c:dLbls>
        <c:gapWidth val="219"/>
        <c:axId val="2039985344"/>
        <c:axId val="2039985824"/>
      </c:barChart>
      <c:catAx>
        <c:axId val="203998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85824"/>
        <c:crosses val="autoZero"/>
        <c:auto val="1"/>
        <c:lblAlgn val="ctr"/>
        <c:lblOffset val="100"/>
        <c:noMultiLvlLbl val="0"/>
      </c:catAx>
      <c:valAx>
        <c:axId val="2039985824"/>
        <c:scaling>
          <c:orientation val="minMax"/>
        </c:scaling>
        <c:delete val="1"/>
        <c:axPos val="b"/>
        <c:numFmt formatCode="#.##,,&quot;M&quot;" sourceLinked="1"/>
        <c:majorTickMark val="none"/>
        <c:minorTickMark val="none"/>
        <c:tickLblPos val="nextTo"/>
        <c:crossAx val="203998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5!PivotTable3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5'!$B$1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5'!$A$2:$A$11</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'KPI 5'!$B$2:$B$11</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9411-46B4-A2FE-6D0FEE9A2740}"/>
            </c:ext>
          </c:extLst>
        </c:ser>
        <c:dLbls>
          <c:dLblPos val="outEnd"/>
          <c:showLegendKey val="0"/>
          <c:showVal val="1"/>
          <c:showCatName val="0"/>
          <c:showSerName val="0"/>
          <c:showPercent val="0"/>
          <c:showBubbleSize val="0"/>
        </c:dLbls>
        <c:gapWidth val="100"/>
        <c:overlap val="-24"/>
        <c:axId val="1059776671"/>
        <c:axId val="1059773311"/>
      </c:barChart>
      <c:catAx>
        <c:axId val="1059776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73311"/>
        <c:crosses val="autoZero"/>
        <c:auto val="1"/>
        <c:lblAlgn val="ctr"/>
        <c:lblOffset val="100"/>
        <c:noMultiLvlLbl val="0"/>
      </c:catAx>
      <c:valAx>
        <c:axId val="1059773311"/>
        <c:scaling>
          <c:orientation val="minMax"/>
        </c:scaling>
        <c:delete val="1"/>
        <c:axPos val="l"/>
        <c:numFmt formatCode="General" sourceLinked="1"/>
        <c:majorTickMark val="none"/>
        <c:minorTickMark val="none"/>
        <c:tickLblPos val="nextTo"/>
        <c:crossAx val="1059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6!PivotTable10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358632254301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5358632254301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821595217264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267E-3"/>
              <c:y val="-0.2489566929133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618945027704870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9.2666666666666661E-2"/>
                  <c:h val="5.0856663750364538E-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462668816039986E-17"/>
              <c:y val="-0.34427675707203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731334408019993E-17"/>
              <c:y val="-0.33501749781277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837962962962964"/>
          <c:w val="0.93888888888888888"/>
          <c:h val="0.60787802566345872"/>
        </c:manualLayout>
      </c:layout>
      <c:areaChart>
        <c:grouping val="standard"/>
        <c:varyColors val="0"/>
        <c:ser>
          <c:idx val="0"/>
          <c:order val="0"/>
          <c:tx>
            <c:strRef>
              <c:f>'KPI 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8-1381-4AD4-A59F-FA583267880C}"/>
              </c:ext>
            </c:extLst>
          </c:dPt>
          <c:dPt>
            <c:idx val="1"/>
            <c:bubble3D val="0"/>
            <c:extLst>
              <c:ext xmlns:c16="http://schemas.microsoft.com/office/drawing/2014/chart" uri="{C3380CC4-5D6E-409C-BE32-E72D297353CC}">
                <c16:uniqueId val="{00000007-1381-4AD4-A59F-FA583267880C}"/>
              </c:ext>
            </c:extLst>
          </c:dPt>
          <c:dPt>
            <c:idx val="2"/>
            <c:bubble3D val="0"/>
            <c:extLst>
              <c:ext xmlns:c16="http://schemas.microsoft.com/office/drawing/2014/chart" uri="{C3380CC4-5D6E-409C-BE32-E72D297353CC}">
                <c16:uniqueId val="{00000006-1381-4AD4-A59F-FA583267880C}"/>
              </c:ext>
            </c:extLst>
          </c:dPt>
          <c:dPt>
            <c:idx val="3"/>
            <c:bubble3D val="0"/>
            <c:extLst>
              <c:ext xmlns:c16="http://schemas.microsoft.com/office/drawing/2014/chart" uri="{C3380CC4-5D6E-409C-BE32-E72D297353CC}">
                <c16:uniqueId val="{00000005-1381-4AD4-A59F-FA583267880C}"/>
              </c:ext>
            </c:extLst>
          </c:dPt>
          <c:dPt>
            <c:idx val="4"/>
            <c:bubble3D val="0"/>
            <c:extLst>
              <c:ext xmlns:c16="http://schemas.microsoft.com/office/drawing/2014/chart" uri="{C3380CC4-5D6E-409C-BE32-E72D297353CC}">
                <c16:uniqueId val="{00000004-1381-4AD4-A59F-FA583267880C}"/>
              </c:ext>
            </c:extLst>
          </c:dPt>
          <c:dPt>
            <c:idx val="5"/>
            <c:bubble3D val="0"/>
            <c:extLst>
              <c:ext xmlns:c16="http://schemas.microsoft.com/office/drawing/2014/chart" uri="{C3380CC4-5D6E-409C-BE32-E72D297353CC}">
                <c16:uniqueId val="{00000003-1381-4AD4-A59F-FA583267880C}"/>
              </c:ext>
            </c:extLst>
          </c:dPt>
          <c:dPt>
            <c:idx val="6"/>
            <c:bubble3D val="0"/>
            <c:extLst>
              <c:ext xmlns:c16="http://schemas.microsoft.com/office/drawing/2014/chart" uri="{C3380CC4-5D6E-409C-BE32-E72D297353CC}">
                <c16:uniqueId val="{00000002-1381-4AD4-A59F-FA58326788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6'!$A$4:$A$11</c:f>
              <c:strCache>
                <c:ptCount val="7"/>
                <c:pt idx="0">
                  <c:v>Employee Benefits</c:v>
                </c:pt>
                <c:pt idx="1">
                  <c:v>Engineering</c:v>
                </c:pt>
                <c:pt idx="2">
                  <c:v>Fire</c:v>
                </c:pt>
                <c:pt idx="3">
                  <c:v>Liability</c:v>
                </c:pt>
                <c:pt idx="4">
                  <c:v>Marine</c:v>
                </c:pt>
                <c:pt idx="5">
                  <c:v>Miscellaneous</c:v>
                </c:pt>
                <c:pt idx="6">
                  <c:v>Terrorism</c:v>
                </c:pt>
              </c:strCache>
            </c:strRef>
          </c:cat>
          <c:val>
            <c:numRef>
              <c:f>'KPI 6'!$B$4:$B$11</c:f>
              <c:numCache>
                <c:formatCode>General</c:formatCode>
                <c:ptCount val="7"/>
                <c:pt idx="0">
                  <c:v>14</c:v>
                </c:pt>
                <c:pt idx="1">
                  <c:v>6</c:v>
                </c:pt>
                <c:pt idx="2">
                  <c:v>12</c:v>
                </c:pt>
                <c:pt idx="3">
                  <c:v>3</c:v>
                </c:pt>
                <c:pt idx="4">
                  <c:v>6</c:v>
                </c:pt>
                <c:pt idx="5">
                  <c:v>2</c:v>
                </c:pt>
                <c:pt idx="6">
                  <c:v>1</c:v>
                </c:pt>
              </c:numCache>
            </c:numRef>
          </c:val>
          <c:extLst>
            <c:ext xmlns:c16="http://schemas.microsoft.com/office/drawing/2014/chart" uri="{C3380CC4-5D6E-409C-BE32-E72D297353CC}">
              <c16:uniqueId val="{00000000-1381-4AD4-A59F-FA583267880C}"/>
            </c:ext>
          </c:extLst>
        </c:ser>
        <c:dLbls>
          <c:showLegendKey val="0"/>
          <c:showVal val="1"/>
          <c:showCatName val="0"/>
          <c:showSerName val="0"/>
          <c:showPercent val="0"/>
          <c:showBubbleSize val="0"/>
        </c:dLbls>
        <c:axId val="836796543"/>
        <c:axId val="836797023"/>
      </c:areaChart>
      <c:catAx>
        <c:axId val="836796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97023"/>
        <c:crosses val="autoZero"/>
        <c:auto val="1"/>
        <c:lblAlgn val="ctr"/>
        <c:lblOffset val="100"/>
        <c:noMultiLvlLbl val="0"/>
      </c:catAx>
      <c:valAx>
        <c:axId val="836797023"/>
        <c:scaling>
          <c:orientation val="minMax"/>
        </c:scaling>
        <c:delete val="1"/>
        <c:axPos val="l"/>
        <c:numFmt formatCode="General" sourceLinked="1"/>
        <c:majorTickMark val="none"/>
        <c:minorTickMark val="none"/>
        <c:tickLblPos val="nextTo"/>
        <c:crossAx val="836796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Analysis.xlsx]KPI 6!PivotTable2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6'!$L$3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6'!$K$4:$K$8</c:f>
              <c:strCache>
                <c:ptCount val="4"/>
                <c:pt idx="0">
                  <c:v>Fire</c:v>
                </c:pt>
                <c:pt idx="1">
                  <c:v>EL-Group Mediclaim</c:v>
                </c:pt>
                <c:pt idx="2">
                  <c:v>DB -Mega Policy</c:v>
                </c:pt>
                <c:pt idx="3">
                  <c:v>CVP GMC</c:v>
                </c:pt>
              </c:strCache>
            </c:strRef>
          </c:cat>
          <c:val>
            <c:numRef>
              <c:f>'KPI 6'!$L$4:$L$8</c:f>
              <c:numCache>
                <c:formatCode>##,"K"</c:formatCode>
                <c:ptCount val="4"/>
                <c:pt idx="0">
                  <c:v>500000</c:v>
                </c:pt>
                <c:pt idx="1">
                  <c:v>400000</c:v>
                </c:pt>
                <c:pt idx="2">
                  <c:v>400000</c:v>
                </c:pt>
                <c:pt idx="3">
                  <c:v>350000</c:v>
                </c:pt>
              </c:numCache>
            </c:numRef>
          </c:val>
          <c:extLst>
            <c:ext xmlns:c16="http://schemas.microsoft.com/office/drawing/2014/chart" uri="{C3380CC4-5D6E-409C-BE32-E72D297353CC}">
              <c16:uniqueId val="{00000000-F5D2-4F42-BDCE-17CF55321438}"/>
            </c:ext>
          </c:extLst>
        </c:ser>
        <c:dLbls>
          <c:dLblPos val="outEnd"/>
          <c:showLegendKey val="0"/>
          <c:showVal val="1"/>
          <c:showCatName val="0"/>
          <c:showSerName val="0"/>
          <c:showPercent val="0"/>
          <c:showBubbleSize val="0"/>
        </c:dLbls>
        <c:gapWidth val="100"/>
        <c:overlap val="-24"/>
        <c:axId val="1334997135"/>
        <c:axId val="1334997615"/>
      </c:barChart>
      <c:catAx>
        <c:axId val="13349971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97615"/>
        <c:crosses val="autoZero"/>
        <c:auto val="1"/>
        <c:lblAlgn val="ctr"/>
        <c:lblOffset val="100"/>
        <c:noMultiLvlLbl val="0"/>
      </c:catAx>
      <c:valAx>
        <c:axId val="1334997615"/>
        <c:scaling>
          <c:orientation val="minMax"/>
        </c:scaling>
        <c:delete val="1"/>
        <c:axPos val="l"/>
        <c:numFmt formatCode="##,&quot;K&quot;" sourceLinked="1"/>
        <c:majorTickMark val="none"/>
        <c:minorTickMark val="none"/>
        <c:tickLblPos val="nextTo"/>
        <c:crossAx val="133499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BD-49B3-9C6B-148707CF43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BD-49B3-9C6B-148707CF4385}"/>
              </c:ext>
            </c:extLst>
          </c:dPt>
          <c:cat>
            <c:strRef>
              <c:f>'KPI 6'!$E$21:$F$21</c:f>
              <c:strCache>
                <c:ptCount val="2"/>
                <c:pt idx="0">
                  <c:v>Total Oppoertunities</c:v>
                </c:pt>
                <c:pt idx="1">
                  <c:v>Open Opportunities</c:v>
                </c:pt>
              </c:strCache>
            </c:strRef>
          </c:cat>
          <c:val>
            <c:numRef>
              <c:f>'KPI 6'!$E$22:$F$22</c:f>
              <c:numCache>
                <c:formatCode>General</c:formatCode>
                <c:ptCount val="2"/>
                <c:pt idx="0">
                  <c:v>44</c:v>
                </c:pt>
                <c:pt idx="1">
                  <c:v>49</c:v>
                </c:pt>
              </c:numCache>
            </c:numRef>
          </c:val>
          <c:extLst>
            <c:ext xmlns:c16="http://schemas.microsoft.com/office/drawing/2014/chart" uri="{C3380CC4-5D6E-409C-BE32-E72D297353CC}">
              <c16:uniqueId val="{00000000-A857-47D5-B90C-6C7DF87FFA3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00591175-DA66-477A-B6AE-44CDF8ED54FC}">
          <cx:dataLabels>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a:solidFill>
                  <a:schemeClr val="tx1">
                    <a:lumMod val="95000"/>
                    <a:lumOff val="5000"/>
                  </a:schemeClr>
                </a:solidFill>
              </a:defRPr>
            </a:pPr>
            <a:endParaRPr lang="en-US" sz="900" b="0" i="0" u="none" strike="noStrike" baseline="0">
              <a:solidFill>
                <a:schemeClr val="tx1">
                  <a:lumMod val="95000"/>
                  <a:lumOff val="5000"/>
                </a:schemeClr>
              </a:solidFill>
              <a:latin typeface="Calibri" panose="020F0502020204030204"/>
            </a:endParaRPr>
          </a:p>
        </cx:txPr>
      </cx:axis>
    </cx:plotArea>
  </cx:chart>
  <cx:spPr>
    <a:solidFill>
      <a:schemeClr val="bg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585E9C79-12D7-426E-80CB-6A4DB7FB64C2}">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Stagged Funnel</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Stagged Funnel</a:t>
          </a:r>
        </a:p>
      </cx:txPr>
    </cx:title>
    <cx:plotArea>
      <cx:plotAreaRegion>
        <cx:series layoutId="funnel" uniqueId="{00591175-DA66-477A-B6AE-44CDF8ED54FC}">
          <cx:spPr>
            <a:solidFill>
              <a:srgbClr val="0070C0"/>
            </a:solidFill>
            <a:ln>
              <a:solidFill>
                <a:srgbClr val="0070C0"/>
              </a:solidFill>
            </a:ln>
          </cx:spPr>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axis>
    </cx:plotArea>
  </cx:chart>
  <cx:spPr>
    <a:gradFill>
      <a:gsLst>
        <a:gs pos="0">
          <a:schemeClr val="accent3">
            <a:lumMod val="96000"/>
            <a:lumOff val="4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Stagged Funnel</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Stagged Funnel</a:t>
          </a:r>
        </a:p>
      </cx:txPr>
    </cx:title>
    <cx:plotArea>
      <cx:plotAreaRegion>
        <cx:series layoutId="funnel" uniqueId="{585E9C79-12D7-426E-80CB-6A4DB7FB64C2}">
          <cx:dataLabels>
            <cx:visibility seriesName="0" categoryName="0" value="1"/>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167640</xdr:colOff>
      <xdr:row>0</xdr:row>
      <xdr:rowOff>3810</xdr:rowOff>
    </xdr:from>
    <xdr:to>
      <xdr:col>12</xdr:col>
      <xdr:colOff>129540</xdr:colOff>
      <xdr:row>14</xdr:row>
      <xdr:rowOff>129540</xdr:rowOff>
    </xdr:to>
    <xdr:graphicFrame macro="">
      <xdr:nvGraphicFramePr>
        <xdr:cNvPr id="2" name="Chart 1">
          <a:extLst>
            <a:ext uri="{FF2B5EF4-FFF2-40B4-BE49-F238E27FC236}">
              <a16:creationId xmlns:a16="http://schemas.microsoft.com/office/drawing/2014/main" id="{272B21AB-7E6A-8F40-007B-DB06167C8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0</xdr:row>
      <xdr:rowOff>175260</xdr:rowOff>
    </xdr:from>
    <xdr:to>
      <xdr:col>11</xdr:col>
      <xdr:colOff>83820</xdr:colOff>
      <xdr:row>15</xdr:row>
      <xdr:rowOff>175260</xdr:rowOff>
    </xdr:to>
    <xdr:graphicFrame macro="">
      <xdr:nvGraphicFramePr>
        <xdr:cNvPr id="2" name="Chart 1">
          <a:extLst>
            <a:ext uri="{FF2B5EF4-FFF2-40B4-BE49-F238E27FC236}">
              <a16:creationId xmlns:a16="http://schemas.microsoft.com/office/drawing/2014/main" id="{F8700B33-7563-9E9B-EB14-A9DEE7B0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502920</xdr:colOff>
      <xdr:row>0</xdr:row>
      <xdr:rowOff>22860</xdr:rowOff>
    </xdr:from>
    <xdr:to>
      <xdr:col>9</xdr:col>
      <xdr:colOff>121920</xdr:colOff>
      <xdr:row>8</xdr:row>
      <xdr:rowOff>7620</xdr:rowOff>
    </xdr:to>
    <xdr:graphicFrame macro="">
      <xdr:nvGraphicFramePr>
        <xdr:cNvPr id="2" name="Chart 1">
          <a:extLst>
            <a:ext uri="{FF2B5EF4-FFF2-40B4-BE49-F238E27FC236}">
              <a16:creationId xmlns:a16="http://schemas.microsoft.com/office/drawing/2014/main" id="{4F56649F-3C17-A121-075A-899F46CFA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8</xdr:row>
      <xdr:rowOff>49530</xdr:rowOff>
    </xdr:from>
    <xdr:to>
      <xdr:col>9</xdr:col>
      <xdr:colOff>137160</xdr:colOff>
      <xdr:row>17</xdr:row>
      <xdr:rowOff>152400</xdr:rowOff>
    </xdr:to>
    <xdr:graphicFrame macro="">
      <xdr:nvGraphicFramePr>
        <xdr:cNvPr id="3" name="Chart 2">
          <a:extLst>
            <a:ext uri="{FF2B5EF4-FFF2-40B4-BE49-F238E27FC236}">
              <a16:creationId xmlns:a16="http://schemas.microsoft.com/office/drawing/2014/main" id="{8A1E4731-9020-EBF8-78B1-14E827AC7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510540</xdr:colOff>
      <xdr:row>18</xdr:row>
      <xdr:rowOff>11430</xdr:rowOff>
    </xdr:from>
    <xdr:to>
      <xdr:col>9</xdr:col>
      <xdr:colOff>137160</xdr:colOff>
      <xdr:row>26</xdr:row>
      <xdr:rowOff>45720</xdr:rowOff>
    </xdr:to>
    <xdr:graphicFrame macro="">
      <xdr:nvGraphicFramePr>
        <xdr:cNvPr id="4" name="Chart 3">
          <a:extLst>
            <a:ext uri="{FF2B5EF4-FFF2-40B4-BE49-F238E27FC236}">
              <a16:creationId xmlns:a16="http://schemas.microsoft.com/office/drawing/2014/main" id="{74388C73-5ACE-23F1-93A3-E63BBDFD7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1</xdr:row>
      <xdr:rowOff>91440</xdr:rowOff>
    </xdr:from>
    <xdr:to>
      <xdr:col>14</xdr:col>
      <xdr:colOff>236220</xdr:colOff>
      <xdr:row>18</xdr:row>
      <xdr:rowOff>144780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0C62FA1-C832-5ACE-9791-8E03A7F5A4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1400" y="274320"/>
              <a:ext cx="6682740" cy="3162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228600</xdr:colOff>
      <xdr:row>21</xdr:row>
      <xdr:rowOff>53340</xdr:rowOff>
    </xdr:from>
    <xdr:to>
      <xdr:col>11</xdr:col>
      <xdr:colOff>136200</xdr:colOff>
      <xdr:row>30</xdr:row>
      <xdr:rowOff>16620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65F507C-E390-2F16-2502-ACA0187FFF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50920" y="3893820"/>
              <a:ext cx="4784400" cy="1609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0</xdr:row>
      <xdr:rowOff>26670</xdr:rowOff>
    </xdr:from>
    <xdr:to>
      <xdr:col>9</xdr:col>
      <xdr:colOff>68580</xdr:colOff>
      <xdr:row>15</xdr:row>
      <xdr:rowOff>26670</xdr:rowOff>
    </xdr:to>
    <xdr:graphicFrame macro="">
      <xdr:nvGraphicFramePr>
        <xdr:cNvPr id="2" name="Chart 1">
          <a:extLst>
            <a:ext uri="{FF2B5EF4-FFF2-40B4-BE49-F238E27FC236}">
              <a16:creationId xmlns:a16="http://schemas.microsoft.com/office/drawing/2014/main" id="{DC2F0E67-D935-A6BB-5E5A-19655EC6D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167640</xdr:colOff>
      <xdr:row>1</xdr:row>
      <xdr:rowOff>3810</xdr:rowOff>
    </xdr:from>
    <xdr:to>
      <xdr:col>9</xdr:col>
      <xdr:colOff>68580</xdr:colOff>
      <xdr:row>16</xdr:row>
      <xdr:rowOff>3810</xdr:rowOff>
    </xdr:to>
    <xdr:graphicFrame macro="">
      <xdr:nvGraphicFramePr>
        <xdr:cNvPr id="2" name="Chart 1">
          <a:extLst>
            <a:ext uri="{FF2B5EF4-FFF2-40B4-BE49-F238E27FC236}">
              <a16:creationId xmlns:a16="http://schemas.microsoft.com/office/drawing/2014/main" id="{0C9AC77E-C118-1D04-2F66-34858C580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1120140</xdr:colOff>
      <xdr:row>9</xdr:row>
      <xdr:rowOff>34290</xdr:rowOff>
    </xdr:from>
    <xdr:to>
      <xdr:col>13</xdr:col>
      <xdr:colOff>464820</xdr:colOff>
      <xdr:row>24</xdr:row>
      <xdr:rowOff>34290</xdr:rowOff>
    </xdr:to>
    <xdr:graphicFrame macro="">
      <xdr:nvGraphicFramePr>
        <xdr:cNvPr id="3" name="Chart 2">
          <a:extLst>
            <a:ext uri="{FF2B5EF4-FFF2-40B4-BE49-F238E27FC236}">
              <a16:creationId xmlns:a16="http://schemas.microsoft.com/office/drawing/2014/main" id="{2C2A4C4B-D1CC-A4B6-3CB3-0BE2CBCDA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1135380</xdr:colOff>
      <xdr:row>25</xdr:row>
      <xdr:rowOff>7620</xdr:rowOff>
    </xdr:from>
    <xdr:to>
      <xdr:col>5</xdr:col>
      <xdr:colOff>655320</xdr:colOff>
      <xdr:row>40</xdr:row>
      <xdr:rowOff>7620</xdr:rowOff>
    </xdr:to>
    <xdr:graphicFrame macro="">
      <xdr:nvGraphicFramePr>
        <xdr:cNvPr id="4" name="Chart 3">
          <a:extLst>
            <a:ext uri="{FF2B5EF4-FFF2-40B4-BE49-F238E27FC236}">
              <a16:creationId xmlns:a16="http://schemas.microsoft.com/office/drawing/2014/main" id="{E933334F-939C-969D-D68E-52F45F440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495300</xdr:colOff>
      <xdr:row>8</xdr:row>
      <xdr:rowOff>87630</xdr:rowOff>
    </xdr:from>
    <xdr:to>
      <xdr:col>2</xdr:col>
      <xdr:colOff>396240</xdr:colOff>
      <xdr:row>20</xdr:row>
      <xdr:rowOff>99060</xdr:rowOff>
    </xdr:to>
    <xdr:graphicFrame macro="">
      <xdr:nvGraphicFramePr>
        <xdr:cNvPr id="2" name="Chart 1">
          <a:extLst>
            <a:ext uri="{FF2B5EF4-FFF2-40B4-BE49-F238E27FC236}">
              <a16:creationId xmlns:a16="http://schemas.microsoft.com/office/drawing/2014/main" id="{5E70F3D9-279E-EE62-D5EC-C6E945AA8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144780</xdr:colOff>
      <xdr:row>29</xdr:row>
      <xdr:rowOff>152400</xdr:rowOff>
    </xdr:to>
    <xdr:sp macro="" textlink="">
      <xdr:nvSpPr>
        <xdr:cNvPr id="2" name="Rectangle 1">
          <a:extLst>
            <a:ext uri="{FF2B5EF4-FFF2-40B4-BE49-F238E27FC236}">
              <a16:creationId xmlns:a16="http://schemas.microsoft.com/office/drawing/2014/main" id="{01170A3F-308C-A2BA-55BF-1CF57AF5DD4A}"/>
            </a:ext>
          </a:extLst>
        </xdr:cNvPr>
        <xdr:cNvSpPr/>
      </xdr:nvSpPr>
      <xdr:spPr>
        <a:xfrm>
          <a:off x="7620" y="0"/>
          <a:ext cx="14157960" cy="545592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8</xdr:col>
      <xdr:colOff>198120</xdr:colOff>
      <xdr:row>10</xdr:row>
      <xdr:rowOff>167640</xdr:rowOff>
    </xdr:from>
    <xdr:to>
      <xdr:col>16</xdr:col>
      <xdr:colOff>106680</xdr:colOff>
      <xdr:row>19</xdr:row>
      <xdr:rowOff>129540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F00364C-26C5-4E83-93E6-74A5518BDF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74920" y="1996440"/>
              <a:ext cx="4785360" cy="1607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22860</xdr:colOff>
      <xdr:row>0</xdr:row>
      <xdr:rowOff>0</xdr:rowOff>
    </xdr:from>
    <xdr:to>
      <xdr:col>23</xdr:col>
      <xdr:colOff>137160</xdr:colOff>
      <xdr:row>2</xdr:row>
      <xdr:rowOff>167640</xdr:rowOff>
    </xdr:to>
    <xdr:sp macro="" textlink="">
      <xdr:nvSpPr>
        <xdr:cNvPr id="9" name="TextBox 8">
          <a:extLst>
            <a:ext uri="{FF2B5EF4-FFF2-40B4-BE49-F238E27FC236}">
              <a16:creationId xmlns:a16="http://schemas.microsoft.com/office/drawing/2014/main" id="{383AC747-552F-FC8E-A3EC-402A8AC77A19}"/>
            </a:ext>
          </a:extLst>
        </xdr:cNvPr>
        <xdr:cNvSpPr txBox="1"/>
      </xdr:nvSpPr>
      <xdr:spPr>
        <a:xfrm>
          <a:off x="22860" y="0"/>
          <a:ext cx="14135100" cy="5334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200" b="1"/>
            <a:t>INSURANCE</a:t>
          </a:r>
          <a:r>
            <a:rPr lang="en-IN" sz="3200" b="1" baseline="0"/>
            <a:t> ANALYTICS </a:t>
          </a:r>
          <a:r>
            <a:rPr lang="en-IN" sz="3200" b="1"/>
            <a:t>DASHBOARD</a:t>
          </a:r>
        </a:p>
      </xdr:txBody>
    </xdr:sp>
    <xdr:clientData/>
  </xdr:twoCellAnchor>
  <xdr:twoCellAnchor>
    <xdr:from>
      <xdr:col>8</xdr:col>
      <xdr:colOff>198120</xdr:colOff>
      <xdr:row>10</xdr:row>
      <xdr:rowOff>167640</xdr:rowOff>
    </xdr:from>
    <xdr:to>
      <xdr:col>16</xdr:col>
      <xdr:colOff>114300</xdr:colOff>
      <xdr:row>19</xdr:row>
      <xdr:rowOff>130920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C0846061-B4F3-4740-AFDE-0AC0AA62F7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74920" y="1996440"/>
              <a:ext cx="4792980" cy="1609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198120</xdr:colOff>
      <xdr:row>19</xdr:row>
      <xdr:rowOff>144780</xdr:rowOff>
    </xdr:from>
    <xdr:to>
      <xdr:col>16</xdr:col>
      <xdr:colOff>121920</xdr:colOff>
      <xdr:row>29</xdr:row>
      <xdr:rowOff>130380</xdr:rowOff>
    </xdr:to>
    <xdr:graphicFrame macro="">
      <xdr:nvGraphicFramePr>
        <xdr:cNvPr id="6" name="Chart 5">
          <a:extLst>
            <a:ext uri="{FF2B5EF4-FFF2-40B4-BE49-F238E27FC236}">
              <a16:creationId xmlns:a16="http://schemas.microsoft.com/office/drawing/2014/main" id="{C9575C02-A23E-4F8A-9D67-7D07EE140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129540</xdr:colOff>
      <xdr:row>10</xdr:row>
      <xdr:rowOff>160020</xdr:rowOff>
    </xdr:from>
    <xdr:to>
      <xdr:col>23</xdr:col>
      <xdr:colOff>131940</xdr:colOff>
      <xdr:row>19</xdr:row>
      <xdr:rowOff>130500</xdr:rowOff>
    </xdr:to>
    <xdr:graphicFrame macro="">
      <xdr:nvGraphicFramePr>
        <xdr:cNvPr id="17" name="Chart 16">
          <a:extLst>
            <a:ext uri="{FF2B5EF4-FFF2-40B4-BE49-F238E27FC236}">
              <a16:creationId xmlns:a16="http://schemas.microsoft.com/office/drawing/2014/main" id="{5EEC6E02-E8C3-4F5B-AF31-2A2E19D10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19</xdr:row>
      <xdr:rowOff>144780</xdr:rowOff>
    </xdr:from>
    <xdr:to>
      <xdr:col>8</xdr:col>
      <xdr:colOff>182880</xdr:colOff>
      <xdr:row>29</xdr:row>
      <xdr:rowOff>144780</xdr:rowOff>
    </xdr:to>
    <xdr:graphicFrame macro="">
      <xdr:nvGraphicFramePr>
        <xdr:cNvPr id="18" name="Chart 17">
          <a:extLst>
            <a:ext uri="{FF2B5EF4-FFF2-40B4-BE49-F238E27FC236}">
              <a16:creationId xmlns:a16="http://schemas.microsoft.com/office/drawing/2014/main" id="{D9D472DE-FE08-4D89-BAE8-49C07D85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10</xdr:row>
      <xdr:rowOff>175260</xdr:rowOff>
    </xdr:from>
    <xdr:to>
      <xdr:col>8</xdr:col>
      <xdr:colOff>190500</xdr:colOff>
      <xdr:row>19</xdr:row>
      <xdr:rowOff>121920</xdr:rowOff>
    </xdr:to>
    <xdr:graphicFrame macro="">
      <xdr:nvGraphicFramePr>
        <xdr:cNvPr id="19" name="Chart 18">
          <a:extLst>
            <a:ext uri="{FF2B5EF4-FFF2-40B4-BE49-F238E27FC236}">
              <a16:creationId xmlns:a16="http://schemas.microsoft.com/office/drawing/2014/main" id="{69A6C8FA-9F78-46F1-A0DD-B72A0A584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22860</xdr:colOff>
      <xdr:row>3</xdr:row>
      <xdr:rowOff>0</xdr:rowOff>
    </xdr:from>
    <xdr:to>
      <xdr:col>8</xdr:col>
      <xdr:colOff>189660</xdr:colOff>
      <xdr:row>10</xdr:row>
      <xdr:rowOff>159840</xdr:rowOff>
    </xdr:to>
    <xdr:graphicFrame macro="">
      <xdr:nvGraphicFramePr>
        <xdr:cNvPr id="20" name="Chart 19">
          <a:extLst>
            <a:ext uri="{FF2B5EF4-FFF2-40B4-BE49-F238E27FC236}">
              <a16:creationId xmlns:a16="http://schemas.microsoft.com/office/drawing/2014/main" id="{F75CC67C-7477-4BE3-A69F-BFF02CCBE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205740</xdr:colOff>
      <xdr:row>3</xdr:row>
      <xdr:rowOff>0</xdr:rowOff>
    </xdr:from>
    <xdr:to>
      <xdr:col>16</xdr:col>
      <xdr:colOff>113340</xdr:colOff>
      <xdr:row>10</xdr:row>
      <xdr:rowOff>159840</xdr:rowOff>
    </xdr:to>
    <xdr:graphicFrame macro="">
      <xdr:nvGraphicFramePr>
        <xdr:cNvPr id="21" name="Chart 20">
          <a:extLst>
            <a:ext uri="{FF2B5EF4-FFF2-40B4-BE49-F238E27FC236}">
              <a16:creationId xmlns:a16="http://schemas.microsoft.com/office/drawing/2014/main" id="{71911F72-FAA4-44EA-AE99-EA4818996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121920</xdr:colOff>
      <xdr:row>2</xdr:row>
      <xdr:rowOff>175260</xdr:rowOff>
    </xdr:from>
    <xdr:to>
      <xdr:col>23</xdr:col>
      <xdr:colOff>138720</xdr:colOff>
      <xdr:row>10</xdr:row>
      <xdr:rowOff>152220</xdr:rowOff>
    </xdr:to>
    <xdr:graphicFrame macro="">
      <xdr:nvGraphicFramePr>
        <xdr:cNvPr id="22" name="Chart 21">
          <a:extLst>
            <a:ext uri="{FF2B5EF4-FFF2-40B4-BE49-F238E27FC236}">
              <a16:creationId xmlns:a16="http://schemas.microsoft.com/office/drawing/2014/main" id="{646BBBDE-8A8F-4A03-AC81-2F3A2DED3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129540</xdr:colOff>
      <xdr:row>19</xdr:row>
      <xdr:rowOff>137160</xdr:rowOff>
    </xdr:from>
    <xdr:to>
      <xdr:col>23</xdr:col>
      <xdr:colOff>128340</xdr:colOff>
      <xdr:row>29</xdr:row>
      <xdr:rowOff>122760</xdr:rowOff>
    </xdr:to>
    <xdr:graphicFrame macro="">
      <xdr:nvGraphicFramePr>
        <xdr:cNvPr id="23" name="Chart 22">
          <a:extLst>
            <a:ext uri="{FF2B5EF4-FFF2-40B4-BE49-F238E27FC236}">
              <a16:creationId xmlns:a16="http://schemas.microsoft.com/office/drawing/2014/main" id="{9F9AF81D-494F-4D28-A07E-B3AF9D0D1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396240</xdr:colOff>
      <xdr:row>0</xdr:row>
      <xdr:rowOff>7621</xdr:rowOff>
    </xdr:from>
    <xdr:to>
      <xdr:col>23</xdr:col>
      <xdr:colOff>83820</xdr:colOff>
      <xdr:row>2</xdr:row>
      <xdr:rowOff>181861</xdr:rowOff>
    </xdr:to>
    <mc:AlternateContent xmlns:mc="http://schemas.openxmlformats.org/markup-compatibility/2006">
      <mc:Choice xmlns:a14="http://schemas.microsoft.com/office/drawing/2010/main" Requires="a14">
        <xdr:graphicFrame macro="">
          <xdr:nvGraphicFramePr>
            <xdr:cNvPr id="16" name="Employee Name">
              <a:extLst>
                <a:ext uri="{FF2B5EF4-FFF2-40B4-BE49-F238E27FC236}">
                  <a16:creationId xmlns:a16="http://schemas.microsoft.com/office/drawing/2014/main" id="{CF249097-73F4-44A0-95CA-295B5AA19B11}"/>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6492240" y="7621"/>
              <a:ext cx="7612380"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723.816118981478" createdVersion="8" refreshedVersion="8" minRefreshableVersion="3" recordCount="204" xr:uid="{2A3A7D97-4C09-412F-9C48-B59BCA47BD0C}">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5">
        <s v="New"/>
        <s v="Renewal"/>
        <s v="Cross Sell"/>
        <s v="Null"/>
        <m u="1"/>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2800925" backgroundQuery="1" createdVersion="8" refreshedVersion="8" minRefreshableVersion="3" recordCount="0" supportSubquery="1" supportAdvancedDrill="1" xr:uid="{5ED74CE0-F898-4614-AA55-730F46B5B799}">
  <cacheSource type="external" connectionId="7"/>
  <cacheFields count="3">
    <cacheField name="[Opportunity].[stage].[stage]" caption="stage" numFmtId="0" hierarchy="60" level="1">
      <sharedItems count="3">
        <s v="Negotiate"/>
        <s v="Propose Solution"/>
        <s v="Qualify Opportunity"/>
      </sharedItems>
    </cacheField>
    <cacheField name="[Measures].[Sum of revenue_amount]" caption="Sum of revenue_amount" numFmtId="0" hierarchy="87"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3842595" backgroundQuery="1" createdVersion="8" refreshedVersion="8" minRefreshableVersion="3" recordCount="0" supportSubquery="1" supportAdvancedDrill="1" xr:uid="{F8E187AB-14E3-4EE7-B8B6-6A48F12E3CF3}">
  <cacheSource type="external" connectionId="7"/>
  <cacheFields count="3">
    <cacheField name="[Meeting].[Account Executive].[Account Executive]" caption="Account Executive" numFmtId="0" hierarchy="46" level="1">
      <sharedItems count="9">
        <s v="Abhinav Shivam"/>
        <s v="Animesh Rawat"/>
        <s v="Gilbert"/>
        <s v="Ketan Jain"/>
        <s v="Manish Sharma"/>
        <s v="Mark"/>
        <s v="Raju Kumar"/>
        <s v="Shivani Sharma"/>
        <s v="Vinay"/>
      </sharedItems>
    </cacheField>
    <cacheField name="[Measures].[Count of meeting_date]" caption="Count of meeting_date" numFmtId="0" hierarchy="88"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0"/>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oneField="1" hidden="1">
      <fieldsUsage count="1">
        <fieldUsage x="1"/>
      </fieldsUsage>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4305557" backgroundQuery="1" createdVersion="8" refreshedVersion="8" minRefreshableVersion="3" recordCount="0" supportSubquery="1" supportAdvancedDrill="1" xr:uid="{83888CEC-4817-4F4C-86AA-02812E4F112A}">
  <cacheSource type="external" connectionId="7"/>
  <cacheFields count="4">
    <cacheField name="[Opportunity].[stage].[stage]" caption="stage" numFmtId="0" hierarchy="60" level="1">
      <sharedItems containsSemiMixedTypes="0" containsNonDate="0" containsString="0"/>
    </cacheField>
    <cacheField name="[Opportunity].[opportunity_name].[opportunity_name]" caption="opportunity_name" numFmtId="0" hierarchy="53" level="1">
      <sharedItems count="4">
        <s v="BE-Mega policy"/>
        <s v="CVP GMC"/>
        <s v="DB -Mega Policy"/>
        <s v="EL-Group Mediclaim"/>
      </sharedItems>
    </cacheField>
    <cacheField name="[Measures].[Sum of revenue_amount]" caption="Sum of revenue_amount" numFmtId="0" hierarchy="87"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465278" backgroundQuery="1" createdVersion="8" refreshedVersion="8" minRefreshableVersion="3" recordCount="0" supportSubquery="1" supportAdvancedDrill="1" xr:uid="{B4D06E73-4A9F-4E45-A351-364A4E00B72F}">
  <cacheSource type="external" connectionId="7"/>
  <cacheFields count="4">
    <cacheField name="[Opportunity].[stage].[stage]" caption="stage" numFmtId="0" hierarchy="60" level="1">
      <sharedItems containsSemiMixedTypes="0" containsNonDate="0" containsString="0"/>
    </cacheField>
    <cacheField name="[Opportunity].[opportunity_name].[opportunity_name]" caption="opportunity_name" numFmtId="0" hierarchy="53" level="1">
      <sharedItems count="4">
        <s v="BE-Mega policy"/>
        <s v="CVP GMC"/>
        <s v="DB -Mega Policy"/>
        <s v="EL-Group Mediclaim"/>
      </sharedItems>
    </cacheField>
    <cacheField name="[Measures].[Sum of revenue_amount]" caption="Sum of revenue_amount" numFmtId="0" hierarchy="87"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4768519" backgroundQuery="1" createdVersion="8" refreshedVersion="8" minRefreshableVersion="3" recordCount="0" supportSubquery="1" supportAdvancedDrill="1" xr:uid="{4D0E8261-B3A7-480F-A671-75CBB4D95688}">
  <cacheSource type="external" connectionId="7"/>
  <cacheFields count="2">
    <cacheField name="[Measures].[Count of opportunity_id]" caption="Count of opportunity_id" numFmtId="0" hierarchy="89"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1"/>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oneField="1" hidden="1">
      <fieldsUsage count="1">
        <fieldUsage x="0"/>
      </fieldsUsage>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5000003" backgroundQuery="1" createdVersion="8" refreshedVersion="8" minRefreshableVersion="3" recordCount="0" supportSubquery="1" supportAdvancedDrill="1" xr:uid="{A46EF744-E831-442C-85D0-DD6851A9676B}">
  <cacheSource type="external" connectionId="7"/>
  <cacheFields count="3">
    <cacheField name="[Measures].[Count of opportunity_id]" caption="Count of opportunity_id" numFmtId="0" hierarchy="89" level="32767"/>
    <cacheField name="[Opportunity].[stage].[stage]" caption="stage" numFmtId="0" hierarchy="60" level="1">
      <sharedItems containsSemiMixedTypes="0" containsNonDate="0" containsString="0"/>
    </cacheField>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2"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oneField="1" hidden="1">
      <fieldsUsage count="1">
        <fieldUsage x="0"/>
      </fieldsUsage>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440561689815" backgroundQuery="1" createdVersion="3" refreshedVersion="8" minRefreshableVersion="3" recordCount="0" supportSubquery="1" supportAdvancedDrill="1" xr:uid="{D0E75FA3-9EC5-4AC1-B431-4385C534EA51}">
  <cacheSource type="external" connectionId="7">
    <extLst>
      <ext xmlns:x14="http://schemas.microsoft.com/office/spreadsheetml/2009/9/main" uri="{F057638F-6D5F-4e77-A914-E7F072B9BCA8}">
        <x14:sourceConnection name="ThisWorkbookDataModel"/>
      </ext>
    </extLst>
  </cacheSource>
  <cacheFields count="0"/>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0"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licerData="1" pivotCacheId="16892775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723.816119212963" createdVersion="8" refreshedVersion="8" minRefreshableVersion="3" recordCount="34" xr:uid="{2D42AD82-EA3A-4B71-9C2D-B6F67E03CCC9}">
  <cacheSource type="worksheet">
    <worksheetSource name="Meeting"/>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723.816119560186" createdVersion="8" refreshedVersion="8" minRefreshableVersion="3" recordCount="49" xr:uid="{07EA40A7-76EB-4BE2-BDAD-F36AE0E0F529}">
  <cacheSource type="worksheet">
    <worksheetSource name="Opportunity"/>
  </cacheSource>
  <cacheFields count="14">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Open/Close Opportunity" numFmtId="0">
      <sharedItems count="2">
        <s v="Open"/>
        <s v="Wo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723.816119907409" createdVersion="8" refreshedVersion="8" minRefreshableVersion="3" recordCount="3" xr:uid="{E06038A3-192A-4D71-9A73-960A4071A9E3}">
  <cacheSource type="worksheet">
    <worksheetSource name="Table7"/>
  </cacheSource>
  <cacheFields count="4">
    <cacheField name="Items" numFmtId="0">
      <sharedItems count="3">
        <s v="Target"/>
        <s v="Achieved"/>
        <s v="Invoice"/>
      </sharedItems>
    </cacheField>
    <cacheField name="New" numFmtId="165">
      <sharedItems containsSemiMixedTypes="0" containsString="0" containsNumber="1" minValue="569815" maxValue="19673793"/>
    </cacheField>
    <cacheField name="Cross Sell" numFmtId="165">
      <sharedItems containsSemiMixedTypes="0" containsString="0" containsNumber="1" minValue="2853842" maxValue="20083111"/>
    </cacheField>
    <cacheField name="Renewal" numFmtId="165">
      <sharedItems containsSemiMixedTypes="0" containsString="0" containsNumber="1" minValue="8244310" maxValue="18507270.64000001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0601854" backgroundQuery="1" createdVersion="8" refreshedVersion="8" minRefreshableVersion="3" recordCount="0" supportSubquery="1" supportAdvancedDrill="1" xr:uid="{40AE6B53-1C4D-41E2-B00C-C60AF295C20F}">
  <cacheSource type="external" connectionId="7"/>
  <cacheFields count="4">
    <cacheField name="[Invoice].[Account Executive].[Account Executive]" caption="Account Executive" numFmtId="0" hierarchy="39"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0" level="1">
      <sharedItems count="4">
        <s v="Cross Sell"/>
        <s v="New"/>
        <s v="Null"/>
        <s v="Renewal"/>
      </sharedItems>
    </cacheField>
    <cacheField name="[Measures].[Count of invoice_number]" caption="Count of invoice_number" numFmtId="0" hierarchy="82"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3"/>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1064816" backgroundQuery="1" createdVersion="8" refreshedVersion="8" minRefreshableVersion="3" recordCount="0" supportSubquery="1" supportAdvancedDrill="1" xr:uid="{C6285A0E-C4E2-4007-8B94-CBECA6DA60D5}">
  <cacheSource type="external" connectionId="7"/>
  <cacheFields count="3">
    <cacheField name="[Meeting].[meeting_date (Year)].[meeting_date (Year)]" caption="meeting_date (Year)" numFmtId="0" hierarchy="50" level="1">
      <sharedItems count="2">
        <s v="2019"/>
        <s v="2020"/>
      </sharedItems>
    </cacheField>
    <cacheField name="[Measures].[Count of meeting_date (Year)]" caption="Count of meeting_date (Year)" numFmtId="0" hierarchy="83"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0"/>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0" memberValueDatatype="130" unbalanced="0"/>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1527778" backgroundQuery="1" createdVersion="8" refreshedVersion="8" minRefreshableVersion="3" recordCount="0" supportSubquery="1" supportAdvancedDrill="1" xr:uid="{978869ED-F861-40BB-B691-062E2E3F1468}">
  <cacheSource type="external" connectionId="7"/>
  <cacheFields count="3">
    <cacheField name="[Table7].[Items].[Items]" caption="Items" numFmtId="0" hierarchy="67" level="1">
      <sharedItems count="3">
        <s v="Achieved"/>
        <s v="Invoice"/>
        <s v="Target"/>
      </sharedItems>
    </cacheField>
    <cacheField name="[Measures].[Sum of New]" caption="Sum of New" numFmtId="0" hierarchy="84"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2" memberValueDatatype="130" unbalanced="0">
      <fieldsUsage count="2">
        <fieldUsage x="-1"/>
        <fieldUsage x="0"/>
      </fieldsUsage>
    </cacheHierarchy>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oneField="1" hidden="1">
      <fieldsUsage count="1">
        <fieldUsage x="1"/>
      </fieldsUsage>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199074" backgroundQuery="1" createdVersion="8" refreshedVersion="8" minRefreshableVersion="3" recordCount="0" supportSubquery="1" supportAdvancedDrill="1" xr:uid="{0A1F35E6-664E-46E2-BA34-3063D23B4A39}">
  <cacheSource type="external" connectionId="7"/>
  <cacheFields count="3">
    <cacheField name="[Table7].[Items].[Items]" caption="Items" numFmtId="0" hierarchy="67" level="1">
      <sharedItems count="3">
        <s v="Achieved"/>
        <s v="Invoice"/>
        <s v="Target"/>
      </sharedItems>
    </cacheField>
    <cacheField name="[Measures].[Sum of Cross Sell]" caption="Sum of Cross Sell" numFmtId="0" hierarchy="85"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2" memberValueDatatype="130" unbalanced="0">
      <fieldsUsage count="2">
        <fieldUsage x="-1"/>
        <fieldUsage x="0"/>
      </fieldsUsage>
    </cacheHierarchy>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hidden="1">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26.620622453702" backgroundQuery="1" createdVersion="8" refreshedVersion="8" minRefreshableVersion="3" recordCount="0" supportSubquery="1" supportAdvancedDrill="1" xr:uid="{164A48AF-3009-44D7-83EC-CACBF2448C53}">
  <cacheSource type="external" connectionId="7"/>
  <cacheFields count="3">
    <cacheField name="[Table7].[Items].[Items]" caption="Items" numFmtId="0" hierarchy="67" level="1">
      <sharedItems count="3">
        <s v="Achieved"/>
        <s v="Invoice"/>
        <s v="Target"/>
      </sharedItems>
    </cacheField>
    <cacheField name="[Measures].[Sum of Renewal]" caption="Sum of Renewal" numFmtId="0" hierarchy="86" level="32767"/>
    <cacheField name="[Individual_Budget].[Employee Name].[Employee Name]" caption="Employee Name" numFmtId="0" hierarchy="28" level="1">
      <sharedItems containsSemiMixedTypes="0" containsNonDate="0" containsString="0"/>
    </cacheField>
  </cacheFields>
  <cacheHierarchies count="9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fieldsUsage count="2">
        <fieldUsage x="-1"/>
        <fieldUsage x="2"/>
      </fieldsUsage>
    </cacheHierarchy>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Open/Close Opportunity]" caption="Open/Close Opportunity" attribute="1" defaultMemberUniqueName="[Opportunity].[Open/Close Opportunity].[All]" allUniqueName="[Opportunity].[Open/Close Opportunity].[All]" dimensionUniqueName="[Opportunity]" displayFolder="" count="0" memberValueDatatype="130" unbalanced="0"/>
    <cacheHierarchy uniqueName="[Table7].[Items]" caption="Items" attribute="1" defaultMemberUniqueName="[Table7].[Items].[All]" allUniqueName="[Table7].[Items].[All]" dimensionUniqueName="[Table7]" displayFolder="" count="2" memberValueDatatype="130" unbalanced="0">
      <fieldsUsage count="2">
        <fieldUsage x="-1"/>
        <fieldUsage x="0"/>
      </fieldsUsage>
    </cacheHierarchy>
    <cacheHierarchy uniqueName="[Table7].[New]" caption="New" attribute="1" defaultMemberUniqueName="[Table7].[New].[All]" allUniqueName="[Table7].[New].[All]" dimensionUniqueName="[Table7]" displayFolder="" count="0" memberValueDatatype="5" unbalanced="0"/>
    <cacheHierarchy uniqueName="[Table7].[Cross Sell]" caption="Cross Sell" attribute="1" defaultMemberUniqueName="[Table7].[Cross Sell].[All]" allUniqueName="[Table7].[Cross Sell].[All]" dimensionUniqueName="[Table7]" displayFolder="" count="0" memberValueDatatype="5" unbalanced="0"/>
    <cacheHierarchy uniqueName="[Table7].[Renewal]" caption="Renewal" attribute="1" defaultMemberUniqueName="[Table7].[Renewal].[All]" allUniqueName="[Table7].[Renewal].[All]" dimensionUniqueName="[Table7]" displayFolder="" count="0" memberValueDatatype="5"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Individual_Budget]" caption="__XL_Count Individual_Budget" measure="1" displayFolder="" measureGroup="Individual_Budget" count="0" hidden="1"/>
    <cacheHierarchy uniqueName="[Measures].[__XL_Count Opportunity]" caption="__XL_Count Opportunity" measure="1" displayFolder="" measureGroup="Opportunity"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0"/>
        </ext>
      </extLst>
    </cacheHierarchy>
    <cacheHierarchy uniqueName="[Measures].[Sum of New]" caption="Sum of New" measure="1" displayFolder="" measureGroup="Table7" count="0" hidden="1">
      <extLst>
        <ext xmlns:x15="http://schemas.microsoft.com/office/spreadsheetml/2010/11/main" uri="{B97F6D7D-B522-45F9-BDA1-12C45D357490}">
          <x15:cacheHierarchy aggregatedColumn="68"/>
        </ext>
      </extLst>
    </cacheHierarchy>
    <cacheHierarchy uniqueName="[Measures].[Sum of Cross Sell]" caption="Sum of Cross Sell" measure="1" displayFolder="" measureGroup="Table7" count="0" hidden="1">
      <extLst>
        <ext xmlns:x15="http://schemas.microsoft.com/office/spreadsheetml/2010/11/main" uri="{B97F6D7D-B522-45F9-BDA1-12C45D357490}">
          <x15:cacheHierarchy aggregatedColumn="69"/>
        </ext>
      </extLst>
    </cacheHierarchy>
    <cacheHierarchy uniqueName="[Measures].[Sum of Renewal]" caption="Sum of Renewal" measure="1" displayFolder="" measureGroup="Table7" count="0" oneField="1" hidden="1">
      <fieldsUsage count="1">
        <fieldUsage x="1"/>
      </fieldsUsage>
      <extLst>
        <ext xmlns:x15="http://schemas.microsoft.com/office/spreadsheetml/2010/11/main" uri="{B97F6D7D-B522-45F9-BDA1-12C45D357490}">
          <x15:cacheHierarchy aggregatedColumn="7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9"/>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 uniqueName="[Meeting]" caption="Meeting"/>
    <dimension name="Opportunity" uniqueName="[Opportunity]" caption="Opportunity"/>
    <dimension name="Table7" uniqueName="[Table7]" caption="Table7"/>
  </dimensions>
  <measureGroups count="7">
    <measureGroup name="Brokerage" caption="Brokerage"/>
    <measureGroup name="Fees" caption="Fees"/>
    <measureGroup name="Individual_Budget" caption="Individual_Budget"/>
    <measureGroup name="Invoice" caption="Invoice"/>
    <measureGroup name="Meeting" caption="Meeting"/>
    <measureGroup name="Opportunity" caption="Opportunity"/>
    <measureGroup name="Table7" caption="Table7"/>
  </measureGroups>
  <maps count="12">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x v="0"/>
    <s v="Mediclaim"/>
    <s v="Group Medical"/>
    <x v="0"/>
  </r>
  <r>
    <x v="1"/>
    <s v="OPP1900001047"/>
    <n v="1"/>
    <s v="Vinay"/>
    <n v="200000"/>
    <n v="30000"/>
    <d v="2020-03-31T00:00:00"/>
    <x v="0"/>
    <s v="Ahmedabad"/>
    <s v="Employee Benefits (EB)"/>
    <x v="0"/>
    <s v="Mediclaim"/>
    <s v="Group Personal Accident"/>
    <x v="0"/>
  </r>
  <r>
    <x v="2"/>
    <s v="OPP1900001048"/>
    <n v="1"/>
    <s v="Vinay"/>
    <n v="0"/>
    <n v="100000"/>
    <d v="2020-06-30T00:00:00"/>
    <x v="0"/>
    <s v="Ahmedabad"/>
    <s v="Marine"/>
    <x v="1"/>
    <s v="Marine Hull"/>
    <s v="Charterers' Liability Policy"/>
    <x v="0"/>
  </r>
  <r>
    <x v="3"/>
    <s v="OPP1900001050"/>
    <n v="1"/>
    <s v="Vinay"/>
    <n v="0"/>
    <n v="100000"/>
    <d v="2020-03-31T00:00:00"/>
    <x v="0"/>
    <s v="Ahmedabad"/>
    <s v="Marine"/>
    <x v="1"/>
    <s v="Marine Hull"/>
    <s v="Charterers' Liability Policy"/>
    <x v="0"/>
  </r>
  <r>
    <x v="4"/>
    <s v="OPP1900001051"/>
    <n v="1"/>
    <s v="Vinay"/>
    <n v="1200000"/>
    <n v="100000"/>
    <d v="2020-03-31T00:00:00"/>
    <x v="0"/>
    <s v="Ahmedabad"/>
    <s v="Trade Credit &amp;amp; Political Risk"/>
    <x v="2"/>
    <s v="Miscellaneous"/>
    <s v="Trade Credit Insurance"/>
    <x v="0"/>
  </r>
  <r>
    <x v="5"/>
    <s v="OPP1900001052"/>
    <n v="1"/>
    <s v="Vinay"/>
    <n v="0"/>
    <n v="100000"/>
    <d v="2020-05-31T00:00:00"/>
    <x v="0"/>
    <s v="Ahmedabad"/>
    <s v="Liability"/>
    <x v="3"/>
    <s v="Financial Lines"/>
    <s v="Commercial General Liability"/>
    <x v="0"/>
  </r>
  <r>
    <x v="6"/>
    <s v="OPP1900001053"/>
    <n v="1"/>
    <s v="Vinay"/>
    <n v="0"/>
    <n v="100000"/>
    <d v="2020-05-31T00:00:00"/>
    <x v="0"/>
    <s v="Ahmedabad"/>
    <s v="Marine"/>
    <x v="1"/>
    <s v="Marine Hull"/>
    <s v="Charterers' Liability Policy"/>
    <x v="0"/>
  </r>
  <r>
    <x v="7"/>
    <s v="OPP1900001054"/>
    <n v="1"/>
    <s v="Vinay"/>
    <n v="0"/>
    <n v="125000"/>
    <d v="2020-06-30T00:00:00"/>
    <x v="0"/>
    <s v="Ahmedabad"/>
    <s v="Employee Benefits (EB)"/>
    <x v="0"/>
    <s v="Mediclaim"/>
    <s v="Group Medical"/>
    <x v="0"/>
  </r>
  <r>
    <x v="8"/>
    <s v="OPP1900001055"/>
    <n v="1"/>
    <s v="Vinay"/>
    <n v="0"/>
    <n v="100000"/>
    <d v="2020-03-31T00:00:00"/>
    <x v="0"/>
    <s v="Ahmedabad"/>
    <s v="Marine"/>
    <x v="1"/>
    <s v="Marine Hull"/>
    <s v="Charterers' Liability Policy"/>
    <x v="0"/>
  </r>
  <r>
    <x v="9"/>
    <s v="OPP1900001056"/>
    <n v="12"/>
    <s v="Shivani Sharma"/>
    <n v="0"/>
    <n v="200000"/>
    <d v="2020-03-31T00:00:00"/>
    <x v="0"/>
    <s v="Ahmedabad"/>
    <s v="Marine"/>
    <x v="1"/>
    <s v="Marine Hull"/>
    <s v="Charterers' Liability Policy"/>
    <x v="0"/>
  </r>
  <r>
    <x v="10"/>
    <s v="OPP1900001057"/>
    <n v="12"/>
    <s v="Shivani Sharma"/>
    <n v="0"/>
    <n v="75000"/>
    <d v="2020-03-31T00:00:00"/>
    <x v="0"/>
    <s v="Ahmedabad"/>
    <s v="Employee Benefits (EB)"/>
    <x v="0"/>
    <s v="Mediclaim"/>
    <s v="Group Medical"/>
    <x v="0"/>
  </r>
  <r>
    <x v="11"/>
    <s v="OPP1900001058"/>
    <n v="12"/>
    <s v="Shivani Sharma"/>
    <n v="0"/>
    <n v="25000"/>
    <d v="2020-03-31T00:00:00"/>
    <x v="0"/>
    <s v="Ahmedabad"/>
    <s v="Employee Benefits (EB)"/>
    <x v="0"/>
    <s v="Mediclaim"/>
    <s v="Group Personal Accident"/>
    <x v="0"/>
  </r>
  <r>
    <x v="12"/>
    <s v="OPP1900001072"/>
    <n v="12"/>
    <s v="Shivani Sharma"/>
    <n v="2000000"/>
    <n v="150000"/>
    <d v="2020-05-31T00:00:00"/>
    <x v="0"/>
    <s v="Ahmedabad"/>
    <s v="Employee Benefits (EB)"/>
    <x v="0"/>
    <s v="Mediclaim"/>
    <s v="Group Medical"/>
    <x v="0"/>
  </r>
  <r>
    <x v="13"/>
    <s v="OPP1900001138"/>
    <n v="12"/>
    <s v="Shivani Sharma"/>
    <n v="500000"/>
    <n v="75000"/>
    <d v="2020-05-31T00:00:00"/>
    <x v="0"/>
    <s v="Ahmedabad"/>
    <s v="Liability"/>
    <x v="3"/>
    <s v="Financial Lines"/>
    <s v="Cyber Liability Insurance"/>
    <x v="0"/>
  </r>
  <r>
    <x v="14"/>
    <s v="OPP1900001222"/>
    <n v="3"/>
    <s v="Animesh Rawat"/>
    <n v="2500000"/>
    <n v="125000"/>
    <d v="2019-12-01T00:00:00"/>
    <x v="0"/>
    <s v="Ahmedabad"/>
    <s v="Employee Benefits (EB)"/>
    <x v="0"/>
    <s v="Mediclaim"/>
    <s v="Group Medical"/>
    <x v="0"/>
  </r>
  <r>
    <x v="15"/>
    <s v="OPP1900001364"/>
    <n v="10"/>
    <s v="Mark"/>
    <n v="1400000"/>
    <n v="100000"/>
    <d v="2019-12-09T00:00:00"/>
    <x v="0"/>
    <s v="Ahmedabad"/>
    <s v="Employee Benefits (EB)"/>
    <x v="0"/>
    <s v="Mediclaim"/>
    <s v="Group Medical"/>
    <x v="0"/>
  </r>
  <r>
    <x v="16"/>
    <s v="OPP1900001365"/>
    <n v="10"/>
    <s v="Mark"/>
    <n v="4500000"/>
    <n v="350000"/>
    <d v="2019-12-11T00:00:00"/>
    <x v="0"/>
    <s v="Ahmedabad"/>
    <s v="Employee Benefits (EB)"/>
    <x v="2"/>
    <s v="Miscellaneous"/>
    <s v="Group Medical"/>
    <x v="0"/>
  </r>
  <r>
    <x v="17"/>
    <s v="OPP1900001366"/>
    <n v="3"/>
    <s v="Animesh Rawat"/>
    <n v="9500000"/>
    <n v="200000"/>
    <d v="2019-09-30T00:00:00"/>
    <x v="1"/>
    <s v="Ahmedabad"/>
    <s v="Employee Benefits (EB)"/>
    <x v="0"/>
    <s v="Mediclaim"/>
    <s v="Group Medical"/>
    <x v="1"/>
  </r>
  <r>
    <x v="18"/>
    <s v="OPP1900001390"/>
    <n v="10"/>
    <s v="Mark"/>
    <n v="4500000"/>
    <n v="300000"/>
    <d v="2019-10-29T00:00:00"/>
    <x v="0"/>
    <s v="Ahmedabad"/>
    <s v="Employee Benefits (EB)"/>
    <x v="0"/>
    <s v="Mediclaim"/>
    <s v="Group Medical"/>
    <x v="0"/>
  </r>
  <r>
    <x v="19"/>
    <s v="OPP1900001391"/>
    <n v="3"/>
    <s v="Animesh Rawat"/>
    <n v="0"/>
    <n v="100000"/>
    <d v="2019-11-15T00:00:00"/>
    <x v="0"/>
    <s v="Ahmedabad"/>
    <s v="Employee Benefits (EB)"/>
    <x v="0"/>
    <s v="Mediclaim"/>
    <s v="Group Medical"/>
    <x v="0"/>
  </r>
  <r>
    <x v="20"/>
    <s v="OPP1900001392"/>
    <n v="3"/>
    <s v="Animesh Rawat"/>
    <n v="6000000"/>
    <n v="300000"/>
    <d v="2019-12-01T00:00:00"/>
    <x v="0"/>
    <s v="Ahmedabad"/>
    <s v="Employee Benefits (EB)"/>
    <x v="0"/>
    <s v="Mediclaim"/>
    <s v="Group Medical"/>
    <x v="0"/>
  </r>
  <r>
    <x v="21"/>
    <s v="OPP1900001393"/>
    <n v="10"/>
    <s v="Mark"/>
    <n v="600000"/>
    <n v="100000"/>
    <d v="2019-11-30T00:00:00"/>
    <x v="0"/>
    <s v="Ahmedabad"/>
    <s v="Emerging Corporates Group (ECG)"/>
    <x v="0"/>
    <s v="Mediclaim"/>
    <s v="Group Medical"/>
    <x v="0"/>
  </r>
  <r>
    <x v="22"/>
    <s v="OPP1900001394"/>
    <n v="10"/>
    <s v="Mark"/>
    <n v="210000"/>
    <n v="35000"/>
    <d v="2019-11-30T00:00:00"/>
    <x v="0"/>
    <s v="Ahmedabad"/>
    <s v="Emerging Corporates Group (ECG)"/>
    <x v="0"/>
    <s v="Mediclaim"/>
    <s v="Group Personal Accident"/>
    <x v="0"/>
  </r>
  <r>
    <x v="23"/>
    <s v="OPP1900001655"/>
    <n v="10"/>
    <s v="Mark"/>
    <n v="300000"/>
    <n v="49500"/>
    <d v="2019-09-30T00:00:00"/>
    <x v="1"/>
    <s v="Ahmedabad"/>
    <s v="Liability"/>
    <x v="3"/>
    <s v="Financial Lines"/>
    <s v="Commercial General Liability"/>
    <x v="1"/>
  </r>
  <r>
    <x v="24"/>
    <s v="OPP1900001656"/>
    <n v="10"/>
    <s v="Mark"/>
    <n v="300000"/>
    <n v="49500"/>
    <d v="2019-09-30T00:00:00"/>
    <x v="1"/>
    <s v="Ahmedabad"/>
    <s v="Liability"/>
    <x v="3"/>
    <s v="Financial Lines"/>
    <s v="Commercial Crime Insurance"/>
    <x v="1"/>
  </r>
  <r>
    <x v="25"/>
    <s v="OPP1900001803"/>
    <n v="10"/>
    <s v="Mark"/>
    <n v="5000000"/>
    <n v="250000"/>
    <d v="2019-11-30T00:00:00"/>
    <x v="0"/>
    <s v="Ahmedabad"/>
    <s v="Employee Benefits (EB)"/>
    <x v="0"/>
    <s v="Mediclaim"/>
    <s v="Group Medical"/>
    <x v="0"/>
  </r>
  <r>
    <x v="26"/>
    <s v="OPP1900001843"/>
    <n v="3"/>
    <s v="Animesh Rawat"/>
    <n v="0"/>
    <n v="100000"/>
    <d v="2019-10-31T00:00:00"/>
    <x v="1"/>
    <s v="Ahmedabad"/>
    <s v="Marine"/>
    <x v="1"/>
    <s v="Marine Cargo"/>
    <s v="Marine Combo policy ( EXIM +Inland)"/>
    <x v="1"/>
  </r>
  <r>
    <x v="27"/>
    <s v="OPP1900001906"/>
    <n v="12"/>
    <s v="Shivani Sharma"/>
    <n v="90000000"/>
    <n v="200000"/>
    <d v="2020-08-31T00:00:00"/>
    <x v="0"/>
    <s v="Ahmedabad"/>
    <s v="Property / BI"/>
    <x v="4"/>
    <s v="Constructions &amp;amp; Infrastructure"/>
    <s v="Industrial All Risks"/>
    <x v="0"/>
  </r>
  <r>
    <x v="28"/>
    <s v="OPP1900001923"/>
    <n v="3"/>
    <s v="Animesh Rawat"/>
    <n v="0"/>
    <n v="10000"/>
    <d v="2019-09-30T00:00:00"/>
    <x v="2"/>
    <s v="Ahmedabad"/>
    <s v="Marine"/>
    <x v="1"/>
    <s v="Marine Cargo"/>
    <s v="Marine Cargo"/>
    <x v="0"/>
  </r>
  <r>
    <x v="29"/>
    <s v="OPP1900001937"/>
    <n v="6"/>
    <s v="Ketan Jain"/>
    <n v="0"/>
    <n v="50000"/>
    <d v="2020-03-31T00:00:00"/>
    <x v="0"/>
    <s v="Ahmedabad"/>
    <s v="Property / BI"/>
    <x v="4"/>
    <s v="Constructions &amp;amp; Infrastructure"/>
    <s v="Fire &amp;amp; Special Perils"/>
    <x v="0"/>
  </r>
  <r>
    <x v="30"/>
    <s v="OPP1900001938"/>
    <n v="6"/>
    <s v="Ketan Jain"/>
    <n v="300000"/>
    <n v="30000"/>
    <d v="2020-03-31T00:00:00"/>
    <x v="0"/>
    <s v="Ahmedabad"/>
    <s v="Construction, Power &amp; Infrastructure"/>
    <x v="5"/>
    <s v="Engineering"/>
    <s v="Contractors All Risk"/>
    <x v="0"/>
  </r>
  <r>
    <x v="31"/>
    <s v="OPP1900001939"/>
    <n v="6"/>
    <s v="Ketan Jain"/>
    <n v="0"/>
    <n v="200000"/>
    <d v="2020-03-31T00:00:00"/>
    <x v="0"/>
    <s v="Ahmedabad"/>
    <s v="Property / BI"/>
    <x v="4"/>
    <s v="Constructions &amp;amp; Infrastructure"/>
    <s v="Fire &amp;amp; Special Perils"/>
    <x v="0"/>
  </r>
  <r>
    <x v="32"/>
    <s v="OPP1900001940"/>
    <n v="6"/>
    <s v="Ketan Jain"/>
    <n v="300000"/>
    <n v="50000"/>
    <d v="2020-03-31T00:00:00"/>
    <x v="0"/>
    <s v="Ahmedabad"/>
    <s v="Property / BI"/>
    <x v="4"/>
    <s v="Constructions &amp;amp; Infrastructure"/>
    <s v="Fire &amp;amp; Special Perils"/>
    <x v="0"/>
  </r>
  <r>
    <x v="33"/>
    <s v="OPP1900001941"/>
    <n v="6"/>
    <s v="Ketan Jain"/>
    <n v="1000000"/>
    <n v="100000"/>
    <d v="2020-07-31T00:00:00"/>
    <x v="0"/>
    <s v="Ahmedabad"/>
    <s v="Property / BI"/>
    <x v="4"/>
    <s v="Constructions &amp;amp; Infrastructure"/>
    <s v="Fire &amp;amp; Special Perils"/>
    <x v="0"/>
  </r>
  <r>
    <x v="34"/>
    <s v="OPP1900001942"/>
    <n v="6"/>
    <s v="Ketan Jain"/>
    <n v="0"/>
    <n v="300000"/>
    <d v="2020-06-30T00:00:00"/>
    <x v="0"/>
    <s v="Ahmedabad"/>
    <s v="Property / BI"/>
    <x v="4"/>
    <s v="Constructions &amp;amp; Infrastructure"/>
    <s v="Fire &amp;amp; Special Perils"/>
    <x v="0"/>
  </r>
  <r>
    <x v="35"/>
    <s v="OPP1900001943"/>
    <n v="6"/>
    <s v="Ketan Jain"/>
    <n v="0"/>
    <n v="200000"/>
    <d v="2020-06-30T00:00:00"/>
    <x v="0"/>
    <s v="Ahmedabad"/>
    <s v="Property / BI"/>
    <x v="4"/>
    <s v="Constructions &amp;amp; Infrastructure"/>
    <s v="Fire &amp;amp; Special Perils"/>
    <x v="0"/>
  </r>
  <r>
    <x v="36"/>
    <s v="OPP1900001944"/>
    <n v="6"/>
    <s v="Ketan Jain"/>
    <n v="0"/>
    <n v="200000"/>
    <d v="2020-06-30T00:00:00"/>
    <x v="0"/>
    <s v="Ahmedabad"/>
    <s v="Property / BI"/>
    <x v="4"/>
    <s v="Constructions &amp;amp; Infrastructure"/>
    <s v="Fire &amp;amp; Special Perils"/>
    <x v="0"/>
  </r>
  <r>
    <x v="37"/>
    <s v="OPP1900001945"/>
    <n v="6"/>
    <s v="Ketan Jain"/>
    <n v="0"/>
    <n v="400000"/>
    <d v="2020-06-30T00:00:00"/>
    <x v="0"/>
    <s v="Ahmedabad"/>
    <s v="Property / BI"/>
    <x v="4"/>
    <s v="Constructions &amp;amp; Infrastructure"/>
    <s v="Fire &amp;amp; Special Perils"/>
    <x v="0"/>
  </r>
  <r>
    <x v="38"/>
    <s v="OPP1900001946"/>
    <n v="12"/>
    <s v="Shivani Sharma"/>
    <n v="0"/>
    <n v="300000"/>
    <d v="2020-06-30T00:00:00"/>
    <x v="0"/>
    <s v="Ahmedabad"/>
    <s v="Crises Mgmt / Terr / Political Risks / K&amp;amp;R"/>
    <x v="6"/>
    <s v="Political Risks"/>
    <s v="SABOTAGE &amp;amp; TERRORISM &amp;amp; Political Violence"/>
    <x v="0"/>
  </r>
  <r>
    <x v="39"/>
    <s v="OPP1900001947"/>
    <n v="12"/>
    <s v="Shivani Sharma"/>
    <n v="500000"/>
    <n v="50000"/>
    <d v="2019-12-31T00:00:00"/>
    <x v="0"/>
    <s v="Ahmedabad"/>
    <s v="Construction, Power &amp; Infrastructure"/>
    <x v="5"/>
    <s v="Engineering"/>
    <s v="Contractors All Risk"/>
    <x v="0"/>
  </r>
  <r>
    <x v="40"/>
    <s v="OPP1900001950"/>
    <n v="12"/>
    <s v="Shivani Sharma"/>
    <n v="1000000"/>
    <n v="100000"/>
    <d v="2019-09-30T00:00:00"/>
    <x v="0"/>
    <s v="Ahmedabad"/>
    <s v="Construction, Power &amp; Infrastructure"/>
    <x v="5"/>
    <s v="Engineering"/>
    <s v="Contractors All Risk"/>
    <x v="0"/>
  </r>
  <r>
    <x v="41"/>
    <s v="OPP1900001975"/>
    <n v="10"/>
    <s v="Mark"/>
    <n v="500000"/>
    <n v="62000"/>
    <d v="2019-09-30T00:00:00"/>
    <x v="0"/>
    <s v="Ahmedabad"/>
    <s v="Construction, Power &amp; Infrastructure"/>
    <x v="5"/>
    <s v="Engineering"/>
    <s v="Contractors All Risk"/>
    <x v="0"/>
  </r>
  <r>
    <x v="42"/>
    <s v="OPP1900001976"/>
    <n v="10"/>
    <s v="Mark"/>
    <n v="300000"/>
    <n v="37500"/>
    <d v="2019-09-30T00:00:00"/>
    <x v="0"/>
    <s v="Ahmedabad"/>
    <s v="Construction, Power &amp; Infrastructure"/>
    <x v="5"/>
    <s v="Engineering"/>
    <s v="Contractors All Risk"/>
    <x v="0"/>
  </r>
  <r>
    <x v="43"/>
    <s v="OPP1900002004"/>
    <n v="3"/>
    <s v="Animesh Rawat"/>
    <n v="700000"/>
    <n v="100000"/>
    <d v="2019-12-31T00:00:00"/>
    <x v="0"/>
    <s v="Ahmedabad"/>
    <s v="Property / BI"/>
    <x v="4"/>
    <s v="Constructions &amp;amp; Infrastructure"/>
    <s v="Fire &amp;amp; Special Perils"/>
    <x v="0"/>
  </r>
  <r>
    <x v="44"/>
    <s v="OPP1900002039"/>
    <n v="10"/>
    <s v="Mark"/>
    <n v="800000"/>
    <n v="50000"/>
    <d v="2019-09-30T00:00:00"/>
    <x v="0"/>
    <s v="Ahmedabad"/>
    <s v="Construction, Power &amp; Infrastructure"/>
    <x v="5"/>
    <s v="Engineering"/>
    <s v="Contractors All Risk"/>
    <x v="0"/>
  </r>
  <r>
    <x v="45"/>
    <s v="OPP1900002070"/>
    <n v="3"/>
    <s v="Animesh Rawat"/>
    <n v="0"/>
    <n v="500000"/>
    <d v="2019-10-01T00:00:00"/>
    <x v="1"/>
    <s v="Ahmedabad"/>
    <s v="Property / BI"/>
    <x v="4"/>
    <s v="Constructions &amp;amp; Infrastructure"/>
    <s v="Fire &amp;amp; Special Perils"/>
    <x v="1"/>
  </r>
  <r>
    <x v="46"/>
    <s v="OPP1900002092"/>
    <n v="12"/>
    <s v="Shivani Sharma"/>
    <n v="1000000"/>
    <n v="100000"/>
    <d v="2019-12-31T00:00:00"/>
    <x v="0"/>
    <s v="Ahmedabad"/>
    <s v="Property / BI"/>
    <x v="4"/>
    <s v="Constructions &amp;amp; Infrastructure"/>
    <s v="Fire &amp;amp; Special Perils"/>
    <x v="0"/>
  </r>
  <r>
    <x v="47"/>
    <s v="OPP1900002098"/>
    <n v="3"/>
    <s v="Animesh Rawat"/>
    <n v="0"/>
    <n v="50000"/>
    <d v="2019-09-30T00:00:00"/>
    <x v="2"/>
    <s v="Ahmedabad"/>
    <s v="Property / BI"/>
    <x v="4"/>
    <s v="Constructions &amp;amp; Infrastructure"/>
    <s v="Fire &amp;amp; Special Perils"/>
    <x v="0"/>
  </r>
  <r>
    <x v="48"/>
    <s v="OPP1900002104"/>
    <n v="12"/>
    <s v="Shivani Sharma"/>
    <n v="0"/>
    <n v="50000"/>
    <d v="2020-03-31T00:00:00"/>
    <x v="0"/>
    <s v="Ahmedabad"/>
    <s v="Liability"/>
    <x v="3"/>
    <s v="Financial Lines"/>
    <s v="Director &amp;amp; Officers / Management  Liability"/>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673793"/>
    <n v="20083111"/>
    <n v="12319455"/>
  </r>
  <r>
    <x v="1"/>
    <n v="3531629.3099999991"/>
    <n v="13041253.300000001"/>
    <n v="18507270.640000015"/>
  </r>
  <r>
    <x v="2"/>
    <n v="569815"/>
    <n v="2853842"/>
    <n v="8244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4CEE4-D4C8-478F-AB2A-E2EA3414CF75}" name="PivotTable2" cacheId="1206" applyNumberFormats="0" applyBorderFormats="0" applyFontFormats="0" applyPatternFormats="0" applyAlignmentFormats="0" applyWidthHeightFormats="1" dataCaption="Values" tag="8c1dcb26-feb0-4894-bb93-2a2eef9e0ca3" updatedVersion="8" minRefreshableVersion="3" useAutoFormatting="1" itemPrintTitles="1" createdVersion="8" indent="0" outline="1" outlineData="1" multipleFieldFilters="0" chartFormat="10">
  <location ref="A18:F31" firstHeaderRow="1" firstDataRow="2" firstDataCol="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2">
    <i>
      <x v="6"/>
    </i>
    <i>
      <x v="5"/>
    </i>
    <i>
      <x v="4"/>
    </i>
    <i>
      <x/>
    </i>
    <i>
      <x v="7"/>
    </i>
    <i>
      <x v="8"/>
    </i>
    <i>
      <x v="10"/>
    </i>
    <i>
      <x v="1"/>
    </i>
    <i>
      <x v="9"/>
    </i>
    <i>
      <x v="2"/>
    </i>
    <i>
      <x v="3"/>
    </i>
    <i t="grand">
      <x/>
    </i>
  </rowItems>
  <colFields count="1">
    <field x="1"/>
  </colFields>
  <colItems count="5">
    <i>
      <x/>
    </i>
    <i>
      <x v="1"/>
    </i>
    <i>
      <x v="2"/>
    </i>
    <i>
      <x v="3"/>
    </i>
    <i t="grand">
      <x/>
    </i>
  </colItems>
  <dataFields count="1">
    <dataField name="Count of invoice_number" fld="2" subtotal="count" baseField="0" baseItem="0"/>
  </dataFields>
  <chartFormats count="1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A5CCDA-829D-4A1F-BA1E-2712A77DFDB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4">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dataField="1" numFmtId="165" showAll="0"/>
    <pivotField numFmtId="165" showAll="0"/>
    <pivotField numFmtId="165" showAll="0"/>
  </pivotFields>
  <rowFields count="1">
    <field x="0"/>
  </rowFields>
  <rowItems count="4">
    <i>
      <x v="1"/>
    </i>
    <i>
      <x/>
    </i>
    <i>
      <x v="2"/>
    </i>
    <i t="grand">
      <x/>
    </i>
  </rowItems>
  <colItems count="1">
    <i/>
  </colItems>
  <dataFields count="1">
    <dataField name="Sum of New" fld="1" baseField="0" baseItem="0" numFmtId="165"/>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F9F4CF-5925-4648-804E-6C9307C72875}" name="PivotTable8" cacheId="1221" applyNumberFormats="0" applyBorderFormats="0" applyFontFormats="0" applyPatternFormats="0" applyAlignmentFormats="0" applyWidthHeightFormats="1" dataCaption="Values" tag="9afdb679-e861-4fb3-b1a7-b1ce90a08709" updatedVersion="8" minRefreshableVersion="3" useAutoFormatting="1" itemPrintTitles="1" createdVersion="8" indent="0" outline="1" outlineData="1" multipleFieldFilters="0">
  <location ref="A23:B2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_amount" fld="1" baseField="0" baseItem="0" numFmtId="165"/>
  </dataFields>
  <formats count="6">
    <format dxfId="738">
      <pivotArea type="all" dataOnly="0" outline="0" fieldPosition="0"/>
    </format>
    <format dxfId="737">
      <pivotArea outline="0" collapsedLevelsAreSubtotals="1" fieldPosition="0"/>
    </format>
    <format dxfId="736">
      <pivotArea field="0" type="button" dataOnly="0" labelOnly="1" outline="0" axis="axisRow" fieldPosition="0"/>
    </format>
    <format dxfId="735">
      <pivotArea dataOnly="0" labelOnly="1" fieldPosition="0">
        <references count="1">
          <reference field="0" count="0"/>
        </references>
      </pivotArea>
    </format>
    <format dxfId="734">
      <pivotArea dataOnly="0" labelOnly="1" grandRow="1" outline="0" fieldPosition="0"/>
    </format>
    <format dxfId="733">
      <pivotArea dataOnly="0" labelOnly="1" outline="0" axis="axisValues" fieldPosition="0"/>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F7C36D-C7DA-4827-9A99-F36CDAB0DF35}"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4">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formats count="1">
    <format dxfId="739">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845D27-C7B2-4022-B0EB-EB7875698D6A}" name="PivotTable10" cacheId="1224" applyNumberFormats="0" applyBorderFormats="0" applyFontFormats="0" applyPatternFormats="0" applyAlignmentFormats="0" applyWidthHeightFormats="1" dataCaption="Values" tag="fc1b6b96-a7c3-483c-89f3-2b84cdf1c3c8" updatedVersion="8" minRefreshableVersion="3" useAutoFormatting="1" itemPrintTitles="1" createdVersion="8" indent="0" outline="1" outlineData="1" multipleFieldFilters="0" chartFormat="10">
  <location ref="A18:B28"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meeting_date"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6BA7173-514F-403D-921B-252DFB0E0A4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1" firstHeaderRow="1" firstDataRow="1" firstDataCol="1"/>
  <pivotFields count="8">
    <pivotField showAll="0"/>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pivotField showAll="0" defaultSubtotal="0"/>
    <pivotField showAll="0" defaultSubtotal="0">
      <items count="4">
        <item x="0"/>
        <item x="1"/>
        <item x="2"/>
        <item x="3"/>
      </items>
    </pivotField>
  </pivotFields>
  <rowFields count="1">
    <field x="1"/>
  </rowFields>
  <rowItems count="10">
    <i>
      <x/>
    </i>
    <i>
      <x v="8"/>
    </i>
    <i>
      <x v="7"/>
    </i>
    <i>
      <x v="1"/>
    </i>
    <i>
      <x v="3"/>
    </i>
    <i>
      <x v="2"/>
    </i>
    <i>
      <x v="4"/>
    </i>
    <i>
      <x v="6"/>
    </i>
    <i>
      <x v="5"/>
    </i>
    <i t="grand">
      <x/>
    </i>
  </rowItems>
  <colItems count="1">
    <i/>
  </colItems>
  <dataFields count="1">
    <dataField name="Count of meeting_date"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C74E4D5-C23A-4B24-9DD8-5BA433ECB63C}"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rowPageCount="1" colPageCount="1"/>
  <pivotFields count="14">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 axis="axisPage" showAll="0">
      <items count="3">
        <item x="0"/>
        <item x="1"/>
        <item t="default"/>
      </items>
    </pivotField>
  </pivotFields>
  <rowFields count="1">
    <field x="10"/>
  </rowFields>
  <rowItems count="8">
    <i>
      <x/>
    </i>
    <i>
      <x v="1"/>
    </i>
    <i>
      <x v="2"/>
    </i>
    <i>
      <x v="3"/>
    </i>
    <i>
      <x v="4"/>
    </i>
    <i>
      <x v="5"/>
    </i>
    <i>
      <x v="6"/>
    </i>
    <i t="grand">
      <x/>
    </i>
  </rowItems>
  <colItems count="1">
    <i/>
  </colItems>
  <pageFields count="1">
    <pageField fld="13" item="0" hier="-1"/>
  </pageFields>
  <dataFields count="1">
    <dataField name="Count of revenue_amount" fld="5" subtotal="count" baseField="1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39FC768-E37C-4B7E-9D1C-E654E42782C4}" name="PivotTable1" cacheId="2" applyNumberFormats="0" applyBorderFormats="0" applyFontFormats="0" applyPatternFormats="0" applyAlignmentFormats="0" applyWidthHeightFormats="1" dataCaption="Values" grandTotalCaption="Total Opportunities" updatedVersion="8" minRefreshableVersion="3" useAutoFormatting="1" itemPrintTitles="1" createdVersion="8" indent="0" outline="1" outlineData="1" multipleFieldFilters="0">
  <location ref="B20:C23" firstHeaderRow="1" firstDataRow="1" firstDataCol="1"/>
  <pivotFields count="14">
    <pivotField showAll="0"/>
    <pivotField showAll="0"/>
    <pivotField dataField="1" showAll="0"/>
    <pivotField showAll="0"/>
    <pivotField showAll="0"/>
    <pivotField showAll="0"/>
    <pivotField numFmtId="14" showAll="0"/>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Account Exe Id" fld="2"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2E1381-D0D0-44D2-8D41-8C2FA96972C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3:L8" firstHeaderRow="1" firstDataRow="1" firstDataCol="1" rowPageCount="1" colPageCount="1"/>
  <pivotFields count="14">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Page" showAll="0">
      <items count="3">
        <item x="0"/>
        <item x="1"/>
        <item t="default"/>
      </items>
    </pivotField>
  </pivotFields>
  <rowFields count="1">
    <field x="0"/>
  </rowFields>
  <rowItems count="5">
    <i>
      <x v="17"/>
    </i>
    <i>
      <x v="16"/>
    </i>
    <i>
      <x v="12"/>
    </i>
    <i>
      <x v="10"/>
    </i>
    <i t="grand">
      <x/>
    </i>
  </rowItems>
  <colItems count="1">
    <i/>
  </colItems>
  <pageFields count="1">
    <pageField fld="13" hier="-1"/>
  </pageFields>
  <dataFields count="1">
    <dataField name="Sum of revenue_amount" fld="5" baseField="0" baseItem="0"/>
  </dataFields>
  <formats count="1">
    <format dxfId="732">
      <pivotArea collapsedLevelsAreSubtotals="1" fieldPosition="0">
        <references count="1">
          <reference field="0" count="4">
            <x v="10"/>
            <x v="12"/>
            <x v="16"/>
            <x v="17"/>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2" iMeasureFld="0">
      <autoFilter ref="A1">
        <filterColumn colId="0">
          <top10 val="4" filterVal="4"/>
        </filterColumn>
      </autoFilter>
    </filter>
    <filter fld="0"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12D3430-EDCB-4834-A5F2-51070B60E00E}" name="PivotTable14" cacheId="1236" applyNumberFormats="0" applyBorderFormats="0" applyFontFormats="0" applyPatternFormats="0" applyAlignmentFormats="0" applyWidthHeightFormats="1" dataCaption="Values" tag="5d0d629d-5b4c-4100-8bb9-e8ac8873b98f" updatedVersion="8" minRefreshableVersion="3" useAutoFormatting="1" subtotalHiddenItems="1" itemPrintTitles="1" createdVersion="8" indent="0" outline="1" outlineData="1" multipleFieldFilters="0">
  <location ref="H3:H4"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60" name="[Opportunity].[stage].[All]" cap="All"/>
  </pageFields>
  <dataFields count="1">
    <dataField name="Open Opp" fld="0" subtotal="count" baseField="0" baseItem="0"/>
  </dataField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pen Opp"/>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A48F491-C911-4174-BAA8-A07EE68F04BC}" name="PivotTable13" cacheId="1233" applyNumberFormats="0" applyBorderFormats="0" applyFontFormats="0" applyPatternFormats="0" applyAlignmentFormats="0" applyWidthHeightFormats="1" dataCaption="Values" tag="07f570c8-1ef8-4410-ab52-26b58ccafa2f" updatedVersion="8" minRefreshableVersion="3" useAutoFormatting="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pp" fld="0" subtotal="count" baseField="0" baseItem="0"/>
  </dataField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pp"/>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9DEE4-2A2C-4E45-8A56-AB77CB9BC3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F14" firstHeaderRow="1" firstDataRow="2" firstDataCol="1"/>
  <pivotFields count="12">
    <pivotField dataField="1" showAll="0"/>
    <pivotField numFmtId="14" showAll="0"/>
    <pivotField showAll="0"/>
    <pivotField showAll="0"/>
    <pivotField showAll="0"/>
    <pivotField showAll="0"/>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items count="6">
        <item x="2"/>
        <item x="0"/>
        <item x="1"/>
        <item m="1" x="4"/>
        <item x="3"/>
        <item t="default"/>
      </items>
    </pivotField>
    <pivotField showAll="0"/>
    <pivotField showAll="0"/>
    <pivotField showAll="0"/>
    <pivotField numFmtId="14" showAll="0"/>
  </pivotFields>
  <rowFields count="1">
    <field x="6"/>
  </rowFields>
  <rowItems count="12">
    <i>
      <x v="6"/>
    </i>
    <i>
      <x v="5"/>
    </i>
    <i>
      <x v="4"/>
    </i>
    <i>
      <x/>
    </i>
    <i>
      <x v="7"/>
    </i>
    <i>
      <x v="8"/>
    </i>
    <i>
      <x v="10"/>
    </i>
    <i>
      <x v="1"/>
    </i>
    <i>
      <x v="9"/>
    </i>
    <i>
      <x v="2"/>
    </i>
    <i>
      <x v="3"/>
    </i>
    <i t="grand">
      <x/>
    </i>
  </rowItems>
  <colFields count="1">
    <field x="7"/>
  </colFields>
  <colItems count="5">
    <i>
      <x/>
    </i>
    <i>
      <x v="1"/>
    </i>
    <i>
      <x v="2"/>
    </i>
    <i>
      <x v="4"/>
    </i>
    <i t="grand">
      <x/>
    </i>
  </colItems>
  <dataFields count="1">
    <dataField name="Count of invoice_number" fld="0" subtotal="count" baseField="6" baseItem="0"/>
  </dataFields>
  <chartFormats count="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D971825-ACAE-4F6C-8C52-6747A50836F6}" name="PivotTable12" cacheId="1230" applyNumberFormats="0" applyBorderFormats="0" applyFontFormats="0" applyPatternFormats="0" applyAlignmentFormats="0" applyWidthHeightFormats="1" dataCaption="Values" tag="07adc953-7227-4f74-a328-32bbacbd6e81" updatedVersion="8" minRefreshableVersion="3" useAutoFormatting="1" itemPrintTitles="1" createdVersion="8" indent="0" outline="1" outlineData="1" multipleFieldFilters="0" chartFormat="9">
  <location ref="D3:E8"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pageFields count="1">
    <pageField fld="0" hier="60" name="[Opportunity].[stage].&amp;[Propose Solution]" cap="Propose Solution"/>
  </pageFields>
  <dataFields count="1">
    <dataField name="Sum of revenue_amount" fld="2" baseField="0" baseItem="0" numFmtId="164"/>
  </dataFields>
  <formats count="6">
    <format dxfId="725">
      <pivotArea type="all" dataOnly="0" outline="0" fieldPosition="0"/>
    </format>
    <format dxfId="724">
      <pivotArea outline="0" collapsedLevelsAreSubtotals="1" fieldPosition="0"/>
    </format>
    <format dxfId="723">
      <pivotArea field="1" type="button" dataOnly="0" labelOnly="1" outline="0" axis="axisRow" fieldPosition="0"/>
    </format>
    <format dxfId="722">
      <pivotArea dataOnly="0" labelOnly="1" fieldPosition="0">
        <references count="1">
          <reference field="1" count="0"/>
        </references>
      </pivotArea>
    </format>
    <format dxfId="721">
      <pivotArea dataOnly="0" labelOnly="1" grandRow="1" outline="0" fieldPosition="0"/>
    </format>
    <format dxfId="72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7">
      <autoFilter ref="A1">
        <filterColumn colId="0">
          <top10 val="4" filterVal="4"/>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67EFA56-1239-4858-B410-944218737D3A}" name="PivotTable11" cacheId="1227" applyNumberFormats="0" applyBorderFormats="0" applyFontFormats="0" applyPatternFormats="0" applyAlignmentFormats="0" applyWidthHeightFormats="1" dataCaption="Values" tag="d1b0d50c-6b4b-4ad8-8248-bf59eacc2e15" updatedVersion="8" minRefreshableVersion="3" useAutoFormatting="1" itemPrintTitles="1" createdVersion="8" indent="0" outline="1" outlineData="1" multipleFieldFilters="0" chartFormat="2">
  <location ref="A3:B8"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pageFields count="1">
    <pageField fld="0" hier="60" name="[Opportunity].[stage].&amp;[Propose Solution]" cap="Propose Solution"/>
  </pageFields>
  <dataFields count="1">
    <dataField name="Sum of revenue_amount" fld="2" baseField="0" baseItem="0" numFmtId="164"/>
  </dataFields>
  <formats count="6">
    <format dxfId="731">
      <pivotArea type="all" dataOnly="0" outline="0" fieldPosition="0"/>
    </format>
    <format dxfId="730">
      <pivotArea outline="0" collapsedLevelsAreSubtotals="1" fieldPosition="0"/>
    </format>
    <format dxfId="729">
      <pivotArea field="1" type="button" dataOnly="0" labelOnly="1" outline="0" axis="axisRow" fieldPosition="0"/>
    </format>
    <format dxfId="728">
      <pivotArea dataOnly="0" labelOnly="1" fieldPosition="0">
        <references count="1">
          <reference field="1" count="0"/>
        </references>
      </pivotArea>
    </format>
    <format dxfId="727">
      <pivotArea dataOnly="0" labelOnly="1" grandRow="1" outline="0" fieldPosition="0"/>
    </format>
    <format dxfId="72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7">
      <autoFilter ref="A1">
        <filterColumn colId="0">
          <top10 val="4" filterVal="4"/>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118CA-BFB9-450D-BB3B-0F73A1B64161}" name="PivotTable3" cacheId="1209" applyNumberFormats="0" applyBorderFormats="0" applyFontFormats="0" applyPatternFormats="0" applyAlignmentFormats="0" applyWidthHeightFormats="1" dataCaption="Values" tag="4fa85091-0857-4059-92c6-168d9773c3fd" updatedVersion="8" minRefreshableVersion="3" useAutoFormatting="1" itemPrintTitles="1" createdVersion="8" indent="0" outline="1" outlineData="1" multipleFieldFilters="0" chartFormat="8">
  <location ref="A17:B2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Year)"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DFC4D3-1F3C-4663-BE3C-EA9D2DFF789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8">
    <pivotField showAll="0"/>
    <pivotField showAll="0"/>
    <pivotField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dataField="1" showAll="0">
      <items count="5">
        <item sd="0" x="0"/>
        <item sd="0" x="1"/>
        <item sd="0" x="2"/>
        <item sd="0" x="3"/>
        <item t="default"/>
      </items>
    </pivotField>
  </pivotFields>
  <rowFields count="1">
    <field x="7"/>
  </rowFields>
  <rowItems count="3">
    <i>
      <x v="1"/>
    </i>
    <i>
      <x v="2"/>
    </i>
    <i t="grand">
      <x/>
    </i>
  </rowItems>
  <colItems count="1">
    <i/>
  </colItems>
  <dataFields count="1">
    <dataField name="Number of Meetings" fld="7" subtotal="count" baseField="7" baseItem="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1A8511-2ACE-414A-AB9D-C8B36106BD3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B24" firstHeaderRow="1" firstDataRow="1" firstDataCol="1"/>
  <pivotFields count="4">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65" showAll="0"/>
    <pivotField numFmtId="165" showAll="0"/>
    <pivotField dataField="1" numFmtId="165" showAll="0"/>
  </pivotFields>
  <rowFields count="1">
    <field x="0"/>
  </rowFields>
  <rowItems count="4">
    <i>
      <x v="1"/>
    </i>
    <i>
      <x v="2"/>
    </i>
    <i>
      <x/>
    </i>
    <i t="grand">
      <x/>
    </i>
  </rowItems>
  <colItems count="1">
    <i/>
  </colItems>
  <dataFields count="1">
    <dataField name="Sum of Renewal" fld="3"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B95688-6BEB-46C7-9977-A9CDD76F44C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B15" firstHeaderRow="1" firstDataRow="1" firstDataCol="1"/>
  <pivotFields count="4">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65" showAll="0"/>
    <pivotField dataField="1" numFmtId="165" showAll="0"/>
    <pivotField numFmtId="165" showAll="0"/>
  </pivotFields>
  <rowFields count="1">
    <field x="0"/>
  </rowFields>
  <rowItems count="4">
    <i>
      <x v="1"/>
    </i>
    <i>
      <x/>
    </i>
    <i>
      <x v="2"/>
    </i>
    <i t="grand">
      <x/>
    </i>
  </rowItems>
  <colItems count="1">
    <i/>
  </colItems>
  <dataFields count="1">
    <dataField name="Sum of Cross Sell" fld="2" baseField="0" baseItem="0" numFmtId="165"/>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54957B-BAF1-4DA9-9AED-5D7A306E56E0}" name="PivotTable7" cacheId="1218" applyNumberFormats="0" applyBorderFormats="0" applyFontFormats="0" applyPatternFormats="0" applyAlignmentFormats="0" applyWidthHeightFormats="1" dataCaption="Values" tag="690825b9-5d73-42bc-a7d8-1ea92a3f45c1" updatedVersion="8" minRefreshableVersion="3" useAutoFormatting="1" itemPrintTitles="1" createdVersion="8" indent="0" outline="1" outlineData="1" multipleFieldFilters="0" chartFormat="9">
  <location ref="L18:M2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newal" fld="1" baseField="0" baseItem="0" numFmtId="165"/>
  </dataFields>
  <formats count="6">
    <format dxfId="745">
      <pivotArea type="all" dataOnly="0" outline="0" fieldPosition="0"/>
    </format>
    <format dxfId="744">
      <pivotArea outline="0" collapsedLevelsAreSubtotals="1" fieldPosition="0"/>
    </format>
    <format dxfId="743">
      <pivotArea field="0" type="button" dataOnly="0" labelOnly="1" outline="0" axis="axisRow" fieldPosition="0"/>
    </format>
    <format dxfId="742">
      <pivotArea dataOnly="0" labelOnly="1" fieldPosition="0">
        <references count="1">
          <reference field="0" count="0"/>
        </references>
      </pivotArea>
    </format>
    <format dxfId="741">
      <pivotArea dataOnly="0" labelOnly="1" grandRow="1" outline="0" fieldPosition="0"/>
    </format>
    <format dxfId="740">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DC9B9D-46F2-4C7E-A9A2-AF5E31B49C27}" name="PivotTable6" cacheId="1215" applyNumberFormats="0" applyBorderFormats="0" applyFontFormats="0" applyPatternFormats="0" applyAlignmentFormats="0" applyWidthHeightFormats="1" dataCaption="Values" tag="a7145179-10dc-433e-b2f8-f4928a46e933" updatedVersion="8" minRefreshableVersion="3" useAutoFormatting="1" itemPrintTitles="1" createdVersion="8" indent="0" outline="1" outlineData="1" multipleFieldFilters="0" chartFormat="8">
  <location ref="L10:M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ross Sell" fld="1" baseField="0" baseItem="0" numFmtId="165"/>
  </dataFields>
  <formats count="6">
    <format dxfId="751">
      <pivotArea type="all" dataOnly="0" outline="0" fieldPosition="0"/>
    </format>
    <format dxfId="750">
      <pivotArea outline="0" collapsedLevelsAreSubtotals="1" fieldPosition="0"/>
    </format>
    <format dxfId="749">
      <pivotArea field="0" type="button" dataOnly="0" labelOnly="1" outline="0" axis="axisRow" fieldPosition="0"/>
    </format>
    <format dxfId="748">
      <pivotArea dataOnly="0" labelOnly="1" fieldPosition="0">
        <references count="1">
          <reference field="0" count="0"/>
        </references>
      </pivotArea>
    </format>
    <format dxfId="747">
      <pivotArea dataOnly="0" labelOnly="1" grandRow="1" outline="0" fieldPosition="0"/>
    </format>
    <format dxfId="746">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02C6CC-10E9-4F5D-BAF2-727D395D1A5A}" name="PivotTable5" cacheId="1212" applyNumberFormats="0" applyBorderFormats="0" applyFontFormats="0" applyPatternFormats="0" applyAlignmentFormats="0" applyWidthHeightFormats="1" dataCaption="Values" tag="0414817c-3067-41a4-bb94-d3417c7b408f" updatedVersion="8" minRefreshableVersion="3" useAutoFormatting="1" itemPrintTitles="1" createdVersion="8" indent="0" outline="1" outlineData="1" multipleFieldFilters="0" chartFormat="10">
  <location ref="L3:M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New" fld="1" baseField="0" baseItem="0" numFmtId="165"/>
  </dataFields>
  <formats count="6">
    <format dxfId="757">
      <pivotArea type="all" dataOnly="0" outline="0" fieldPosition="0"/>
    </format>
    <format dxfId="756">
      <pivotArea outline="0" collapsedLevelsAreSubtotals="1" fieldPosition="0"/>
    </format>
    <format dxfId="755">
      <pivotArea field="0" type="button" dataOnly="0" labelOnly="1" outline="0" axis="axisRow" fieldPosition="0"/>
    </format>
    <format dxfId="754">
      <pivotArea dataOnly="0" labelOnly="1" fieldPosition="0">
        <references count="1">
          <reference field="0" count="0"/>
        </references>
      </pivotArea>
    </format>
    <format dxfId="753">
      <pivotArea dataOnly="0" labelOnly="1" grandRow="1" outline="0" fieldPosition="0"/>
    </format>
    <format dxfId="752">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95E293-9502-40F9-AB4A-55F2CCF49F74}"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3DE611B-AF44-4ECE-B17C-06062D920B78}"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F52648D8-7F30-498D-AE99-ED6A8BFEBF78}"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6D378A2E-CEAC-4CD3-BA6F-C8C19574D9F9}"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A184C672-EE61-4C05-86BD-4F83C8943B8A}" autoFormatId="16" applyNumberFormats="0" applyBorderFormats="0" applyFontFormats="0" applyPatternFormats="0" applyAlignmentFormats="0" applyWidthHeightFormats="0">
  <queryTableRefresh nextId="12">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6" xr16:uid="{1B3FE122-E776-436F-AA84-DC93F27ABACA}" autoFormatId="16" applyNumberFormats="0" applyBorderFormats="0" applyFontFormats="0" applyPatternFormats="0" applyAlignmentFormats="0" applyWidthHeightFormats="0">
  <queryTableRefresh nextId="16" unboundColumnsRight="1">
    <queryTableFields count="14">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69F0D6F0-FDC8-461E-8542-F82E122D9609}" sourceName="[Individual_Budget].[Employee Name]">
  <pivotTables>
    <pivotTable tabId="9" name="PivotTable2"/>
    <pivotTable tabId="10" name="PivotTable3"/>
    <pivotTable tabId="17" name="PivotTable5"/>
    <pivotTable tabId="17" name="PivotTable6"/>
    <pivotTable tabId="17" name="PivotTable7"/>
    <pivotTable tabId="14" name="PivotTable8"/>
    <pivotTable tabId="13" name="PivotTable10"/>
    <pivotTable tabId="18" name="PivotTable11"/>
    <pivotTable tabId="18" name="PivotTable12"/>
    <pivotTable tabId="18" name="PivotTable13"/>
    <pivotTable tabId="18" name="PivotTable14"/>
  </pivotTables>
  <data>
    <olap pivotCacheId="1689277584">
      <levels count="2">
        <level uniqueName="[Individual_Budget].[Employee Name].[(All)]" sourceCaption="(All)" count="0"/>
        <level uniqueName="[Individual_Budget].[Employee Name].[Employee Name]" sourceCaption="Employee Name" count="11">
          <ranges>
            <range startItem="0">
              <i n="[Individual_Budget].[Employee Name].&amp;[Abhinav Shivam]" c="Abhinav Shivam"/>
              <i n="[Individual_Budget].[Employee Name].&amp;[Animesh Rawat]" c="Animesh Rawat"/>
              <i n="[Individual_Budget].[Employee Name].&amp;[Mark]" c="Mark"/>
              <i n="[Individual_Budget].[Employee Name].&amp;[Vidit Shah]" c="Vidit Shah"/>
              <i n="[Individual_Budget].[Employee Name].&amp;[Vinay]" c="Vinay"/>
              <i n="[Individual_Budget].[Employee Name].&amp;" c="(blank)"/>
              <i n="[Individual_Budget].[Employee Name].&amp;[Gilbert]" c="Gilbert"/>
              <i n="[Individual_Budget].[Employee Name].&amp;[Ketan Jain]" c="Ketan Jain"/>
              <i n="[Individual_Budget].[Employee Name].&amp;[Manish Sharma]" c="Manish Sharma"/>
              <i n="[Individual_Budget].[Employee Name].&amp;[Juli]" c="Juli"/>
              <i n="[Individual_Budget].[Employee Name].&amp;[Kumar Jha]" c="Kumar Jha"/>
            </range>
          </ranges>
        </level>
      </levels>
      <selections count="1">
        <selection n="[Individual_Budget].[Employee Name].[All]"/>
      </selections>
    </olap>
  </data>
  <extLst>
    <x:ext xmlns:x15="http://schemas.microsoft.com/office/spreadsheetml/2010/11/main" uri="{470722E0-AACD-4C17-9CDC-17EF765DBC7E}">
      <x15:slicerCacheHideItemsWithNoData count="1">
        <x15:slicerCacheOlapLevelName uniqueName="[Individual_Budget].[Employee Name].[Employee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DAB6F7DA-4E49-4167-B15B-FE139E318C75}" cache="Slicer_Employee_Name" caption="Employee Name" columnCount="4" level="1" style="SlicerStyleDark1"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6D31C3-ED28-4183-9ABD-D7F6EFC416FA}" name="Brokerage" displayName="Brokerage" ref="A1:Q962" tableType="queryTable" totalsRowShown="0">
  <autoFilter ref="A1:Q962" xr:uid="{226D31C3-ED28-4183-9ABD-D7F6EFC416FA}"/>
  <tableColumns count="17">
    <tableColumn id="1" xr3:uid="{C6251ACA-FF4B-4122-9E60-D340A6D624BB}" uniqueName="1" name="client_name" queryTableFieldId="1" dataDxfId="810"/>
    <tableColumn id="2" xr3:uid="{F2D1BA42-1FE6-4584-844B-065A12365992}" uniqueName="2" name="policy_number" queryTableFieldId="2"/>
    <tableColumn id="3" xr3:uid="{8388242B-ADEC-462A-B738-7E3F2121148D}" uniqueName="3" name="policy_status" queryTableFieldId="3" dataDxfId="809"/>
    <tableColumn id="4" xr3:uid="{75519DD6-2119-4FF0-9394-8ABED65A90F7}" uniqueName="4" name="policy_start_date" queryTableFieldId="4" dataDxfId="808"/>
    <tableColumn id="5" xr3:uid="{E8306ECB-44D1-48A8-B80F-9DCF560C26C3}" uniqueName="5" name="policy_end_date" queryTableFieldId="5" dataDxfId="807"/>
    <tableColumn id="6" xr3:uid="{34ED39B9-B500-4438-B7FB-A9E9007C78E8}" uniqueName="6" name="product_group" queryTableFieldId="6" dataDxfId="806"/>
    <tableColumn id="7" xr3:uid="{C00E4F78-581C-423E-8DF5-58787522C0A6}" uniqueName="7" name="Account Id" queryTableFieldId="7"/>
    <tableColumn id="8" xr3:uid="{7C28ED05-36D2-4BC4-9D6B-4EA2488331EE}" uniqueName="8" name="Account Exe ID" queryTableFieldId="8" dataDxfId="805"/>
    <tableColumn id="9" xr3:uid="{711EA173-D422-457F-BF3D-7E977BD09529}" uniqueName="9" name="branch_name" queryTableFieldId="9" dataDxfId="804"/>
    <tableColumn id="10" xr3:uid="{0620460B-9050-49E7-B43F-D9080115A45A}" uniqueName="10" name="solution_group" queryTableFieldId="10" dataDxfId="803"/>
    <tableColumn id="11" xr3:uid="{B387FF13-5910-420C-AAB6-C03611C82028}" uniqueName="11" name="income_class" queryTableFieldId="11" dataDxfId="802"/>
    <tableColumn id="12" xr3:uid="{3CB23391-3D8C-48B4-A635-93EFBC0BDB3D}" uniqueName="12" name="Amount" queryTableFieldId="12"/>
    <tableColumn id="13" xr3:uid="{88E57EC8-B829-4AB0-9CD1-7FB1AAD325AA}" uniqueName="13" name="income_due_date" queryTableFieldId="13" dataDxfId="801"/>
    <tableColumn id="14" xr3:uid="{252ACD12-6242-4784-94B5-DE955210CF2D}" uniqueName="14" name="revenue_transaction_type" queryTableFieldId="14" dataDxfId="800"/>
    <tableColumn id="15" xr3:uid="{70194FC2-051E-4151-9D74-411052A76A36}" uniqueName="15" name="renewal_status" queryTableFieldId="15" dataDxfId="799"/>
    <tableColumn id="16" xr3:uid="{8C493B21-DFC8-438A-96B2-5733A2A6DBB9}" uniqueName="16" name="lapse_reason" queryTableFieldId="16" dataDxfId="798"/>
    <tableColumn id="17" xr3:uid="{4AADE7DD-DE74-4E18-9841-6E654C39C247}" uniqueName="17" name="last_updated_date" queryTableFieldId="17" dataDxfId="79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23F204-FB9D-4B32-8739-6E0C864D7531}" name="Fees" displayName="Fees" ref="A1:I10" tableType="queryTable" totalsRowShown="0">
  <autoFilter ref="A1:I10" xr:uid="{5523F204-FB9D-4B32-8739-6E0C864D7531}"/>
  <tableColumns count="9">
    <tableColumn id="1" xr3:uid="{CB8B17BA-1E41-47F3-8D66-CA887C3541F2}" uniqueName="1" name="client_name" queryTableFieldId="1" dataDxfId="796"/>
    <tableColumn id="2" xr3:uid="{ABD911B5-7611-4C3E-9709-5BB4393E3706}" uniqueName="2" name="branch_name" queryTableFieldId="2" dataDxfId="795"/>
    <tableColumn id="3" xr3:uid="{893D4BD5-522C-40D2-8533-26321F8AD9FE}" uniqueName="3" name="solution_group" queryTableFieldId="3" dataDxfId="794"/>
    <tableColumn id="4" xr3:uid="{EBEC1D52-DB3A-42E4-9836-E7587153E1B9}" uniqueName="4" name="Salesperson ID" queryTableFieldId="4"/>
    <tableColumn id="5" xr3:uid="{4E6DF524-12A2-41AF-8E51-D56DCECE412D}" uniqueName="5" name="Account Executive" queryTableFieldId="5" dataDxfId="793"/>
    <tableColumn id="6" xr3:uid="{18E9C7B7-7A00-4F9C-8D40-F79A1F186373}" uniqueName="6" name="income_class" queryTableFieldId="6" dataDxfId="792"/>
    <tableColumn id="7" xr3:uid="{7C88D861-063A-4236-8E6C-8B38B2297391}" uniqueName="7" name="Amount" queryTableFieldId="7"/>
    <tableColumn id="8" xr3:uid="{02E26DD1-3FA1-42B5-B669-B61548D52DCF}" uniqueName="8" name="income_due_date" queryTableFieldId="8" dataDxfId="791"/>
    <tableColumn id="9" xr3:uid="{7E066657-A2EA-4D03-BA02-3AD803ED3EEC}" uniqueName="9" name="revenue_transaction_type" queryTableFieldId="9" dataDxfId="79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39B8B3-8B22-4EC7-8A57-EADCA18EDA36}" name="Invoice" displayName="Invoice" ref="A1:L205" tableType="queryTable" totalsRowShown="0">
  <autoFilter ref="A1:L205" xr:uid="{7E39B8B3-8B22-4EC7-8A57-EADCA18EDA36}"/>
  <tableColumns count="12">
    <tableColumn id="1" xr3:uid="{D1C79356-B34F-4731-8963-7AD46B73505F}" uniqueName="1" name="invoice_number" queryTableFieldId="1"/>
    <tableColumn id="2" xr3:uid="{E88922C2-D985-4487-88C5-6845BA49DDBE}" uniqueName="2" name="invoice_date" queryTableFieldId="2" dataDxfId="789"/>
    <tableColumn id="3" xr3:uid="{5ECE6668-AC78-45DB-8EA1-ABE7B1810209}" uniqueName="3" name="revenue_transaction_type" queryTableFieldId="3" dataDxfId="788"/>
    <tableColumn id="4" xr3:uid="{4B6E1501-EF00-46D3-A6AC-C78767BB0661}" uniqueName="4" name="branch_name" queryTableFieldId="4" dataDxfId="787"/>
    <tableColumn id="5" xr3:uid="{BF2CEC8E-0871-4DE4-AA59-782C4461EEA1}" uniqueName="5" name="solution_group" queryTableFieldId="5" dataDxfId="786"/>
    <tableColumn id="6" xr3:uid="{D99E2869-1BB9-46CF-869D-7EFEB46EDE3E}" uniqueName="6" name="Account Exe ID" queryTableFieldId="6"/>
    <tableColumn id="7" xr3:uid="{6A4156A5-F27E-4E93-BE3B-5147E8F75746}" uniqueName="7" name="Account Executive" queryTableFieldId="7" dataDxfId="785"/>
    <tableColumn id="8" xr3:uid="{44E0B2CA-21EB-4F8D-909B-659CA41DAC81}" uniqueName="8" name="income_class" queryTableFieldId="8" dataDxfId="784"/>
    <tableColumn id="9" xr3:uid="{8D192A72-83F1-4684-84F1-4350367B1F1B}" uniqueName="9" name="client_name" queryTableFieldId="9" dataDxfId="783"/>
    <tableColumn id="10" xr3:uid="{7F173837-BEA2-4E03-A038-74C81BF45913}" uniqueName="10" name="policy_number" queryTableFieldId="10"/>
    <tableColumn id="11" xr3:uid="{208E49E6-7A12-4C5C-B8B3-C2438C1643D8}" uniqueName="11" name="Amount" queryTableFieldId="11"/>
    <tableColumn id="12" xr3:uid="{1730FA84-5F7A-4C26-A118-94E8E9BD674C}" uniqueName="12" name="income_due_date" queryTableFieldId="12" dataDxfId="78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1A7D3B-E4E0-4117-AF28-97049BAEAADC}" name="Meeting" displayName="Meeting" ref="A1:E35" tableType="queryTable" totalsRowShown="0">
  <autoFilter ref="A1:E35" xr:uid="{0A1A7D3B-E4E0-4117-AF28-97049BAEAADC}"/>
  <tableColumns count="5">
    <tableColumn id="1" xr3:uid="{CF31BB9D-458B-4AAA-8513-BC86D4270311}" uniqueName="1" name="Account Exe ID" queryTableFieldId="1"/>
    <tableColumn id="2" xr3:uid="{CAF1F667-C2E3-4EF0-8D94-103E2F97D760}" uniqueName="2" name="Account Executive" queryTableFieldId="2" dataDxfId="781"/>
    <tableColumn id="3" xr3:uid="{A74EBC27-E656-4ECB-9A0D-80AA9AC4CD74}" uniqueName="3" name="branch_name" queryTableFieldId="3" dataDxfId="780"/>
    <tableColumn id="4" xr3:uid="{01B4AA97-DAE7-452D-BADC-05DEE0355ACA}" uniqueName="4" name="global_attendees" queryTableFieldId="4" dataDxfId="779"/>
    <tableColumn id="5" xr3:uid="{6E4604F4-B3C7-4EBB-8035-5EDD7D652575}" uniqueName="5" name="meeting_date" queryTableFieldId="5" dataDxfId="77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A51E2-8BF9-4133-A32E-6D3E9734D4AB}" name="Individual_Budget" displayName="Individual_Budget" ref="A1:G12" tableType="queryTable" totalsRowCount="1">
  <autoFilter ref="A1:G11" xr:uid="{0ACA51E2-8BF9-4133-A32E-6D3E9734D4AB}"/>
  <tableColumns count="7">
    <tableColumn id="1" xr3:uid="{1F346E5C-A15A-4CBB-8516-8CF6DF9E582F}" uniqueName="1" name="Branch" queryTableFieldId="1" dataDxfId="777"/>
    <tableColumn id="2" xr3:uid="{F44E47F4-7E8B-46B9-856E-091B08E0D42B}" uniqueName="2" name="Sales person ID" queryTableFieldId="2"/>
    <tableColumn id="3" xr3:uid="{6B6CE01A-51DA-43B5-BF37-2F4102254514}" uniqueName="3" name="Employee Name" queryTableFieldId="3" dataDxfId="776"/>
    <tableColumn id="4" xr3:uid="{8B3AFF53-1A95-4D39-BAD8-37C09DB41FD9}" uniqueName="4" name="New Role2" queryTableFieldId="4" dataDxfId="775"/>
    <tableColumn id="5" xr3:uid="{109EA9B7-2751-4E88-A272-C4C743FE4BE5}" uniqueName="5" name="New Budget" totalsRowFunction="sum" queryTableFieldId="5" totalsRowDxfId="774"/>
    <tableColumn id="6" xr3:uid="{098032BF-A7DA-480F-9D59-F5E966B40E62}" uniqueName="6" name="Cross sell bugdet" totalsRowFunction="sum" queryTableFieldId="6" totalsRowDxfId="773"/>
    <tableColumn id="7" xr3:uid="{0151711A-3302-4CE9-9D1D-775A4358643F}" uniqueName="7" name="Renewal Budget" totalsRowFunction="sum" queryTableFieldId="7" totalsRowDxfId="77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728125-A317-45A4-BA4B-307872D5DAB1}" name="Table7" displayName="Table7" ref="A16:D19" totalsRowShown="0">
  <autoFilter ref="A16:D19" xr:uid="{0F728125-A317-45A4-BA4B-307872D5DAB1}"/>
  <tableColumns count="4">
    <tableColumn id="1" xr3:uid="{C9C6D32B-28CF-4AE7-8BAD-DE6F62CF8431}" name="Items"/>
    <tableColumn id="2" xr3:uid="{10301548-A4B2-4F82-8B71-F90CE5AE0EAB}" name="New" dataDxfId="771"/>
    <tableColumn id="3" xr3:uid="{B3485F41-D32D-444E-8947-C6C61E705517}" name="Cross Sell" dataDxfId="770"/>
    <tableColumn id="4" xr3:uid="{6E9A5C8C-9D08-481A-ACD7-24CC240993FB}" name="Renewal" dataDxfId="769"/>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AE8ECE-DA2C-4203-A904-961C62C105EA}" name="Opportunity" displayName="Opportunity" ref="A1:N50" tableType="queryTable" totalsRowShown="0">
  <autoFilter ref="A1:N50" xr:uid="{9CAE8ECE-DA2C-4203-A904-961C62C105EA}"/>
  <tableColumns count="14">
    <tableColumn id="1" xr3:uid="{4869B2D2-C875-48A8-BA9E-61102974228D}" uniqueName="1" name="opportunity_name" queryTableFieldId="1" dataDxfId="768"/>
    <tableColumn id="2" xr3:uid="{33EB8DE2-F871-4A1A-A24E-E71B4B9B3A7E}" uniqueName="2" name="opportunity_id" queryTableFieldId="2" dataDxfId="767"/>
    <tableColumn id="3" xr3:uid="{AB996BB4-10AC-4AED-9BC0-730708D25E37}" uniqueName="3" name="Account Exe Id" queryTableFieldId="3"/>
    <tableColumn id="4" xr3:uid="{3925A1D7-3946-4661-B634-3BD8E9BE97A7}" uniqueName="4" name="Account Executive" queryTableFieldId="4" dataDxfId="766"/>
    <tableColumn id="5" xr3:uid="{94B45975-2BF6-4AA3-B3D1-773E40B7EA4E}" uniqueName="5" name="premium_amount" queryTableFieldId="5"/>
    <tableColumn id="6" xr3:uid="{9BABBF33-0351-44F4-8C73-4C3CD59AF3D3}" uniqueName="6" name="revenue_amount" queryTableFieldId="6"/>
    <tableColumn id="7" xr3:uid="{23C50CD9-6EB6-4EE5-92E3-DD085C05750E}" uniqueName="7" name="closing_date" queryTableFieldId="7" dataDxfId="765"/>
    <tableColumn id="8" xr3:uid="{F701F351-3CBD-439C-9D4C-911610590EA2}" uniqueName="8" name="stage" queryTableFieldId="8" dataDxfId="764"/>
    <tableColumn id="9" xr3:uid="{737D18F5-E57D-46BD-A9F1-86820E37E971}" uniqueName="9" name="branch" queryTableFieldId="9" dataDxfId="763"/>
    <tableColumn id="10" xr3:uid="{6AA7267B-74BE-4378-8B2F-8CE1D6B8D484}" uniqueName="10" name="specialty" queryTableFieldId="10" dataDxfId="762"/>
    <tableColumn id="11" xr3:uid="{05D9967B-C2E9-41FA-96F7-2D5F13ACE967}" uniqueName="11" name="product_group" queryTableFieldId="11" dataDxfId="761"/>
    <tableColumn id="12" xr3:uid="{6E6321F1-6B70-4FA0-AA9E-5ED5B6660227}" uniqueName="12" name="product_sub_group" queryTableFieldId="12" dataDxfId="760"/>
    <tableColumn id="13" xr3:uid="{E0005DDB-FA27-4D2E-B5FE-ED852D4C36A9}" uniqueName="13" name="risk_details" queryTableFieldId="13" dataDxfId="759"/>
    <tableColumn id="14" xr3:uid="{C481A7EC-B5BC-4043-A697-4AEA8210952F}" uniqueName="14" name="Open/Close Opportunity" queryTableFieldId="14" dataDxfId="758">
      <calculatedColumnFormula>IF(H2 = "Negotiate","Won","Open")</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7F9B08-82BB-4938-9554-3BA000B34FCA}" name="Table8" displayName="Table8" ref="E21:F22" totalsRowShown="0">
  <autoFilter ref="E21:F22" xr:uid="{467F9B08-82BB-4938-9554-3BA000B34FCA}"/>
  <tableColumns count="2">
    <tableColumn id="1" xr3:uid="{F2418FAA-BA2C-4FC6-8E5C-3D4966276F48}" name="Total Oppoertunities">
      <calculatedColumnFormula>GETPIVOTDATA("Account Exe Id",$B$20,"Open/Close Opportunity","Open")</calculatedColumnFormula>
    </tableColumn>
    <tableColumn id="2" xr3:uid="{92AEF611-6FE8-4136-95BC-F3F8C0DEAD68}" name="Open Opportunities">
      <calculatedColumnFormula>GETPIVOTDATA("Account Exe Id",$B$20)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table" Target="../tables/table8.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openxmlformats.org/officeDocument/2006/relationships/drawing" Target="../drawings/drawing7.xml"/><Relationship Id="rId4" Type="http://schemas.openxmlformats.org/officeDocument/2006/relationships/pivotTable" Target="../pivotTables/pivotTable2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D053F-2085-4626-9E6C-E3A374ABA55F}">
  <dimension ref="A1:Q962"/>
  <sheetViews>
    <sheetView topLeftCell="C934" workbookViewId="0">
      <selection activeCell="O3" sqref="O3"/>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7E51-8775-4717-8964-D3A9B8CA2010}">
  <dimension ref="A1:B27"/>
  <sheetViews>
    <sheetView topLeftCell="A11" workbookViewId="0">
      <selection activeCell="A23" sqref="A23:B27"/>
    </sheetView>
  </sheetViews>
  <sheetFormatPr defaultRowHeight="14.4" x14ac:dyDescent="0.3"/>
  <cols>
    <col min="1" max="1" width="17.21875" bestFit="1" customWidth="1"/>
    <col min="2" max="2" width="22.33203125" bestFit="1" customWidth="1"/>
  </cols>
  <sheetData>
    <row r="1" spans="1:2" x14ac:dyDescent="0.3">
      <c r="A1" s="2" t="s">
        <v>664</v>
      </c>
      <c r="B1" t="s">
        <v>675</v>
      </c>
    </row>
    <row r="2" spans="1:2" x14ac:dyDescent="0.3">
      <c r="A2" s="3" t="s">
        <v>545</v>
      </c>
      <c r="B2" s="5">
        <v>5919500</v>
      </c>
    </row>
    <row r="3" spans="1:2" x14ac:dyDescent="0.3">
      <c r="A3" s="3" t="s">
        <v>589</v>
      </c>
      <c r="B3" s="5">
        <v>899000</v>
      </c>
    </row>
    <row r="4" spans="1:2" x14ac:dyDescent="0.3">
      <c r="A4" s="3" t="s">
        <v>616</v>
      </c>
      <c r="B4" s="5">
        <v>60000</v>
      </c>
    </row>
    <row r="5" spans="1:2" x14ac:dyDescent="0.3">
      <c r="A5" s="3" t="s">
        <v>665</v>
      </c>
      <c r="B5">
        <v>6878500</v>
      </c>
    </row>
    <row r="23" spans="1:2" x14ac:dyDescent="0.3">
      <c r="A23" s="6" t="s">
        <v>664</v>
      </c>
      <c r="B23" s="5" t="s">
        <v>675</v>
      </c>
    </row>
    <row r="24" spans="1:2" x14ac:dyDescent="0.3">
      <c r="A24" s="7" t="s">
        <v>545</v>
      </c>
      <c r="B24" s="5">
        <v>5919500</v>
      </c>
    </row>
    <row r="25" spans="1:2" x14ac:dyDescent="0.3">
      <c r="A25" s="7" t="s">
        <v>589</v>
      </c>
      <c r="B25" s="5">
        <v>899000</v>
      </c>
    </row>
    <row r="26" spans="1:2" x14ac:dyDescent="0.3">
      <c r="A26" s="7" t="s">
        <v>616</v>
      </c>
      <c r="B26" s="5">
        <v>60000</v>
      </c>
    </row>
    <row r="27" spans="1:2" x14ac:dyDescent="0.3">
      <c r="A27" s="7" t="s">
        <v>665</v>
      </c>
      <c r="B27" s="5">
        <v>6878500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D59E-6F54-43BD-8450-C4BA415EFF7E}">
  <dimension ref="A1:B28"/>
  <sheetViews>
    <sheetView workbookViewId="0">
      <selection activeCell="J30" sqref="J30"/>
    </sheetView>
  </sheetViews>
  <sheetFormatPr defaultRowHeight="14.4" x14ac:dyDescent="0.3"/>
  <cols>
    <col min="1" max="1" width="13.77734375" bestFit="1" customWidth="1"/>
    <col min="2" max="2" width="20.6640625" bestFit="1" customWidth="1"/>
    <col min="3" max="3" width="20.21875" bestFit="1" customWidth="1"/>
  </cols>
  <sheetData>
    <row r="1" spans="1:2" x14ac:dyDescent="0.3">
      <c r="A1" s="2" t="s">
        <v>664</v>
      </c>
      <c r="B1" t="s">
        <v>674</v>
      </c>
    </row>
    <row r="2" spans="1:2" x14ac:dyDescent="0.3">
      <c r="A2" s="3" t="s">
        <v>27</v>
      </c>
      <c r="B2">
        <v>7</v>
      </c>
    </row>
    <row r="3" spans="1:2" x14ac:dyDescent="0.3">
      <c r="A3" s="3" t="s">
        <v>21</v>
      </c>
      <c r="B3">
        <v>5</v>
      </c>
    </row>
    <row r="4" spans="1:2" x14ac:dyDescent="0.3">
      <c r="A4" s="3" t="s">
        <v>66</v>
      </c>
      <c r="B4">
        <v>4</v>
      </c>
    </row>
    <row r="5" spans="1:2" x14ac:dyDescent="0.3">
      <c r="A5" s="3" t="s">
        <v>56</v>
      </c>
      <c r="B5">
        <v>4</v>
      </c>
    </row>
    <row r="6" spans="1:2" x14ac:dyDescent="0.3">
      <c r="A6" s="3" t="s">
        <v>77</v>
      </c>
      <c r="B6">
        <v>4</v>
      </c>
    </row>
    <row r="7" spans="1:2" x14ac:dyDescent="0.3">
      <c r="A7" s="3" t="s">
        <v>244</v>
      </c>
      <c r="B7">
        <v>3</v>
      </c>
    </row>
    <row r="8" spans="1:2" x14ac:dyDescent="0.3">
      <c r="A8" s="3" t="s">
        <v>53</v>
      </c>
      <c r="B8">
        <v>3</v>
      </c>
    </row>
    <row r="9" spans="1:2" x14ac:dyDescent="0.3">
      <c r="A9" s="3" t="s">
        <v>99</v>
      </c>
      <c r="B9">
        <v>2</v>
      </c>
    </row>
    <row r="10" spans="1:2" x14ac:dyDescent="0.3">
      <c r="A10" s="3" t="s">
        <v>39</v>
      </c>
      <c r="B10">
        <v>2</v>
      </c>
    </row>
    <row r="11" spans="1:2" x14ac:dyDescent="0.3">
      <c r="A11" s="3" t="s">
        <v>665</v>
      </c>
      <c r="B11">
        <v>34</v>
      </c>
    </row>
    <row r="18" spans="1:2" x14ac:dyDescent="0.3">
      <c r="A18" s="2" t="s">
        <v>664</v>
      </c>
      <c r="B18" t="s">
        <v>674</v>
      </c>
    </row>
    <row r="19" spans="1:2" x14ac:dyDescent="0.3">
      <c r="A19" s="3" t="s">
        <v>27</v>
      </c>
      <c r="B19" s="10">
        <v>7</v>
      </c>
    </row>
    <row r="20" spans="1:2" x14ac:dyDescent="0.3">
      <c r="A20" s="3" t="s">
        <v>56</v>
      </c>
      <c r="B20" s="10">
        <v>4</v>
      </c>
    </row>
    <row r="21" spans="1:2" x14ac:dyDescent="0.3">
      <c r="A21" s="3" t="s">
        <v>244</v>
      </c>
      <c r="B21" s="10">
        <v>3</v>
      </c>
    </row>
    <row r="22" spans="1:2" x14ac:dyDescent="0.3">
      <c r="A22" s="3" t="s">
        <v>77</v>
      </c>
      <c r="B22" s="10">
        <v>4</v>
      </c>
    </row>
    <row r="23" spans="1:2" x14ac:dyDescent="0.3">
      <c r="A23" s="3" t="s">
        <v>53</v>
      </c>
      <c r="B23" s="10">
        <v>3</v>
      </c>
    </row>
    <row r="24" spans="1:2" x14ac:dyDescent="0.3">
      <c r="A24" s="3" t="s">
        <v>39</v>
      </c>
      <c r="B24" s="10">
        <v>2</v>
      </c>
    </row>
    <row r="25" spans="1:2" x14ac:dyDescent="0.3">
      <c r="A25" s="3" t="s">
        <v>99</v>
      </c>
      <c r="B25" s="10">
        <v>2</v>
      </c>
    </row>
    <row r="26" spans="1:2" x14ac:dyDescent="0.3">
      <c r="A26" s="3" t="s">
        <v>66</v>
      </c>
      <c r="B26" s="10">
        <v>4</v>
      </c>
    </row>
    <row r="27" spans="1:2" x14ac:dyDescent="0.3">
      <c r="A27" s="3" t="s">
        <v>21</v>
      </c>
      <c r="B27" s="10">
        <v>5</v>
      </c>
    </row>
    <row r="28" spans="1:2" x14ac:dyDescent="0.3">
      <c r="A28" s="3" t="s">
        <v>665</v>
      </c>
      <c r="B28" s="10">
        <v>34</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7DC0-2C87-4332-8691-89A945518342}">
  <dimension ref="A1:L23"/>
  <sheetViews>
    <sheetView workbookViewId="0">
      <selection activeCell="K26" sqref="J25:K26"/>
    </sheetView>
  </sheetViews>
  <sheetFormatPr defaultRowHeight="14.4" x14ac:dyDescent="0.3"/>
  <cols>
    <col min="1" max="1" width="21" bestFit="1" customWidth="1"/>
    <col min="2" max="2" width="23.6640625" bestFit="1" customWidth="1"/>
    <col min="3" max="3" width="21.5546875" bestFit="1" customWidth="1"/>
    <col min="4" max="4" width="8.77734375" bestFit="1" customWidth="1"/>
    <col min="5" max="5" width="19.6640625" customWidth="1"/>
    <col min="6" max="6" width="18.77734375" customWidth="1"/>
    <col min="7" max="7" width="15.5546875" bestFit="1" customWidth="1"/>
    <col min="8" max="8" width="7.33203125" bestFit="1" customWidth="1"/>
    <col min="9" max="9" width="7.44140625" bestFit="1" customWidth="1"/>
    <col min="10" max="10" width="16.5546875" bestFit="1" customWidth="1"/>
    <col min="11" max="11" width="21" bestFit="1" customWidth="1"/>
    <col min="12" max="12" width="22.33203125" bestFit="1" customWidth="1"/>
    <col min="13" max="13" width="16.33203125" bestFit="1" customWidth="1"/>
    <col min="14" max="14" width="14.77734375" bestFit="1" customWidth="1"/>
    <col min="15" max="15" width="18.109375" bestFit="1" customWidth="1"/>
    <col min="16" max="16" width="18.21875" bestFit="1" customWidth="1"/>
    <col min="17" max="17" width="7.77734375" bestFit="1" customWidth="1"/>
    <col min="18" max="18" width="18.21875" bestFit="1" customWidth="1"/>
    <col min="19" max="19" width="4" bestFit="1" customWidth="1"/>
    <col min="20" max="20" width="19" bestFit="1" customWidth="1"/>
    <col min="21" max="21" width="8.33203125" bestFit="1" customWidth="1"/>
    <col min="22" max="22" width="9" bestFit="1" customWidth="1"/>
    <col min="23" max="23" width="7" bestFit="1" customWidth="1"/>
    <col min="24" max="24" width="8.6640625" bestFit="1" customWidth="1"/>
    <col min="25" max="25" width="9.5546875" bestFit="1" customWidth="1"/>
    <col min="26" max="26" width="8.21875" bestFit="1" customWidth="1"/>
    <col min="27" max="27" width="7.21875" bestFit="1" customWidth="1"/>
    <col min="28" max="28" width="8.77734375" bestFit="1" customWidth="1"/>
    <col min="29" max="29" width="9.109375" bestFit="1" customWidth="1"/>
    <col min="30" max="30" width="26.88671875" bestFit="1" customWidth="1"/>
    <col min="31" max="31" width="7.77734375" bestFit="1" customWidth="1"/>
    <col min="32" max="32" width="7.44140625" bestFit="1" customWidth="1"/>
    <col min="33" max="33" width="11.33203125" bestFit="1" customWidth="1"/>
    <col min="34" max="34" width="7" bestFit="1" customWidth="1"/>
    <col min="35" max="35" width="8.21875" bestFit="1" customWidth="1"/>
    <col min="36" max="36" width="5" bestFit="1" customWidth="1"/>
    <col min="37" max="37" width="18.88671875" bestFit="1" customWidth="1"/>
    <col min="38" max="38" width="10.6640625" bestFit="1" customWidth="1"/>
    <col min="39" max="39" width="7.44140625" bestFit="1" customWidth="1"/>
    <col min="40" max="40" width="18.109375" bestFit="1" customWidth="1"/>
    <col min="41" max="41" width="15.77734375" bestFit="1" customWidth="1"/>
    <col min="42" max="42" width="13.77734375" bestFit="1" customWidth="1"/>
    <col min="43" max="43" width="5" bestFit="1" customWidth="1"/>
    <col min="44" max="44" width="9.33203125" bestFit="1" customWidth="1"/>
    <col min="45" max="45" width="6.6640625" bestFit="1" customWidth="1"/>
    <col min="46" max="46" width="8.109375" bestFit="1" customWidth="1"/>
    <col min="47" max="47" width="9.88671875" bestFit="1" customWidth="1"/>
    <col min="48" max="48" width="9.33203125" bestFit="1" customWidth="1"/>
    <col min="49" max="49" width="10.44140625" bestFit="1" customWidth="1"/>
    <col min="50" max="50" width="7.88671875" bestFit="1" customWidth="1"/>
    <col min="51" max="52" width="10.77734375" bestFit="1" customWidth="1"/>
  </cols>
  <sheetData>
    <row r="1" spans="1:12" x14ac:dyDescent="0.3">
      <c r="A1" s="2" t="s">
        <v>663</v>
      </c>
      <c r="B1" t="s">
        <v>676</v>
      </c>
      <c r="K1" s="2" t="s">
        <v>663</v>
      </c>
      <c r="L1" t="s">
        <v>677</v>
      </c>
    </row>
    <row r="3" spans="1:12" x14ac:dyDescent="0.3">
      <c r="A3" s="2" t="s">
        <v>664</v>
      </c>
      <c r="B3" t="s">
        <v>680</v>
      </c>
      <c r="K3" s="2" t="s">
        <v>664</v>
      </c>
      <c r="L3" t="s">
        <v>675</v>
      </c>
    </row>
    <row r="4" spans="1:12" x14ac:dyDescent="0.3">
      <c r="A4" s="3" t="s">
        <v>38</v>
      </c>
      <c r="B4">
        <v>14</v>
      </c>
      <c r="K4" s="3" t="s">
        <v>32</v>
      </c>
      <c r="L4" s="4">
        <v>500000</v>
      </c>
    </row>
    <row r="5" spans="1:12" x14ac:dyDescent="0.3">
      <c r="A5" s="3" t="s">
        <v>133</v>
      </c>
      <c r="B5">
        <v>6</v>
      </c>
      <c r="K5" s="3" t="s">
        <v>543</v>
      </c>
      <c r="L5" s="4">
        <v>400000</v>
      </c>
    </row>
    <row r="6" spans="1:12" x14ac:dyDescent="0.3">
      <c r="A6" s="3" t="s">
        <v>32</v>
      </c>
      <c r="B6">
        <v>12</v>
      </c>
      <c r="K6" s="3" t="s">
        <v>635</v>
      </c>
      <c r="L6" s="4">
        <v>400000</v>
      </c>
    </row>
    <row r="7" spans="1:12" x14ac:dyDescent="0.3">
      <c r="A7" s="3" t="s">
        <v>35</v>
      </c>
      <c r="B7">
        <v>3</v>
      </c>
      <c r="K7" s="3" t="s">
        <v>585</v>
      </c>
      <c r="L7" s="4">
        <v>350000</v>
      </c>
    </row>
    <row r="8" spans="1:12" x14ac:dyDescent="0.3">
      <c r="A8" s="3" t="s">
        <v>20</v>
      </c>
      <c r="B8">
        <v>6</v>
      </c>
      <c r="K8" s="3" t="s">
        <v>665</v>
      </c>
      <c r="L8">
        <v>1650000</v>
      </c>
    </row>
    <row r="9" spans="1:12" x14ac:dyDescent="0.3">
      <c r="A9" s="3" t="s">
        <v>34</v>
      </c>
      <c r="B9">
        <v>2</v>
      </c>
    </row>
    <row r="10" spans="1:12" x14ac:dyDescent="0.3">
      <c r="A10" s="3" t="s">
        <v>640</v>
      </c>
      <c r="B10">
        <v>1</v>
      </c>
    </row>
    <row r="11" spans="1:12" x14ac:dyDescent="0.3">
      <c r="A11" s="3" t="s">
        <v>665</v>
      </c>
      <c r="B11">
        <v>44</v>
      </c>
    </row>
    <row r="20" spans="2:6" x14ac:dyDescent="0.3">
      <c r="B20" s="2" t="s">
        <v>664</v>
      </c>
      <c r="C20" t="s">
        <v>679</v>
      </c>
    </row>
    <row r="21" spans="2:6" x14ac:dyDescent="0.3">
      <c r="B21" s="3" t="s">
        <v>676</v>
      </c>
      <c r="C21">
        <v>44</v>
      </c>
      <c r="E21" t="s">
        <v>687</v>
      </c>
      <c r="F21" t="s">
        <v>688</v>
      </c>
    </row>
    <row r="22" spans="2:6" x14ac:dyDescent="0.3">
      <c r="B22" s="3" t="s">
        <v>678</v>
      </c>
      <c r="C22">
        <v>5</v>
      </c>
      <c r="E22">
        <f>GETPIVOTDATA("Account Exe Id",$B$20,"Open/Close Opportunity","Open")</f>
        <v>44</v>
      </c>
      <c r="F22">
        <f>GETPIVOTDATA("Account Exe Id",$B$20)</f>
        <v>49</v>
      </c>
    </row>
    <row r="23" spans="2:6" x14ac:dyDescent="0.3">
      <c r="B23" s="3" t="s">
        <v>686</v>
      </c>
      <c r="C23">
        <v>49</v>
      </c>
    </row>
  </sheetData>
  <pageMargins left="0.7" right="0.7" top="0.75" bottom="0.75" header="0.3" footer="0.3"/>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FFA2-38E5-488C-9250-1126FC4783C6}">
  <dimension ref="A1:I8"/>
  <sheetViews>
    <sheetView workbookViewId="0">
      <selection sqref="A1:E8"/>
    </sheetView>
  </sheetViews>
  <sheetFormatPr defaultRowHeight="14.4" x14ac:dyDescent="0.3"/>
  <cols>
    <col min="1" max="1" width="17.6640625" bestFit="1" customWidth="1"/>
    <col min="2" max="2" width="22.33203125" bestFit="1" customWidth="1"/>
    <col min="4" max="4" width="17.6640625" bestFit="1" customWidth="1"/>
    <col min="5" max="5" width="22.33203125" bestFit="1" customWidth="1"/>
    <col min="7" max="7" width="9.21875" bestFit="1" customWidth="1"/>
    <col min="8" max="8" width="9.5546875" bestFit="1" customWidth="1"/>
    <col min="9" max="9" width="16.109375" bestFit="1" customWidth="1"/>
  </cols>
  <sheetData>
    <row r="1" spans="1:9" x14ac:dyDescent="0.3">
      <c r="A1" s="8" t="s">
        <v>538</v>
      </c>
      <c r="B1" s="4" t="s" vm="1">
        <v>690</v>
      </c>
      <c r="C1" s="4"/>
      <c r="D1" s="8" t="s">
        <v>538</v>
      </c>
      <c r="E1" s="4" t="s" vm="1">
        <v>690</v>
      </c>
      <c r="H1" s="2" t="s">
        <v>538</v>
      </c>
      <c r="I1" t="s" vm="1">
        <v>690</v>
      </c>
    </row>
    <row r="2" spans="1:9" x14ac:dyDescent="0.3">
      <c r="A2" s="4"/>
      <c r="B2" s="4"/>
      <c r="C2" s="4"/>
      <c r="D2" s="4"/>
      <c r="E2" s="4"/>
    </row>
    <row r="3" spans="1:9" x14ac:dyDescent="0.3">
      <c r="A3" s="8" t="s">
        <v>664</v>
      </c>
      <c r="B3" s="4" t="s">
        <v>675</v>
      </c>
      <c r="C3" s="4"/>
      <c r="D3" s="8" t="s">
        <v>664</v>
      </c>
      <c r="E3" s="4" t="s">
        <v>675</v>
      </c>
      <c r="G3" t="s">
        <v>692</v>
      </c>
      <c r="H3" t="s">
        <v>691</v>
      </c>
    </row>
    <row r="4" spans="1:9" x14ac:dyDescent="0.3">
      <c r="A4" s="9" t="s">
        <v>629</v>
      </c>
      <c r="B4" s="4">
        <v>300000</v>
      </c>
      <c r="C4" s="4"/>
      <c r="D4" s="9" t="s">
        <v>629</v>
      </c>
      <c r="E4" s="4">
        <v>300000</v>
      </c>
      <c r="G4" s="10">
        <v>49</v>
      </c>
      <c r="H4" s="10">
        <v>44</v>
      </c>
    </row>
    <row r="5" spans="1:9" x14ac:dyDescent="0.3">
      <c r="A5" s="9" t="s">
        <v>585</v>
      </c>
      <c r="B5" s="4">
        <v>350000</v>
      </c>
      <c r="C5" s="4"/>
      <c r="D5" s="9" t="s">
        <v>585</v>
      </c>
      <c r="E5" s="4">
        <v>350000</v>
      </c>
    </row>
    <row r="6" spans="1:9" x14ac:dyDescent="0.3">
      <c r="A6" s="9" t="s">
        <v>635</v>
      </c>
      <c r="B6" s="4">
        <v>400000</v>
      </c>
      <c r="C6" s="4"/>
      <c r="D6" s="9" t="s">
        <v>635</v>
      </c>
      <c r="E6" s="4">
        <v>400000</v>
      </c>
    </row>
    <row r="7" spans="1:9" x14ac:dyDescent="0.3">
      <c r="A7" s="9" t="s">
        <v>543</v>
      </c>
      <c r="B7" s="4">
        <v>400000</v>
      </c>
      <c r="C7" s="4"/>
      <c r="D7" s="9" t="s">
        <v>543</v>
      </c>
      <c r="E7" s="4">
        <v>400000</v>
      </c>
      <c r="G7" t="s">
        <v>692</v>
      </c>
      <c r="H7" t="s">
        <v>691</v>
      </c>
    </row>
    <row r="8" spans="1:9" x14ac:dyDescent="0.3">
      <c r="A8" s="9" t="s">
        <v>665</v>
      </c>
      <c r="B8" s="4">
        <v>1450000</v>
      </c>
      <c r="C8" s="4"/>
      <c r="D8" s="9" t="s">
        <v>665</v>
      </c>
      <c r="E8" s="4">
        <v>1450000</v>
      </c>
      <c r="G8">
        <f>GETPIVOTDATA("[Measures].[Count of opportunity_id]",$G$3)</f>
        <v>49</v>
      </c>
      <c r="H8">
        <f>GETPIVOTDATA("[Measures].[Count of opportunity_id]",$H$3)</f>
        <v>44</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7E26-911B-4A37-963E-8EACEA30E66C}">
  <dimension ref="A1"/>
  <sheetViews>
    <sheetView tabSelected="1" workbookViewId="0">
      <selection activeCell="G32" sqref="G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C6BD-AE1A-403E-A5AF-DA8BA30A0346}">
  <dimension ref="A1:I10"/>
  <sheetViews>
    <sheetView workbookViewId="0">
      <selection activeCell="E2" sqref="E2"/>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486</v>
      </c>
      <c r="E1" t="s">
        <v>487</v>
      </c>
      <c r="F1" t="s">
        <v>10</v>
      </c>
      <c r="G1" t="s">
        <v>11</v>
      </c>
      <c r="H1" t="s">
        <v>12</v>
      </c>
      <c r="I1" t="s">
        <v>13</v>
      </c>
    </row>
    <row r="2" spans="1:9" x14ac:dyDescent="0.3">
      <c r="A2" t="s">
        <v>17</v>
      </c>
      <c r="B2" t="s">
        <v>22</v>
      </c>
      <c r="C2" t="s">
        <v>33</v>
      </c>
      <c r="D2">
        <v>3</v>
      </c>
      <c r="E2" t="s">
        <v>488</v>
      </c>
      <c r="F2" t="s">
        <v>58</v>
      </c>
      <c r="G2">
        <v>139240</v>
      </c>
      <c r="H2" s="1">
        <v>43663</v>
      </c>
      <c r="I2" t="s">
        <v>489</v>
      </c>
    </row>
    <row r="3" spans="1:9" x14ac:dyDescent="0.3">
      <c r="A3" t="s">
        <v>17</v>
      </c>
      <c r="B3" t="s">
        <v>22</v>
      </c>
      <c r="C3" t="s">
        <v>33</v>
      </c>
      <c r="D3">
        <v>3</v>
      </c>
      <c r="E3" t="s">
        <v>488</v>
      </c>
      <c r="F3" t="s">
        <v>58</v>
      </c>
      <c r="G3">
        <v>139240</v>
      </c>
      <c r="H3" s="1">
        <v>43486</v>
      </c>
      <c r="I3" t="s">
        <v>489</v>
      </c>
    </row>
    <row r="4" spans="1:9" x14ac:dyDescent="0.3">
      <c r="A4" t="s">
        <v>29</v>
      </c>
      <c r="B4" t="s">
        <v>22</v>
      </c>
      <c r="C4" t="s">
        <v>490</v>
      </c>
      <c r="D4">
        <v>1</v>
      </c>
      <c r="E4" t="s">
        <v>21</v>
      </c>
      <c r="F4" t="s">
        <v>23</v>
      </c>
      <c r="G4">
        <v>2200</v>
      </c>
      <c r="H4" s="1">
        <v>43819</v>
      </c>
      <c r="I4" t="s">
        <v>489</v>
      </c>
    </row>
    <row r="5" spans="1:9" x14ac:dyDescent="0.3">
      <c r="A5" t="s">
        <v>36</v>
      </c>
      <c r="B5" t="s">
        <v>22</v>
      </c>
      <c r="C5" t="s">
        <v>490</v>
      </c>
      <c r="D5">
        <v>1</v>
      </c>
      <c r="E5" t="s">
        <v>21</v>
      </c>
      <c r="F5" t="s">
        <v>23</v>
      </c>
      <c r="G5">
        <v>4500</v>
      </c>
      <c r="H5" s="1">
        <v>43490</v>
      </c>
      <c r="I5" t="s">
        <v>489</v>
      </c>
    </row>
    <row r="6" spans="1:9" x14ac:dyDescent="0.3">
      <c r="A6" t="s">
        <v>41</v>
      </c>
      <c r="B6" t="s">
        <v>22</v>
      </c>
      <c r="C6" t="s">
        <v>33</v>
      </c>
      <c r="D6">
        <v>3</v>
      </c>
      <c r="E6" t="s">
        <v>488</v>
      </c>
      <c r="F6" t="s">
        <v>58</v>
      </c>
      <c r="G6">
        <v>118000</v>
      </c>
      <c r="H6" s="1">
        <v>43539</v>
      </c>
      <c r="I6" t="s">
        <v>489</v>
      </c>
    </row>
    <row r="7" spans="1:9" x14ac:dyDescent="0.3">
      <c r="A7" t="s">
        <v>45</v>
      </c>
      <c r="B7" t="s">
        <v>22</v>
      </c>
      <c r="C7" t="s">
        <v>490</v>
      </c>
      <c r="D7">
        <v>1</v>
      </c>
      <c r="E7" t="s">
        <v>21</v>
      </c>
      <c r="F7" t="s">
        <v>23</v>
      </c>
      <c r="G7">
        <v>2800</v>
      </c>
      <c r="H7" s="1">
        <v>43613</v>
      </c>
      <c r="I7" t="s">
        <v>489</v>
      </c>
    </row>
    <row r="8" spans="1:9" x14ac:dyDescent="0.3">
      <c r="A8" t="s">
        <v>49</v>
      </c>
      <c r="B8" t="s">
        <v>22</v>
      </c>
      <c r="C8" t="s">
        <v>490</v>
      </c>
      <c r="D8">
        <v>1</v>
      </c>
      <c r="E8" t="s">
        <v>21</v>
      </c>
      <c r="F8" t="s">
        <v>23</v>
      </c>
      <c r="G8">
        <v>3241</v>
      </c>
      <c r="H8" s="1">
        <v>43490</v>
      </c>
      <c r="I8" t="s">
        <v>489</v>
      </c>
    </row>
    <row r="9" spans="1:9" x14ac:dyDescent="0.3">
      <c r="A9" t="s">
        <v>51</v>
      </c>
      <c r="B9" t="s">
        <v>22</v>
      </c>
      <c r="C9" t="s">
        <v>35</v>
      </c>
      <c r="D9">
        <v>2</v>
      </c>
      <c r="E9" t="s">
        <v>27</v>
      </c>
      <c r="F9" t="s">
        <v>28</v>
      </c>
      <c r="G9">
        <v>100000</v>
      </c>
      <c r="H9" s="1">
        <v>43565</v>
      </c>
      <c r="I9" t="s">
        <v>489</v>
      </c>
    </row>
    <row r="10" spans="1:9" x14ac:dyDescent="0.3">
      <c r="A10" t="s">
        <v>55</v>
      </c>
      <c r="B10" t="s">
        <v>22</v>
      </c>
      <c r="C10" t="s">
        <v>490</v>
      </c>
      <c r="D10">
        <v>1</v>
      </c>
      <c r="E10" t="s">
        <v>21</v>
      </c>
      <c r="F10" t="s">
        <v>23</v>
      </c>
      <c r="G10">
        <v>5310</v>
      </c>
      <c r="H10" s="1">
        <v>43805</v>
      </c>
      <c r="I10" t="s">
        <v>489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260F-D553-4A7B-8F51-4746A4FBD5BB}">
  <dimension ref="A1:L205"/>
  <sheetViews>
    <sheetView topLeftCell="A2" workbookViewId="0">
      <selection activeCell="N4" sqref="N4"/>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504</v>
      </c>
      <c r="B1" t="s">
        <v>505</v>
      </c>
      <c r="C1" t="s">
        <v>13</v>
      </c>
      <c r="D1" t="s">
        <v>8</v>
      </c>
      <c r="E1" t="s">
        <v>9</v>
      </c>
      <c r="F1" t="s">
        <v>7</v>
      </c>
      <c r="G1" t="s">
        <v>487</v>
      </c>
      <c r="H1" t="s">
        <v>10</v>
      </c>
      <c r="I1" t="s">
        <v>0</v>
      </c>
      <c r="J1" t="s">
        <v>1</v>
      </c>
      <c r="K1" t="s">
        <v>11</v>
      </c>
      <c r="L1" t="s">
        <v>12</v>
      </c>
    </row>
    <row r="2" spans="1:12" x14ac:dyDescent="0.3">
      <c r="A2">
        <v>1900001087</v>
      </c>
      <c r="B2" s="1">
        <v>43566</v>
      </c>
      <c r="C2" t="s">
        <v>489</v>
      </c>
      <c r="D2" t="s">
        <v>22</v>
      </c>
      <c r="E2" t="s">
        <v>35</v>
      </c>
      <c r="G2" t="s">
        <v>506</v>
      </c>
      <c r="H2" t="s">
        <v>28</v>
      </c>
      <c r="I2" t="s">
        <v>61</v>
      </c>
      <c r="K2">
        <v>84746</v>
      </c>
      <c r="L2" s="1">
        <v>43565</v>
      </c>
    </row>
    <row r="3" spans="1:12" x14ac:dyDescent="0.3">
      <c r="A3">
        <v>1900001106</v>
      </c>
      <c r="B3" s="1">
        <v>43602</v>
      </c>
      <c r="C3" t="s">
        <v>24</v>
      </c>
      <c r="D3" t="s">
        <v>22</v>
      </c>
      <c r="E3" t="s">
        <v>57</v>
      </c>
      <c r="G3" t="s">
        <v>507</v>
      </c>
      <c r="H3" t="s">
        <v>23</v>
      </c>
      <c r="I3" t="s">
        <v>78</v>
      </c>
      <c r="J3">
        <v>2.4142020928135997E+18</v>
      </c>
      <c r="K3">
        <v>86724</v>
      </c>
      <c r="L3" s="1">
        <v>43466</v>
      </c>
    </row>
    <row r="4" spans="1:12" x14ac:dyDescent="0.3">
      <c r="A4">
        <v>1900001110</v>
      </c>
      <c r="B4" s="1">
        <v>43602</v>
      </c>
      <c r="C4" t="s">
        <v>24</v>
      </c>
      <c r="D4" t="s">
        <v>22</v>
      </c>
      <c r="E4" t="s">
        <v>57</v>
      </c>
      <c r="G4" t="s">
        <v>507</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507</v>
      </c>
      <c r="H6" t="s">
        <v>23</v>
      </c>
      <c r="I6" t="s">
        <v>61</v>
      </c>
      <c r="J6" t="s">
        <v>213</v>
      </c>
      <c r="K6">
        <v>12500</v>
      </c>
      <c r="L6" s="1">
        <v>43522</v>
      </c>
    </row>
    <row r="7" spans="1:12" x14ac:dyDescent="0.3">
      <c r="A7">
        <v>1900001165</v>
      </c>
      <c r="B7" s="1">
        <v>43627</v>
      </c>
      <c r="C7" t="s">
        <v>24</v>
      </c>
      <c r="D7" t="s">
        <v>22</v>
      </c>
      <c r="E7" t="s">
        <v>40</v>
      </c>
      <c r="G7" t="s">
        <v>508</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507</v>
      </c>
      <c r="H10" t="s">
        <v>23</v>
      </c>
      <c r="I10" t="s">
        <v>84</v>
      </c>
      <c r="J10">
        <v>3.1242015891005998E+18</v>
      </c>
      <c r="K10">
        <v>14394</v>
      </c>
      <c r="L10" s="1">
        <v>43467</v>
      </c>
    </row>
    <row r="11" spans="1:12" x14ac:dyDescent="0.3">
      <c r="A11">
        <v>1900001282</v>
      </c>
      <c r="B11" s="1">
        <v>43659</v>
      </c>
      <c r="C11" t="s">
        <v>24</v>
      </c>
      <c r="D11" t="s">
        <v>22</v>
      </c>
      <c r="E11" t="s">
        <v>40</v>
      </c>
      <c r="G11" t="s">
        <v>509</v>
      </c>
      <c r="H11" t="s">
        <v>668</v>
      </c>
      <c r="I11" t="s">
        <v>130</v>
      </c>
      <c r="J11" t="s">
        <v>430</v>
      </c>
      <c r="K11">
        <v>32392</v>
      </c>
      <c r="L11" s="1">
        <v>43595</v>
      </c>
    </row>
    <row r="12" spans="1:12" x14ac:dyDescent="0.3">
      <c r="A12">
        <v>1900001293</v>
      </c>
      <c r="B12" s="1">
        <v>43662</v>
      </c>
      <c r="C12" t="s">
        <v>24</v>
      </c>
      <c r="D12" t="s">
        <v>22</v>
      </c>
      <c r="E12" t="s">
        <v>35</v>
      </c>
      <c r="F12">
        <v>13</v>
      </c>
      <c r="G12" t="s">
        <v>502</v>
      </c>
      <c r="H12" t="s">
        <v>58</v>
      </c>
      <c r="I12" t="s">
        <v>78</v>
      </c>
      <c r="J12" t="s">
        <v>265</v>
      </c>
      <c r="K12">
        <v>162500</v>
      </c>
      <c r="L12" s="1">
        <v>43560</v>
      </c>
    </row>
    <row r="13" spans="1:12" x14ac:dyDescent="0.3">
      <c r="A13">
        <v>1900001294</v>
      </c>
      <c r="B13" s="1">
        <v>43662</v>
      </c>
      <c r="C13" t="s">
        <v>24</v>
      </c>
      <c r="D13" t="s">
        <v>22</v>
      </c>
      <c r="E13" t="s">
        <v>35</v>
      </c>
      <c r="F13">
        <v>13</v>
      </c>
      <c r="G13" t="s">
        <v>502</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507</v>
      </c>
      <c r="H15" t="s">
        <v>668</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509</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507</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509</v>
      </c>
      <c r="H23" t="s">
        <v>668</v>
      </c>
      <c r="I23" t="s">
        <v>130</v>
      </c>
      <c r="J23" t="s">
        <v>431</v>
      </c>
      <c r="K23">
        <v>1614</v>
      </c>
      <c r="L23" s="1">
        <v>43535</v>
      </c>
    </row>
    <row r="24" spans="1:12" x14ac:dyDescent="0.3">
      <c r="A24">
        <v>1900001377</v>
      </c>
      <c r="B24" s="1">
        <v>43675</v>
      </c>
      <c r="C24" t="s">
        <v>24</v>
      </c>
      <c r="D24" t="s">
        <v>22</v>
      </c>
      <c r="E24" t="s">
        <v>20</v>
      </c>
      <c r="F24">
        <v>13</v>
      </c>
      <c r="G24" t="s">
        <v>502</v>
      </c>
      <c r="H24" t="s">
        <v>58</v>
      </c>
      <c r="I24" t="s">
        <v>84</v>
      </c>
      <c r="J24" t="s">
        <v>362</v>
      </c>
      <c r="K24">
        <v>11540</v>
      </c>
      <c r="L24" s="1">
        <v>43494</v>
      </c>
    </row>
    <row r="25" spans="1:12" x14ac:dyDescent="0.3">
      <c r="A25">
        <v>1900001385</v>
      </c>
      <c r="B25" s="1">
        <v>43677</v>
      </c>
      <c r="C25" t="s">
        <v>24</v>
      </c>
      <c r="D25" t="s">
        <v>22</v>
      </c>
      <c r="E25" t="s">
        <v>57</v>
      </c>
      <c r="G25" t="s">
        <v>507</v>
      </c>
      <c r="H25" t="s">
        <v>668</v>
      </c>
      <c r="I25" t="s">
        <v>130</v>
      </c>
      <c r="J25" t="s">
        <v>452</v>
      </c>
      <c r="K25">
        <v>2140</v>
      </c>
      <c r="L25" s="1">
        <v>43495</v>
      </c>
    </row>
    <row r="26" spans="1:12" x14ac:dyDescent="0.3">
      <c r="A26">
        <v>1900001388</v>
      </c>
      <c r="B26" s="1">
        <v>43677</v>
      </c>
      <c r="C26" t="s">
        <v>24</v>
      </c>
      <c r="D26" t="s">
        <v>22</v>
      </c>
      <c r="E26" t="s">
        <v>57</v>
      </c>
      <c r="G26" t="s">
        <v>507</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509</v>
      </c>
      <c r="H28" t="s">
        <v>668</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507</v>
      </c>
      <c r="H30" t="s">
        <v>23</v>
      </c>
      <c r="I30" t="s">
        <v>29</v>
      </c>
      <c r="J30" t="s">
        <v>81</v>
      </c>
      <c r="K30">
        <v>18563</v>
      </c>
      <c r="L30" s="1">
        <v>43525</v>
      </c>
    </row>
    <row r="31" spans="1:12" x14ac:dyDescent="0.3">
      <c r="A31">
        <v>1900001396</v>
      </c>
      <c r="B31" s="1">
        <v>43677</v>
      </c>
      <c r="C31" t="s">
        <v>24</v>
      </c>
      <c r="D31" t="s">
        <v>22</v>
      </c>
      <c r="E31" t="s">
        <v>40</v>
      </c>
      <c r="G31" t="s">
        <v>509</v>
      </c>
      <c r="H31" t="s">
        <v>668</v>
      </c>
      <c r="I31" t="s">
        <v>130</v>
      </c>
      <c r="J31" t="s">
        <v>430</v>
      </c>
      <c r="K31">
        <v>27435</v>
      </c>
      <c r="L31" s="1">
        <v>43488</v>
      </c>
    </row>
    <row r="32" spans="1:12" x14ac:dyDescent="0.3">
      <c r="A32">
        <v>1900001397</v>
      </c>
      <c r="B32" s="1">
        <v>43677</v>
      </c>
      <c r="C32" t="s">
        <v>24</v>
      </c>
      <c r="D32" t="s">
        <v>22</v>
      </c>
      <c r="E32" t="s">
        <v>40</v>
      </c>
      <c r="G32" t="s">
        <v>509</v>
      </c>
      <c r="H32" t="s">
        <v>23</v>
      </c>
      <c r="I32" t="s">
        <v>510</v>
      </c>
      <c r="J32" t="s">
        <v>483</v>
      </c>
      <c r="K32">
        <v>25336</v>
      </c>
      <c r="L32" s="1">
        <v>43522</v>
      </c>
    </row>
    <row r="33" spans="1:12" x14ac:dyDescent="0.3">
      <c r="A33">
        <v>1900001398</v>
      </c>
      <c r="B33" s="1">
        <v>43677</v>
      </c>
      <c r="C33" t="s">
        <v>24</v>
      </c>
      <c r="D33" t="s">
        <v>22</v>
      </c>
      <c r="E33" t="s">
        <v>40</v>
      </c>
      <c r="G33" t="s">
        <v>509</v>
      </c>
      <c r="H33" t="s">
        <v>668</v>
      </c>
      <c r="I33" t="s">
        <v>510</v>
      </c>
      <c r="J33" t="s">
        <v>484</v>
      </c>
      <c r="K33">
        <v>10772</v>
      </c>
      <c r="L33" s="1">
        <v>43538</v>
      </c>
    </row>
    <row r="34" spans="1:12" x14ac:dyDescent="0.3">
      <c r="A34">
        <v>1900001403</v>
      </c>
      <c r="B34" s="1">
        <v>43677</v>
      </c>
      <c r="C34" t="s">
        <v>24</v>
      </c>
      <c r="D34" t="s">
        <v>22</v>
      </c>
      <c r="E34" t="s">
        <v>40</v>
      </c>
      <c r="G34" t="s">
        <v>509</v>
      </c>
      <c r="H34" t="s">
        <v>668</v>
      </c>
      <c r="I34" t="s">
        <v>510</v>
      </c>
      <c r="J34" t="s">
        <v>484</v>
      </c>
      <c r="K34">
        <v>9283</v>
      </c>
      <c r="L34" s="1">
        <v>43573</v>
      </c>
    </row>
    <row r="35" spans="1:12" x14ac:dyDescent="0.3">
      <c r="A35">
        <v>1900001404</v>
      </c>
      <c r="B35" s="1">
        <v>43677</v>
      </c>
      <c r="C35" t="s">
        <v>24</v>
      </c>
      <c r="D35" t="s">
        <v>22</v>
      </c>
      <c r="E35" t="s">
        <v>40</v>
      </c>
      <c r="G35" t="s">
        <v>509</v>
      </c>
      <c r="H35" t="s">
        <v>668</v>
      </c>
      <c r="I35" t="s">
        <v>510</v>
      </c>
      <c r="J35" t="s">
        <v>484</v>
      </c>
      <c r="K35">
        <v>6903</v>
      </c>
      <c r="L35" s="1">
        <v>43615</v>
      </c>
    </row>
    <row r="36" spans="1:12" x14ac:dyDescent="0.3">
      <c r="A36">
        <v>1900001405</v>
      </c>
      <c r="B36" s="1">
        <v>43677</v>
      </c>
      <c r="C36" t="s">
        <v>24</v>
      </c>
      <c r="D36" t="s">
        <v>22</v>
      </c>
      <c r="E36" t="s">
        <v>33</v>
      </c>
      <c r="G36" t="s">
        <v>502</v>
      </c>
      <c r="H36" t="s">
        <v>23</v>
      </c>
      <c r="I36" t="s">
        <v>84</v>
      </c>
      <c r="J36" t="s">
        <v>383</v>
      </c>
      <c r="K36">
        <v>90663</v>
      </c>
      <c r="L36" s="1">
        <v>43556</v>
      </c>
    </row>
    <row r="37" spans="1:12" x14ac:dyDescent="0.3">
      <c r="A37">
        <v>1900001583</v>
      </c>
      <c r="B37" s="1">
        <v>43691</v>
      </c>
      <c r="C37" t="s">
        <v>24</v>
      </c>
      <c r="D37" t="s">
        <v>22</v>
      </c>
      <c r="E37" t="s">
        <v>40</v>
      </c>
      <c r="G37" t="s">
        <v>509</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509</v>
      </c>
      <c r="H41" t="s">
        <v>23</v>
      </c>
      <c r="I41" t="s">
        <v>17</v>
      </c>
      <c r="J41" t="s">
        <v>37</v>
      </c>
      <c r="K41">
        <v>1825</v>
      </c>
      <c r="L41" s="1">
        <v>43497</v>
      </c>
    </row>
    <row r="42" spans="1:12" x14ac:dyDescent="0.3">
      <c r="A42">
        <v>1900001606</v>
      </c>
      <c r="B42" s="1">
        <v>43694</v>
      </c>
      <c r="C42" t="s">
        <v>24</v>
      </c>
      <c r="D42" t="s">
        <v>22</v>
      </c>
      <c r="E42" t="s">
        <v>40</v>
      </c>
      <c r="G42" t="s">
        <v>509</v>
      </c>
      <c r="H42" t="s">
        <v>23</v>
      </c>
      <c r="I42" t="s">
        <v>510</v>
      </c>
      <c r="J42" t="s">
        <v>484</v>
      </c>
      <c r="K42">
        <v>329250</v>
      </c>
      <c r="L42" s="1">
        <v>43524</v>
      </c>
    </row>
    <row r="43" spans="1:12" x14ac:dyDescent="0.3">
      <c r="A43">
        <v>1900001607</v>
      </c>
      <c r="B43" s="1">
        <v>43694</v>
      </c>
      <c r="C43" t="s">
        <v>24</v>
      </c>
      <c r="D43" t="s">
        <v>22</v>
      </c>
      <c r="E43" t="s">
        <v>57</v>
      </c>
      <c r="G43" t="s">
        <v>507</v>
      </c>
      <c r="H43" t="s">
        <v>23</v>
      </c>
      <c r="I43" t="s">
        <v>78</v>
      </c>
      <c r="J43">
        <v>304003763</v>
      </c>
      <c r="K43">
        <v>344794</v>
      </c>
      <c r="L43" s="1">
        <v>43556</v>
      </c>
    </row>
    <row r="44" spans="1:12" x14ac:dyDescent="0.3">
      <c r="A44">
        <v>1900001608</v>
      </c>
      <c r="B44" s="1">
        <v>43694</v>
      </c>
      <c r="C44" t="s">
        <v>24</v>
      </c>
      <c r="D44" t="s">
        <v>22</v>
      </c>
      <c r="E44" t="s">
        <v>57</v>
      </c>
      <c r="G44" t="s">
        <v>507</v>
      </c>
      <c r="H44" t="s">
        <v>23</v>
      </c>
      <c r="I44" t="s">
        <v>78</v>
      </c>
      <c r="J44" t="s">
        <v>248</v>
      </c>
      <c r="K44">
        <v>37500</v>
      </c>
      <c r="L44" s="1">
        <v>43556</v>
      </c>
    </row>
    <row r="45" spans="1:12" x14ac:dyDescent="0.3">
      <c r="A45">
        <v>1900001609</v>
      </c>
      <c r="B45" s="1">
        <v>43694</v>
      </c>
      <c r="C45" t="s">
        <v>24</v>
      </c>
      <c r="D45" t="s">
        <v>22</v>
      </c>
      <c r="E45" t="s">
        <v>40</v>
      </c>
      <c r="G45" t="s">
        <v>509</v>
      </c>
      <c r="H45" t="s">
        <v>23</v>
      </c>
      <c r="I45" t="s">
        <v>130</v>
      </c>
      <c r="J45" t="s">
        <v>431</v>
      </c>
      <c r="K45">
        <v>49789</v>
      </c>
      <c r="L45" s="1">
        <v>43466</v>
      </c>
    </row>
    <row r="46" spans="1:12" x14ac:dyDescent="0.3">
      <c r="A46">
        <v>1900001610</v>
      </c>
      <c r="B46" s="1">
        <v>43694</v>
      </c>
      <c r="C46" t="s">
        <v>24</v>
      </c>
      <c r="D46" t="s">
        <v>22</v>
      </c>
      <c r="E46" t="s">
        <v>57</v>
      </c>
      <c r="G46" t="s">
        <v>507</v>
      </c>
      <c r="H46" t="s">
        <v>23</v>
      </c>
      <c r="I46" t="s">
        <v>51</v>
      </c>
      <c r="J46" t="s">
        <v>163</v>
      </c>
      <c r="K46">
        <v>64</v>
      </c>
      <c r="L46" s="1">
        <v>43540</v>
      </c>
    </row>
    <row r="47" spans="1:12" x14ac:dyDescent="0.3">
      <c r="A47">
        <v>1900001611</v>
      </c>
      <c r="B47" s="1">
        <v>43694</v>
      </c>
      <c r="C47" t="s">
        <v>24</v>
      </c>
      <c r="D47" t="s">
        <v>22</v>
      </c>
      <c r="E47" t="s">
        <v>57</v>
      </c>
      <c r="G47" t="s">
        <v>507</v>
      </c>
      <c r="H47" t="s">
        <v>23</v>
      </c>
      <c r="I47" t="s">
        <v>61</v>
      </c>
      <c r="J47" t="s">
        <v>211</v>
      </c>
      <c r="K47">
        <v>6250</v>
      </c>
      <c r="L47" s="1">
        <v>43520</v>
      </c>
    </row>
    <row r="48" spans="1:12" x14ac:dyDescent="0.3">
      <c r="A48">
        <v>1900002041</v>
      </c>
      <c r="B48" s="1">
        <v>43705</v>
      </c>
      <c r="C48" t="s">
        <v>24</v>
      </c>
      <c r="D48" t="s">
        <v>22</v>
      </c>
      <c r="E48" t="s">
        <v>104</v>
      </c>
      <c r="G48" t="s">
        <v>511</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508</v>
      </c>
      <c r="H51" t="s">
        <v>28</v>
      </c>
      <c r="I51" t="s">
        <v>49</v>
      </c>
      <c r="J51">
        <v>41045400</v>
      </c>
      <c r="K51">
        <v>70125</v>
      </c>
      <c r="L51" s="1">
        <v>43543</v>
      </c>
    </row>
    <row r="52" spans="1:12" x14ac:dyDescent="0.3">
      <c r="A52">
        <v>1900002045</v>
      </c>
      <c r="B52" s="1">
        <v>43705</v>
      </c>
      <c r="C52" t="s">
        <v>24</v>
      </c>
      <c r="D52" t="s">
        <v>22</v>
      </c>
      <c r="E52" t="s">
        <v>35</v>
      </c>
      <c r="G52" t="s">
        <v>508</v>
      </c>
      <c r="H52" t="s">
        <v>28</v>
      </c>
      <c r="I52" t="s">
        <v>49</v>
      </c>
      <c r="J52">
        <v>41045403</v>
      </c>
      <c r="K52">
        <v>70125</v>
      </c>
      <c r="L52" s="1">
        <v>43543</v>
      </c>
    </row>
    <row r="53" spans="1:12" x14ac:dyDescent="0.3">
      <c r="A53">
        <v>1900002046</v>
      </c>
      <c r="B53" s="1">
        <v>43705</v>
      </c>
      <c r="C53" t="s">
        <v>24</v>
      </c>
      <c r="D53" t="s">
        <v>22</v>
      </c>
      <c r="E53" t="s">
        <v>48</v>
      </c>
      <c r="G53" t="s">
        <v>502</v>
      </c>
      <c r="H53" t="s">
        <v>23</v>
      </c>
      <c r="I53" t="s">
        <v>84</v>
      </c>
      <c r="J53" t="s">
        <v>393</v>
      </c>
      <c r="K53">
        <v>60229</v>
      </c>
      <c r="L53" s="1">
        <v>43556</v>
      </c>
    </row>
    <row r="54" spans="1:12" x14ac:dyDescent="0.3">
      <c r="A54">
        <v>1900002047</v>
      </c>
      <c r="B54" s="1">
        <v>43705</v>
      </c>
      <c r="C54" t="s">
        <v>24</v>
      </c>
      <c r="D54" t="s">
        <v>22</v>
      </c>
      <c r="E54" t="s">
        <v>48</v>
      </c>
      <c r="G54" t="s">
        <v>502</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507</v>
      </c>
      <c r="H56" t="s">
        <v>23</v>
      </c>
      <c r="I56" t="s">
        <v>51</v>
      </c>
      <c r="J56" t="s">
        <v>166</v>
      </c>
      <c r="K56">
        <v>65369</v>
      </c>
      <c r="L56" s="1">
        <v>43572</v>
      </c>
    </row>
    <row r="57" spans="1:12" x14ac:dyDescent="0.3">
      <c r="A57">
        <v>1900002050</v>
      </c>
      <c r="B57" s="1">
        <v>43705</v>
      </c>
      <c r="C57" t="s">
        <v>24</v>
      </c>
      <c r="D57" t="s">
        <v>22</v>
      </c>
      <c r="E57" t="s">
        <v>57</v>
      </c>
      <c r="G57" t="s">
        <v>507</v>
      </c>
      <c r="H57" t="s">
        <v>23</v>
      </c>
      <c r="I57" t="s">
        <v>41</v>
      </c>
      <c r="J57">
        <v>304003761</v>
      </c>
      <c r="K57">
        <v>5206</v>
      </c>
      <c r="L57" s="1">
        <v>43556</v>
      </c>
    </row>
    <row r="58" spans="1:12" x14ac:dyDescent="0.3">
      <c r="A58">
        <v>1900002051</v>
      </c>
      <c r="B58" s="1">
        <v>43705</v>
      </c>
      <c r="C58" t="s">
        <v>24</v>
      </c>
      <c r="D58" t="s">
        <v>22</v>
      </c>
      <c r="E58" t="s">
        <v>57</v>
      </c>
      <c r="G58" t="s">
        <v>507</v>
      </c>
      <c r="H58" t="s">
        <v>23</v>
      </c>
      <c r="I58" t="s">
        <v>79</v>
      </c>
      <c r="J58" t="s">
        <v>309</v>
      </c>
      <c r="K58">
        <v>23750</v>
      </c>
      <c r="L58" s="1">
        <v>43533</v>
      </c>
    </row>
    <row r="59" spans="1:12" x14ac:dyDescent="0.3">
      <c r="A59">
        <v>1900002052</v>
      </c>
      <c r="B59" s="1">
        <v>43705</v>
      </c>
      <c r="C59" t="s">
        <v>24</v>
      </c>
      <c r="D59" t="s">
        <v>22</v>
      </c>
      <c r="E59" t="s">
        <v>57</v>
      </c>
      <c r="G59" t="s">
        <v>507</v>
      </c>
      <c r="H59" t="s">
        <v>23</v>
      </c>
      <c r="I59" t="s">
        <v>51</v>
      </c>
      <c r="J59" t="s">
        <v>164</v>
      </c>
      <c r="K59">
        <v>1557</v>
      </c>
      <c r="L59" s="1">
        <v>43571</v>
      </c>
    </row>
    <row r="60" spans="1:12" x14ac:dyDescent="0.3">
      <c r="A60">
        <v>1900002072</v>
      </c>
      <c r="B60" s="1">
        <v>43705</v>
      </c>
      <c r="C60" t="s">
        <v>24</v>
      </c>
      <c r="D60" t="s">
        <v>22</v>
      </c>
      <c r="E60" t="s">
        <v>33</v>
      </c>
      <c r="F60">
        <v>13</v>
      </c>
      <c r="G60" t="s">
        <v>502</v>
      </c>
      <c r="H60" t="s">
        <v>58</v>
      </c>
      <c r="I60" t="s">
        <v>84</v>
      </c>
      <c r="J60" t="s">
        <v>380</v>
      </c>
      <c r="K60">
        <v>40960</v>
      </c>
      <c r="L60" s="1">
        <v>43575</v>
      </c>
    </row>
    <row r="61" spans="1:12" x14ac:dyDescent="0.3">
      <c r="A61">
        <v>1900002229</v>
      </c>
      <c r="B61" s="1">
        <v>43708</v>
      </c>
      <c r="C61" t="s">
        <v>24</v>
      </c>
      <c r="D61" t="s">
        <v>22</v>
      </c>
      <c r="E61" t="s">
        <v>33</v>
      </c>
      <c r="G61" t="s">
        <v>502</v>
      </c>
      <c r="H61" t="s">
        <v>23</v>
      </c>
      <c r="I61" t="s">
        <v>84</v>
      </c>
      <c r="J61" t="s">
        <v>377</v>
      </c>
      <c r="K61">
        <v>12055</v>
      </c>
      <c r="L61" s="1">
        <v>43510</v>
      </c>
    </row>
    <row r="62" spans="1:12" x14ac:dyDescent="0.3">
      <c r="A62">
        <v>1900002230</v>
      </c>
      <c r="B62" s="1">
        <v>43708</v>
      </c>
      <c r="C62" t="s">
        <v>24</v>
      </c>
      <c r="D62" t="s">
        <v>22</v>
      </c>
      <c r="E62" t="s">
        <v>48</v>
      </c>
      <c r="G62" t="s">
        <v>502</v>
      </c>
      <c r="H62" t="s">
        <v>23</v>
      </c>
      <c r="I62" t="s">
        <v>84</v>
      </c>
      <c r="J62" t="s">
        <v>356</v>
      </c>
      <c r="K62">
        <v>131090</v>
      </c>
      <c r="L62" s="1">
        <v>43522</v>
      </c>
    </row>
    <row r="63" spans="1:12" x14ac:dyDescent="0.3">
      <c r="A63">
        <v>1900002232</v>
      </c>
      <c r="B63" s="1">
        <v>43708</v>
      </c>
      <c r="C63" t="s">
        <v>24</v>
      </c>
      <c r="D63" t="s">
        <v>22</v>
      </c>
      <c r="E63" t="s">
        <v>33</v>
      </c>
      <c r="G63" t="s">
        <v>502</v>
      </c>
      <c r="H63" t="s">
        <v>23</v>
      </c>
      <c r="I63" t="s">
        <v>84</v>
      </c>
      <c r="J63" t="s">
        <v>378</v>
      </c>
      <c r="K63">
        <v>27069</v>
      </c>
      <c r="L63" s="1">
        <v>43510</v>
      </c>
    </row>
    <row r="64" spans="1:12" x14ac:dyDescent="0.3">
      <c r="A64">
        <v>1900002265</v>
      </c>
      <c r="B64" s="1">
        <v>43708</v>
      </c>
      <c r="C64" t="s">
        <v>24</v>
      </c>
      <c r="D64" t="s">
        <v>22</v>
      </c>
      <c r="E64" t="s">
        <v>57</v>
      </c>
      <c r="G64" t="s">
        <v>507</v>
      </c>
      <c r="H64" t="s">
        <v>23</v>
      </c>
      <c r="I64" t="s">
        <v>78</v>
      </c>
      <c r="J64" t="s">
        <v>259</v>
      </c>
      <c r="K64">
        <v>215165</v>
      </c>
      <c r="L64" s="1">
        <v>43556</v>
      </c>
    </row>
    <row r="65" spans="1:12" x14ac:dyDescent="0.3">
      <c r="A65">
        <v>1900002331</v>
      </c>
      <c r="B65" s="1">
        <v>43711</v>
      </c>
      <c r="C65" t="s">
        <v>24</v>
      </c>
      <c r="D65" t="s">
        <v>22</v>
      </c>
      <c r="E65" t="s">
        <v>57</v>
      </c>
      <c r="G65" t="s">
        <v>507</v>
      </c>
      <c r="H65" t="s">
        <v>23</v>
      </c>
      <c r="I65" t="s">
        <v>84</v>
      </c>
      <c r="J65" t="s">
        <v>338</v>
      </c>
      <c r="K65">
        <v>870</v>
      </c>
      <c r="L65" s="1">
        <v>43611</v>
      </c>
    </row>
    <row r="66" spans="1:12" x14ac:dyDescent="0.3">
      <c r="A66">
        <v>1900002384</v>
      </c>
      <c r="B66" s="1">
        <v>43713</v>
      </c>
      <c r="C66" t="s">
        <v>24</v>
      </c>
      <c r="D66" t="s">
        <v>22</v>
      </c>
      <c r="E66" t="s">
        <v>104</v>
      </c>
      <c r="G66" t="s">
        <v>511</v>
      </c>
      <c r="H66" t="s">
        <v>668</v>
      </c>
      <c r="I66" t="s">
        <v>78</v>
      </c>
      <c r="J66">
        <v>2000010048</v>
      </c>
      <c r="K66">
        <v>8174</v>
      </c>
      <c r="L66" s="1">
        <v>43664</v>
      </c>
    </row>
    <row r="67" spans="1:12" x14ac:dyDescent="0.3">
      <c r="A67">
        <v>1900002387</v>
      </c>
      <c r="B67" s="1">
        <v>43713</v>
      </c>
      <c r="C67" t="s">
        <v>24</v>
      </c>
      <c r="D67" t="s">
        <v>22</v>
      </c>
      <c r="E67" t="s">
        <v>40</v>
      </c>
      <c r="G67" t="s">
        <v>509</v>
      </c>
      <c r="H67" t="s">
        <v>23</v>
      </c>
      <c r="I67" t="s">
        <v>130</v>
      </c>
      <c r="J67" t="s">
        <v>448</v>
      </c>
      <c r="K67">
        <v>22246</v>
      </c>
      <c r="L67" s="1">
        <v>43660</v>
      </c>
    </row>
    <row r="68" spans="1:12" x14ac:dyDescent="0.3">
      <c r="A68">
        <v>1900002458</v>
      </c>
      <c r="B68" s="1">
        <v>43717</v>
      </c>
      <c r="C68" t="s">
        <v>24</v>
      </c>
      <c r="D68" t="s">
        <v>22</v>
      </c>
      <c r="E68" t="s">
        <v>35</v>
      </c>
      <c r="G68" t="s">
        <v>508</v>
      </c>
      <c r="H68" t="s">
        <v>28</v>
      </c>
      <c r="I68" t="s">
        <v>84</v>
      </c>
      <c r="J68">
        <v>43187020</v>
      </c>
      <c r="K68">
        <v>7451</v>
      </c>
      <c r="L68" s="1">
        <v>43577</v>
      </c>
    </row>
    <row r="69" spans="1:12" x14ac:dyDescent="0.3">
      <c r="A69">
        <v>1900002464</v>
      </c>
      <c r="B69" s="1">
        <v>43717</v>
      </c>
      <c r="C69" t="s">
        <v>24</v>
      </c>
      <c r="D69" t="s">
        <v>22</v>
      </c>
      <c r="E69" t="s">
        <v>40</v>
      </c>
      <c r="G69" t="s">
        <v>509</v>
      </c>
      <c r="H69" t="s">
        <v>668</v>
      </c>
      <c r="I69" t="s">
        <v>510</v>
      </c>
      <c r="J69" t="s">
        <v>484</v>
      </c>
      <c r="K69">
        <v>7110</v>
      </c>
      <c r="L69" s="1">
        <v>43675</v>
      </c>
    </row>
    <row r="70" spans="1:12" x14ac:dyDescent="0.3">
      <c r="A70">
        <v>1900002472</v>
      </c>
      <c r="B70" s="1">
        <v>43717</v>
      </c>
      <c r="C70" t="s">
        <v>24</v>
      </c>
      <c r="D70" t="s">
        <v>22</v>
      </c>
      <c r="E70" t="s">
        <v>57</v>
      </c>
      <c r="G70" t="s">
        <v>507</v>
      </c>
      <c r="H70" t="s">
        <v>23</v>
      </c>
      <c r="I70" t="s">
        <v>84</v>
      </c>
      <c r="J70" t="s">
        <v>333</v>
      </c>
      <c r="K70">
        <v>692</v>
      </c>
      <c r="L70" s="1">
        <v>43600</v>
      </c>
    </row>
    <row r="71" spans="1:12" x14ac:dyDescent="0.3">
      <c r="A71">
        <v>1900002635</v>
      </c>
      <c r="B71" s="1">
        <v>43725</v>
      </c>
      <c r="C71" t="s">
        <v>24</v>
      </c>
      <c r="D71" t="s">
        <v>22</v>
      </c>
      <c r="E71" t="s">
        <v>104</v>
      </c>
      <c r="G71" t="s">
        <v>511</v>
      </c>
      <c r="H71" t="s">
        <v>23</v>
      </c>
      <c r="I71" t="s">
        <v>84</v>
      </c>
      <c r="J71" t="s">
        <v>340</v>
      </c>
      <c r="K71">
        <v>65051</v>
      </c>
      <c r="L71" s="1">
        <v>43466</v>
      </c>
    </row>
    <row r="72" spans="1:12" x14ac:dyDescent="0.3">
      <c r="A72">
        <v>1900002636</v>
      </c>
      <c r="B72" s="1">
        <v>43725</v>
      </c>
      <c r="C72" t="s">
        <v>24</v>
      </c>
      <c r="D72" t="s">
        <v>22</v>
      </c>
      <c r="E72" t="s">
        <v>57</v>
      </c>
      <c r="G72" t="s">
        <v>507</v>
      </c>
      <c r="H72" t="s">
        <v>23</v>
      </c>
      <c r="I72" t="s">
        <v>78</v>
      </c>
      <c r="J72" t="s">
        <v>253</v>
      </c>
      <c r="K72">
        <v>1005</v>
      </c>
      <c r="L72" s="1">
        <v>43586</v>
      </c>
    </row>
    <row r="73" spans="1:12" x14ac:dyDescent="0.3">
      <c r="A73">
        <v>1900002637</v>
      </c>
      <c r="B73" s="1">
        <v>43725</v>
      </c>
      <c r="C73" t="s">
        <v>24</v>
      </c>
      <c r="D73" t="s">
        <v>22</v>
      </c>
      <c r="E73" t="s">
        <v>40</v>
      </c>
      <c r="G73" t="s">
        <v>509</v>
      </c>
      <c r="H73" t="s">
        <v>668</v>
      </c>
      <c r="I73" t="s">
        <v>510</v>
      </c>
      <c r="J73" t="s">
        <v>484</v>
      </c>
      <c r="K73">
        <v>6259</v>
      </c>
      <c r="L73" s="1">
        <v>43637</v>
      </c>
    </row>
    <row r="74" spans="1:12" x14ac:dyDescent="0.3">
      <c r="A74">
        <v>1900002638</v>
      </c>
      <c r="B74" s="1">
        <v>43725</v>
      </c>
      <c r="C74" t="s">
        <v>24</v>
      </c>
      <c r="D74" t="s">
        <v>22</v>
      </c>
      <c r="E74" t="s">
        <v>40</v>
      </c>
      <c r="G74" t="s">
        <v>509</v>
      </c>
      <c r="H74" t="s">
        <v>668</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509</v>
      </c>
      <c r="H76" t="s">
        <v>23</v>
      </c>
      <c r="I76" t="s">
        <v>29</v>
      </c>
      <c r="J76" t="s">
        <v>88</v>
      </c>
      <c r="K76">
        <v>74673</v>
      </c>
      <c r="L76" s="1">
        <v>43645</v>
      </c>
    </row>
    <row r="77" spans="1:12" x14ac:dyDescent="0.3">
      <c r="A77">
        <v>1900002880</v>
      </c>
      <c r="B77" s="1">
        <v>43728</v>
      </c>
      <c r="C77" t="s">
        <v>24</v>
      </c>
      <c r="D77" t="s">
        <v>22</v>
      </c>
      <c r="E77" t="s">
        <v>57</v>
      </c>
      <c r="G77" t="s">
        <v>507</v>
      </c>
      <c r="H77" t="s">
        <v>23</v>
      </c>
      <c r="I77" t="s">
        <v>51</v>
      </c>
      <c r="J77" t="s">
        <v>165</v>
      </c>
      <c r="K77">
        <v>4362</v>
      </c>
      <c r="L77" s="1">
        <v>43557</v>
      </c>
    </row>
    <row r="78" spans="1:12" x14ac:dyDescent="0.3">
      <c r="A78">
        <v>1900003129</v>
      </c>
      <c r="B78" s="1">
        <v>43738</v>
      </c>
      <c r="C78" t="s">
        <v>24</v>
      </c>
      <c r="D78" t="s">
        <v>22</v>
      </c>
      <c r="E78" t="s">
        <v>48</v>
      </c>
      <c r="G78" t="s">
        <v>502</v>
      </c>
      <c r="H78" t="s">
        <v>23</v>
      </c>
      <c r="I78" t="s">
        <v>84</v>
      </c>
      <c r="J78" t="s">
        <v>355</v>
      </c>
      <c r="K78">
        <v>1610</v>
      </c>
      <c r="L78" s="1">
        <v>43510</v>
      </c>
    </row>
    <row r="79" spans="1:12" x14ac:dyDescent="0.3">
      <c r="A79">
        <v>1900003131</v>
      </c>
      <c r="B79" s="1">
        <v>43738</v>
      </c>
      <c r="C79" t="s">
        <v>24</v>
      </c>
      <c r="D79" t="s">
        <v>22</v>
      </c>
      <c r="E79" t="s">
        <v>57</v>
      </c>
      <c r="G79" t="s">
        <v>507</v>
      </c>
      <c r="H79" t="s">
        <v>23</v>
      </c>
      <c r="I79" t="s">
        <v>78</v>
      </c>
      <c r="J79">
        <v>3.1142011248201999E+18</v>
      </c>
      <c r="K79">
        <v>20166</v>
      </c>
      <c r="L79" s="1">
        <v>43647</v>
      </c>
    </row>
    <row r="80" spans="1:12" x14ac:dyDescent="0.3">
      <c r="A80">
        <v>1900003209</v>
      </c>
      <c r="B80" s="1">
        <v>43748</v>
      </c>
      <c r="C80" t="s">
        <v>24</v>
      </c>
      <c r="D80" t="s">
        <v>22</v>
      </c>
      <c r="E80" t="s">
        <v>40</v>
      </c>
      <c r="G80" t="s">
        <v>509</v>
      </c>
      <c r="H80" t="s">
        <v>23</v>
      </c>
      <c r="I80" t="s">
        <v>29</v>
      </c>
      <c r="J80" t="s">
        <v>86</v>
      </c>
      <c r="K80">
        <v>8605</v>
      </c>
      <c r="L80" s="1">
        <v>43645</v>
      </c>
    </row>
    <row r="81" spans="1:12" x14ac:dyDescent="0.3">
      <c r="A81">
        <v>1900003210</v>
      </c>
      <c r="B81" s="1">
        <v>43748</v>
      </c>
      <c r="C81" t="s">
        <v>24</v>
      </c>
      <c r="D81" t="s">
        <v>22</v>
      </c>
      <c r="E81" t="s">
        <v>40</v>
      </c>
      <c r="G81" t="s">
        <v>509</v>
      </c>
      <c r="H81" t="s">
        <v>23</v>
      </c>
      <c r="I81" t="s">
        <v>49</v>
      </c>
      <c r="J81" t="s">
        <v>141</v>
      </c>
      <c r="K81">
        <v>52500</v>
      </c>
      <c r="L81" s="1">
        <v>43602</v>
      </c>
    </row>
    <row r="82" spans="1:12" x14ac:dyDescent="0.3">
      <c r="A82">
        <v>1900003211</v>
      </c>
      <c r="B82" s="1">
        <v>43748</v>
      </c>
      <c r="C82" t="s">
        <v>24</v>
      </c>
      <c r="D82" t="s">
        <v>22</v>
      </c>
      <c r="E82" t="s">
        <v>35</v>
      </c>
      <c r="F82">
        <v>13</v>
      </c>
      <c r="G82" t="s">
        <v>502</v>
      </c>
      <c r="H82" t="s">
        <v>58</v>
      </c>
      <c r="I82" t="s">
        <v>84</v>
      </c>
      <c r="J82" t="s">
        <v>363</v>
      </c>
      <c r="K82">
        <v>21875</v>
      </c>
      <c r="L82" s="1">
        <v>43497</v>
      </c>
    </row>
    <row r="83" spans="1:12" x14ac:dyDescent="0.3">
      <c r="A83">
        <v>1900003212</v>
      </c>
      <c r="B83" s="1">
        <v>43748</v>
      </c>
      <c r="C83" t="s">
        <v>24</v>
      </c>
      <c r="D83" t="s">
        <v>22</v>
      </c>
      <c r="E83" t="s">
        <v>40</v>
      </c>
      <c r="G83" t="s">
        <v>509</v>
      </c>
      <c r="H83" t="s">
        <v>668</v>
      </c>
      <c r="I83" t="s">
        <v>130</v>
      </c>
      <c r="J83" t="s">
        <v>430</v>
      </c>
      <c r="K83">
        <v>93906</v>
      </c>
      <c r="L83" s="1">
        <v>43531</v>
      </c>
    </row>
    <row r="84" spans="1:12" x14ac:dyDescent="0.3">
      <c r="A84">
        <v>1900003213</v>
      </c>
      <c r="B84" s="1">
        <v>43748</v>
      </c>
      <c r="C84" t="s">
        <v>24</v>
      </c>
      <c r="D84" t="s">
        <v>22</v>
      </c>
      <c r="E84" t="s">
        <v>40</v>
      </c>
      <c r="G84" t="s">
        <v>509</v>
      </c>
      <c r="H84" t="s">
        <v>23</v>
      </c>
      <c r="I84" t="s">
        <v>130</v>
      </c>
      <c r="J84">
        <v>54407334</v>
      </c>
      <c r="K84">
        <v>23387</v>
      </c>
      <c r="L84" s="1">
        <v>43466</v>
      </c>
    </row>
    <row r="85" spans="1:12" x14ac:dyDescent="0.3">
      <c r="A85">
        <v>1900003214</v>
      </c>
      <c r="B85" s="1">
        <v>43748</v>
      </c>
      <c r="C85" t="s">
        <v>24</v>
      </c>
      <c r="D85" t="s">
        <v>22</v>
      </c>
      <c r="E85" t="s">
        <v>40</v>
      </c>
      <c r="G85" t="s">
        <v>509</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502</v>
      </c>
      <c r="H87" t="s">
        <v>23</v>
      </c>
      <c r="I87" t="s">
        <v>45</v>
      </c>
      <c r="J87" t="s">
        <v>138</v>
      </c>
      <c r="K87">
        <v>13613</v>
      </c>
      <c r="L87" s="1">
        <v>43472</v>
      </c>
    </row>
    <row r="88" spans="1:12" x14ac:dyDescent="0.3">
      <c r="A88">
        <v>1900003406</v>
      </c>
      <c r="B88" s="1">
        <v>43755</v>
      </c>
      <c r="C88" t="s">
        <v>24</v>
      </c>
      <c r="D88" t="s">
        <v>22</v>
      </c>
      <c r="E88" t="s">
        <v>40</v>
      </c>
      <c r="G88" t="s">
        <v>512</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489</v>
      </c>
      <c r="D91" t="s">
        <v>22</v>
      </c>
      <c r="E91" t="s">
        <v>33</v>
      </c>
      <c r="F91">
        <v>2</v>
      </c>
      <c r="G91" t="s">
        <v>27</v>
      </c>
      <c r="H91" t="s">
        <v>58</v>
      </c>
      <c r="I91" t="s">
        <v>84</v>
      </c>
      <c r="K91">
        <v>100000</v>
      </c>
      <c r="L91" s="1">
        <v>43663</v>
      </c>
    </row>
    <row r="92" spans="1:12" x14ac:dyDescent="0.3">
      <c r="A92">
        <v>1900003931</v>
      </c>
      <c r="B92" s="1">
        <v>43781</v>
      </c>
      <c r="C92" t="s">
        <v>489</v>
      </c>
      <c r="D92" t="s">
        <v>22</v>
      </c>
      <c r="E92" t="s">
        <v>33</v>
      </c>
      <c r="F92">
        <v>2</v>
      </c>
      <c r="G92" t="s">
        <v>27</v>
      </c>
      <c r="H92" t="s">
        <v>58</v>
      </c>
      <c r="I92" t="s">
        <v>84</v>
      </c>
      <c r="K92">
        <v>100000</v>
      </c>
      <c r="L92" s="1">
        <v>43486</v>
      </c>
    </row>
    <row r="93" spans="1:12" x14ac:dyDescent="0.3">
      <c r="A93">
        <v>1900004171</v>
      </c>
      <c r="B93" s="1">
        <v>43795</v>
      </c>
      <c r="C93" t="s">
        <v>489</v>
      </c>
      <c r="D93" t="s">
        <v>22</v>
      </c>
      <c r="E93" t="s">
        <v>57</v>
      </c>
      <c r="G93" t="s">
        <v>507</v>
      </c>
      <c r="H93" t="s">
        <v>23</v>
      </c>
      <c r="I93" t="s">
        <v>130</v>
      </c>
      <c r="K93">
        <v>254336</v>
      </c>
      <c r="L93" s="1">
        <v>43490</v>
      </c>
    </row>
    <row r="94" spans="1:12" x14ac:dyDescent="0.3">
      <c r="A94">
        <v>1900004173</v>
      </c>
      <c r="B94" s="1">
        <v>43795</v>
      </c>
      <c r="C94" t="s">
        <v>489</v>
      </c>
      <c r="D94" t="s">
        <v>22</v>
      </c>
      <c r="E94" t="s">
        <v>57</v>
      </c>
      <c r="G94" t="s">
        <v>507</v>
      </c>
      <c r="H94" t="s">
        <v>23</v>
      </c>
      <c r="I94" t="s">
        <v>51</v>
      </c>
      <c r="K94">
        <v>266949</v>
      </c>
      <c r="L94" s="1">
        <v>43490</v>
      </c>
    </row>
    <row r="95" spans="1:12" x14ac:dyDescent="0.3">
      <c r="A95">
        <v>1900004220</v>
      </c>
      <c r="B95" s="1">
        <v>43802</v>
      </c>
      <c r="C95" t="s">
        <v>24</v>
      </c>
      <c r="D95" t="s">
        <v>22</v>
      </c>
      <c r="E95" t="s">
        <v>40</v>
      </c>
      <c r="G95" t="s">
        <v>509</v>
      </c>
      <c r="H95" t="s">
        <v>23</v>
      </c>
      <c r="I95" t="s">
        <v>510</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508</v>
      </c>
      <c r="H98" t="s">
        <v>28</v>
      </c>
      <c r="I98" t="s">
        <v>74</v>
      </c>
      <c r="J98" t="s">
        <v>226</v>
      </c>
      <c r="K98">
        <v>1568</v>
      </c>
      <c r="L98" s="1">
        <v>43504</v>
      </c>
    </row>
    <row r="99" spans="1:12" x14ac:dyDescent="0.3">
      <c r="A99">
        <v>1900004380</v>
      </c>
      <c r="B99" s="1">
        <v>43804</v>
      </c>
      <c r="C99" t="s">
        <v>24</v>
      </c>
      <c r="D99" t="s">
        <v>22</v>
      </c>
      <c r="E99" t="s">
        <v>40</v>
      </c>
      <c r="G99" t="s">
        <v>509</v>
      </c>
      <c r="H99" t="s">
        <v>668</v>
      </c>
      <c r="I99" t="s">
        <v>130</v>
      </c>
      <c r="J99" t="s">
        <v>430</v>
      </c>
      <c r="K99">
        <v>18901</v>
      </c>
      <c r="L99" s="1">
        <v>43722</v>
      </c>
    </row>
    <row r="100" spans="1:12" x14ac:dyDescent="0.3">
      <c r="A100">
        <v>1900004382</v>
      </c>
      <c r="B100" s="1">
        <v>43804</v>
      </c>
      <c r="C100" t="s">
        <v>24</v>
      </c>
      <c r="D100" t="s">
        <v>22</v>
      </c>
      <c r="E100" t="s">
        <v>40</v>
      </c>
      <c r="G100" t="s">
        <v>509</v>
      </c>
      <c r="H100" t="s">
        <v>668</v>
      </c>
      <c r="I100" t="s">
        <v>130</v>
      </c>
      <c r="J100" t="s">
        <v>430</v>
      </c>
      <c r="K100">
        <v>27682</v>
      </c>
      <c r="L100" s="1">
        <v>43691</v>
      </c>
    </row>
    <row r="101" spans="1:12" x14ac:dyDescent="0.3">
      <c r="A101">
        <v>1900004383</v>
      </c>
      <c r="B101" s="1">
        <v>43804</v>
      </c>
      <c r="C101" t="s">
        <v>24</v>
      </c>
      <c r="D101" t="s">
        <v>22</v>
      </c>
      <c r="E101" t="s">
        <v>40</v>
      </c>
      <c r="G101" t="s">
        <v>509</v>
      </c>
      <c r="H101" t="s">
        <v>668</v>
      </c>
      <c r="I101" t="s">
        <v>510</v>
      </c>
      <c r="J101" t="s">
        <v>484</v>
      </c>
      <c r="K101">
        <v>5501</v>
      </c>
      <c r="L101" s="1">
        <v>43759</v>
      </c>
    </row>
    <row r="102" spans="1:12" x14ac:dyDescent="0.3">
      <c r="A102">
        <v>1900004384</v>
      </c>
      <c r="B102" s="1">
        <v>43804</v>
      </c>
      <c r="C102" t="s">
        <v>24</v>
      </c>
      <c r="D102" t="s">
        <v>22</v>
      </c>
      <c r="E102" t="s">
        <v>40</v>
      </c>
      <c r="G102" t="s">
        <v>509</v>
      </c>
      <c r="H102" t="s">
        <v>23</v>
      </c>
      <c r="I102" t="s">
        <v>84</v>
      </c>
      <c r="J102" t="s">
        <v>336</v>
      </c>
      <c r="K102">
        <v>123750</v>
      </c>
      <c r="L102" s="1">
        <v>43738</v>
      </c>
    </row>
    <row r="103" spans="1:12" x14ac:dyDescent="0.3">
      <c r="A103">
        <v>1900004404</v>
      </c>
      <c r="B103" s="1">
        <v>43805</v>
      </c>
      <c r="C103" t="s">
        <v>24</v>
      </c>
      <c r="D103" t="s">
        <v>22</v>
      </c>
      <c r="E103" t="s">
        <v>57</v>
      </c>
      <c r="G103" t="s">
        <v>507</v>
      </c>
      <c r="H103" t="s">
        <v>23</v>
      </c>
      <c r="I103" t="s">
        <v>49</v>
      </c>
      <c r="J103" t="s">
        <v>152</v>
      </c>
      <c r="K103">
        <v>825</v>
      </c>
      <c r="L103" s="1">
        <v>43647</v>
      </c>
    </row>
    <row r="104" spans="1:12" x14ac:dyDescent="0.3">
      <c r="A104">
        <v>1900004408</v>
      </c>
      <c r="B104" s="1">
        <v>43805</v>
      </c>
      <c r="C104" t="s">
        <v>24</v>
      </c>
      <c r="D104" t="s">
        <v>22</v>
      </c>
      <c r="E104" t="s">
        <v>57</v>
      </c>
      <c r="G104" t="s">
        <v>507</v>
      </c>
      <c r="H104" t="s">
        <v>23</v>
      </c>
      <c r="I104" t="s">
        <v>49</v>
      </c>
      <c r="J104" t="s">
        <v>161</v>
      </c>
      <c r="K104">
        <v>1556</v>
      </c>
      <c r="L104" s="1">
        <v>43647</v>
      </c>
    </row>
    <row r="105" spans="1:12" x14ac:dyDescent="0.3">
      <c r="A105">
        <v>1900004411</v>
      </c>
      <c r="B105" s="1">
        <v>43805</v>
      </c>
      <c r="C105" t="s">
        <v>24</v>
      </c>
      <c r="D105" t="s">
        <v>22</v>
      </c>
      <c r="E105" t="s">
        <v>57</v>
      </c>
      <c r="G105" t="s">
        <v>507</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507</v>
      </c>
      <c r="H109" t="s">
        <v>23</v>
      </c>
      <c r="I109" t="s">
        <v>49</v>
      </c>
      <c r="J109" t="s">
        <v>153</v>
      </c>
      <c r="K109">
        <v>1897</v>
      </c>
      <c r="L109" s="1">
        <v>43647</v>
      </c>
    </row>
    <row r="110" spans="1:12" x14ac:dyDescent="0.3">
      <c r="A110">
        <v>1900004505</v>
      </c>
      <c r="B110" s="1">
        <v>43809</v>
      </c>
      <c r="C110" t="s">
        <v>24</v>
      </c>
      <c r="D110" t="s">
        <v>22</v>
      </c>
      <c r="E110" t="s">
        <v>57</v>
      </c>
      <c r="G110" t="s">
        <v>507</v>
      </c>
      <c r="H110" t="s">
        <v>23</v>
      </c>
      <c r="I110" t="s">
        <v>49</v>
      </c>
      <c r="J110" t="s">
        <v>155</v>
      </c>
      <c r="K110">
        <v>42500</v>
      </c>
      <c r="L110" s="1">
        <v>43647</v>
      </c>
    </row>
    <row r="111" spans="1:12" x14ac:dyDescent="0.3">
      <c r="A111">
        <v>1900004507</v>
      </c>
      <c r="B111" s="1">
        <v>43809</v>
      </c>
      <c r="C111" t="s">
        <v>24</v>
      </c>
      <c r="D111" t="s">
        <v>22</v>
      </c>
      <c r="E111" t="s">
        <v>57</v>
      </c>
      <c r="G111" t="s">
        <v>507</v>
      </c>
      <c r="H111" t="s">
        <v>23</v>
      </c>
      <c r="I111" t="s">
        <v>49</v>
      </c>
      <c r="J111" t="s">
        <v>156</v>
      </c>
      <c r="K111">
        <v>10917</v>
      </c>
      <c r="L111" s="1">
        <v>43647</v>
      </c>
    </row>
    <row r="112" spans="1:12" x14ac:dyDescent="0.3">
      <c r="A112">
        <v>1900004518</v>
      </c>
      <c r="B112" s="1">
        <v>43809</v>
      </c>
      <c r="C112" t="s">
        <v>24</v>
      </c>
      <c r="D112" t="s">
        <v>22</v>
      </c>
      <c r="E112" t="s">
        <v>57</v>
      </c>
      <c r="G112" t="s">
        <v>507</v>
      </c>
      <c r="H112" t="s">
        <v>23</v>
      </c>
      <c r="I112" t="s">
        <v>49</v>
      </c>
      <c r="J112" t="s">
        <v>159</v>
      </c>
      <c r="K112">
        <v>3375</v>
      </c>
      <c r="L112" s="1">
        <v>43647</v>
      </c>
    </row>
    <row r="113" spans="1:12" x14ac:dyDescent="0.3">
      <c r="A113">
        <v>1900004535</v>
      </c>
      <c r="B113" s="1">
        <v>43809</v>
      </c>
      <c r="C113" t="s">
        <v>489</v>
      </c>
      <c r="D113" t="s">
        <v>22</v>
      </c>
      <c r="E113" t="s">
        <v>57</v>
      </c>
      <c r="G113" t="s">
        <v>507</v>
      </c>
      <c r="H113" t="s">
        <v>23</v>
      </c>
      <c r="I113" t="s">
        <v>84</v>
      </c>
      <c r="J113" t="s">
        <v>331</v>
      </c>
      <c r="K113">
        <v>320175</v>
      </c>
      <c r="L113" s="1">
        <v>43805</v>
      </c>
    </row>
    <row r="114" spans="1:12" x14ac:dyDescent="0.3">
      <c r="A114">
        <v>1900004535</v>
      </c>
      <c r="B114" s="1">
        <v>43809</v>
      </c>
      <c r="C114" t="s">
        <v>489</v>
      </c>
      <c r="D114" t="s">
        <v>22</v>
      </c>
      <c r="E114" t="s">
        <v>57</v>
      </c>
      <c r="G114" t="s">
        <v>507</v>
      </c>
      <c r="H114" t="s">
        <v>23</v>
      </c>
      <c r="I114" t="s">
        <v>84</v>
      </c>
      <c r="J114">
        <v>3.1242015891005998E+18</v>
      </c>
      <c r="K114">
        <v>320175</v>
      </c>
      <c r="L114" s="1">
        <v>43805</v>
      </c>
    </row>
    <row r="115" spans="1:12" x14ac:dyDescent="0.3">
      <c r="A115">
        <v>1900004535</v>
      </c>
      <c r="B115" s="1">
        <v>43809</v>
      </c>
      <c r="C115" t="s">
        <v>489</v>
      </c>
      <c r="D115" t="s">
        <v>22</v>
      </c>
      <c r="E115" t="s">
        <v>57</v>
      </c>
      <c r="G115" t="s">
        <v>507</v>
      </c>
      <c r="H115" t="s">
        <v>23</v>
      </c>
      <c r="I115" t="s">
        <v>84</v>
      </c>
      <c r="J115" t="s">
        <v>344</v>
      </c>
      <c r="K115">
        <v>320175</v>
      </c>
      <c r="L115" s="1">
        <v>43805</v>
      </c>
    </row>
    <row r="116" spans="1:12" x14ac:dyDescent="0.3">
      <c r="A116">
        <v>1900004538</v>
      </c>
      <c r="B116" s="1">
        <v>43809</v>
      </c>
      <c r="C116" t="s">
        <v>489</v>
      </c>
      <c r="D116" t="s">
        <v>22</v>
      </c>
      <c r="E116" t="s">
        <v>57</v>
      </c>
      <c r="G116" t="s">
        <v>507</v>
      </c>
      <c r="H116" t="s">
        <v>23</v>
      </c>
      <c r="I116" t="s">
        <v>130</v>
      </c>
      <c r="J116" t="s">
        <v>451</v>
      </c>
      <c r="K116">
        <v>168593</v>
      </c>
      <c r="L116" s="1">
        <v>43613</v>
      </c>
    </row>
    <row r="117" spans="1:12" x14ac:dyDescent="0.3">
      <c r="A117">
        <v>1900004538</v>
      </c>
      <c r="B117" s="1">
        <v>43809</v>
      </c>
      <c r="C117" t="s">
        <v>489</v>
      </c>
      <c r="D117" t="s">
        <v>22</v>
      </c>
      <c r="E117" t="s">
        <v>57</v>
      </c>
      <c r="G117" t="s">
        <v>507</v>
      </c>
      <c r="H117" t="s">
        <v>23</v>
      </c>
      <c r="I117" t="s">
        <v>130</v>
      </c>
      <c r="J117" t="s">
        <v>452</v>
      </c>
      <c r="K117">
        <v>168593</v>
      </c>
      <c r="L117" s="1">
        <v>43613</v>
      </c>
    </row>
    <row r="118" spans="1:12" x14ac:dyDescent="0.3">
      <c r="A118">
        <v>1900004894</v>
      </c>
      <c r="B118" s="1">
        <v>43818</v>
      </c>
      <c r="C118" t="s">
        <v>24</v>
      </c>
      <c r="D118" t="s">
        <v>22</v>
      </c>
      <c r="E118" t="s">
        <v>57</v>
      </c>
      <c r="G118" t="s">
        <v>507</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507</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512</v>
      </c>
      <c r="H123" t="s">
        <v>28</v>
      </c>
      <c r="I123" t="s">
        <v>51</v>
      </c>
      <c r="J123">
        <v>9.9000046190100005E+19</v>
      </c>
      <c r="K123">
        <v>11550</v>
      </c>
      <c r="L123" s="1">
        <v>43716</v>
      </c>
    </row>
    <row r="124" spans="1:12" x14ac:dyDescent="0.3">
      <c r="A124">
        <v>1900004920</v>
      </c>
      <c r="B124" s="1">
        <v>43818</v>
      </c>
      <c r="C124" t="s">
        <v>24</v>
      </c>
      <c r="D124" t="s">
        <v>22</v>
      </c>
      <c r="E124" t="s">
        <v>54</v>
      </c>
      <c r="G124" t="s">
        <v>512</v>
      </c>
      <c r="H124" t="s">
        <v>28</v>
      </c>
      <c r="I124" t="s">
        <v>51</v>
      </c>
      <c r="J124">
        <v>9.90000111903E+19</v>
      </c>
      <c r="K124">
        <v>43033</v>
      </c>
      <c r="L124" s="1">
        <v>43716</v>
      </c>
    </row>
    <row r="125" spans="1:12" x14ac:dyDescent="0.3">
      <c r="A125">
        <v>1900004922</v>
      </c>
      <c r="B125" s="1">
        <v>43818</v>
      </c>
      <c r="C125" t="s">
        <v>24</v>
      </c>
      <c r="D125" t="s">
        <v>22</v>
      </c>
      <c r="E125" t="s">
        <v>48</v>
      </c>
      <c r="G125" t="s">
        <v>512</v>
      </c>
      <c r="H125" t="s">
        <v>28</v>
      </c>
      <c r="I125" t="s">
        <v>51</v>
      </c>
      <c r="J125">
        <v>9.9000046190100005E+19</v>
      </c>
      <c r="K125">
        <v>7700</v>
      </c>
      <c r="L125" s="1">
        <v>43716</v>
      </c>
    </row>
    <row r="126" spans="1:12" x14ac:dyDescent="0.3">
      <c r="A126">
        <v>1900004923</v>
      </c>
      <c r="B126" s="1">
        <v>43818</v>
      </c>
      <c r="C126" t="s">
        <v>24</v>
      </c>
      <c r="D126" t="s">
        <v>22</v>
      </c>
      <c r="E126" t="s">
        <v>54</v>
      </c>
      <c r="G126" t="s">
        <v>512</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507</v>
      </c>
      <c r="H129" t="s">
        <v>23</v>
      </c>
      <c r="I129" t="s">
        <v>84</v>
      </c>
      <c r="J129" t="s">
        <v>329</v>
      </c>
      <c r="K129">
        <v>26968</v>
      </c>
      <c r="L129" s="1">
        <v>43763</v>
      </c>
    </row>
    <row r="130" spans="1:12" x14ac:dyDescent="0.3">
      <c r="A130">
        <v>1900004984</v>
      </c>
      <c r="B130" s="1">
        <v>43818</v>
      </c>
      <c r="C130" t="s">
        <v>24</v>
      </c>
      <c r="D130" t="s">
        <v>22</v>
      </c>
      <c r="E130" t="s">
        <v>57</v>
      </c>
      <c r="G130" t="s">
        <v>507</v>
      </c>
      <c r="H130" t="s">
        <v>23</v>
      </c>
      <c r="I130" t="s">
        <v>84</v>
      </c>
      <c r="J130" t="s">
        <v>328</v>
      </c>
      <c r="K130">
        <v>2437</v>
      </c>
      <c r="L130" s="1">
        <v>43764</v>
      </c>
    </row>
    <row r="131" spans="1:12" x14ac:dyDescent="0.3">
      <c r="A131">
        <v>1900004985</v>
      </c>
      <c r="B131" s="1">
        <v>43818</v>
      </c>
      <c r="C131" t="s">
        <v>24</v>
      </c>
      <c r="D131" t="s">
        <v>22</v>
      </c>
      <c r="E131" t="s">
        <v>57</v>
      </c>
      <c r="G131" t="s">
        <v>507</v>
      </c>
      <c r="H131" t="s">
        <v>23</v>
      </c>
      <c r="I131" t="s">
        <v>84</v>
      </c>
      <c r="J131" t="s">
        <v>344</v>
      </c>
      <c r="K131">
        <v>53278</v>
      </c>
      <c r="L131" s="1">
        <v>43466</v>
      </c>
    </row>
    <row r="132" spans="1:12" x14ac:dyDescent="0.3">
      <c r="A132">
        <v>1900004986</v>
      </c>
      <c r="B132" s="1">
        <v>43818</v>
      </c>
      <c r="C132" t="s">
        <v>24</v>
      </c>
      <c r="D132" t="s">
        <v>22</v>
      </c>
      <c r="E132" t="s">
        <v>57</v>
      </c>
      <c r="G132" t="s">
        <v>507</v>
      </c>
      <c r="H132" t="s">
        <v>23</v>
      </c>
      <c r="I132" t="s">
        <v>84</v>
      </c>
      <c r="J132" t="s">
        <v>345</v>
      </c>
      <c r="K132">
        <v>30048</v>
      </c>
      <c r="L132" s="1">
        <v>43466</v>
      </c>
    </row>
    <row r="133" spans="1:12" x14ac:dyDescent="0.3">
      <c r="A133">
        <v>1900004987</v>
      </c>
      <c r="B133" s="1">
        <v>43818</v>
      </c>
      <c r="C133" t="s">
        <v>24</v>
      </c>
      <c r="D133" t="s">
        <v>22</v>
      </c>
      <c r="E133" t="s">
        <v>57</v>
      </c>
      <c r="G133" t="s">
        <v>507</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489</v>
      </c>
      <c r="D135" t="s">
        <v>22</v>
      </c>
      <c r="E135" t="s">
        <v>57</v>
      </c>
      <c r="G135" t="s">
        <v>507</v>
      </c>
      <c r="H135" t="s">
        <v>23</v>
      </c>
      <c r="I135" t="s">
        <v>78</v>
      </c>
      <c r="J135">
        <v>304003763</v>
      </c>
      <c r="K135">
        <v>132392</v>
      </c>
      <c r="L135" s="1">
        <v>43819</v>
      </c>
    </row>
    <row r="136" spans="1:12" x14ac:dyDescent="0.3">
      <c r="A136">
        <v>1900005300</v>
      </c>
      <c r="B136" s="1">
        <v>43823</v>
      </c>
      <c r="C136" t="s">
        <v>489</v>
      </c>
      <c r="D136" t="s">
        <v>22</v>
      </c>
      <c r="E136" t="s">
        <v>57</v>
      </c>
      <c r="G136" t="s">
        <v>507</v>
      </c>
      <c r="H136" t="s">
        <v>23</v>
      </c>
      <c r="I136" t="s">
        <v>78</v>
      </c>
      <c r="J136" t="s">
        <v>247</v>
      </c>
      <c r="K136">
        <v>132392</v>
      </c>
      <c r="L136" s="1">
        <v>43819</v>
      </c>
    </row>
    <row r="137" spans="1:12" x14ac:dyDescent="0.3">
      <c r="A137">
        <v>1900005300</v>
      </c>
      <c r="B137" s="1">
        <v>43823</v>
      </c>
      <c r="C137" t="s">
        <v>489</v>
      </c>
      <c r="D137" t="s">
        <v>22</v>
      </c>
      <c r="E137" t="s">
        <v>57</v>
      </c>
      <c r="G137" t="s">
        <v>507</v>
      </c>
      <c r="H137" t="s">
        <v>23</v>
      </c>
      <c r="I137" t="s">
        <v>78</v>
      </c>
      <c r="J137">
        <v>2.4142020928135997E+18</v>
      </c>
      <c r="K137">
        <v>132392</v>
      </c>
      <c r="L137" s="1">
        <v>43819</v>
      </c>
    </row>
    <row r="138" spans="1:12" x14ac:dyDescent="0.3">
      <c r="A138">
        <v>1900005300</v>
      </c>
      <c r="B138" s="1">
        <v>43823</v>
      </c>
      <c r="C138" t="s">
        <v>489</v>
      </c>
      <c r="D138" t="s">
        <v>22</v>
      </c>
      <c r="E138" t="s">
        <v>57</v>
      </c>
      <c r="G138" t="s">
        <v>507</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508</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507</v>
      </c>
      <c r="H142" t="s">
        <v>23</v>
      </c>
      <c r="I142" t="s">
        <v>103</v>
      </c>
      <c r="J142" t="s">
        <v>463</v>
      </c>
      <c r="K142">
        <v>8580</v>
      </c>
      <c r="L142" s="1">
        <v>43729</v>
      </c>
    </row>
    <row r="143" spans="1:12" x14ac:dyDescent="0.3">
      <c r="A143">
        <v>1900005394</v>
      </c>
      <c r="B143" s="1">
        <v>43824</v>
      </c>
      <c r="C143" t="s">
        <v>24</v>
      </c>
      <c r="D143" t="s">
        <v>22</v>
      </c>
      <c r="E143" t="s">
        <v>57</v>
      </c>
      <c r="G143" t="s">
        <v>507</v>
      </c>
      <c r="H143" t="s">
        <v>23</v>
      </c>
      <c r="I143" t="s">
        <v>49</v>
      </c>
      <c r="J143" t="s">
        <v>157</v>
      </c>
      <c r="K143">
        <v>60713</v>
      </c>
      <c r="L143" s="1">
        <v>43647</v>
      </c>
    </row>
    <row r="144" spans="1:12" x14ac:dyDescent="0.3">
      <c r="A144">
        <v>1900005395</v>
      </c>
      <c r="B144" s="1">
        <v>43824</v>
      </c>
      <c r="C144" t="s">
        <v>24</v>
      </c>
      <c r="D144" t="s">
        <v>22</v>
      </c>
      <c r="E144" t="s">
        <v>20</v>
      </c>
      <c r="G144" t="s">
        <v>507</v>
      </c>
      <c r="H144" t="s">
        <v>23</v>
      </c>
      <c r="I144" t="s">
        <v>51</v>
      </c>
      <c r="J144">
        <v>22531899</v>
      </c>
      <c r="K144">
        <v>50160</v>
      </c>
      <c r="L144" s="1">
        <v>43765</v>
      </c>
    </row>
    <row r="145" spans="1:12" x14ac:dyDescent="0.3">
      <c r="A145">
        <v>1900005396</v>
      </c>
      <c r="B145" s="1">
        <v>43824</v>
      </c>
      <c r="C145" t="s">
        <v>24</v>
      </c>
      <c r="D145" t="s">
        <v>22</v>
      </c>
      <c r="E145" t="s">
        <v>57</v>
      </c>
      <c r="G145" t="s">
        <v>507</v>
      </c>
      <c r="H145" t="s">
        <v>668</v>
      </c>
      <c r="I145" t="s">
        <v>51</v>
      </c>
      <c r="J145" t="s">
        <v>174</v>
      </c>
      <c r="K145">
        <v>71765</v>
      </c>
      <c r="L145" s="1">
        <v>43764</v>
      </c>
    </row>
    <row r="146" spans="1:12" x14ac:dyDescent="0.3">
      <c r="A146">
        <v>1900005439</v>
      </c>
      <c r="B146" s="1">
        <v>43824</v>
      </c>
      <c r="C146" t="s">
        <v>24</v>
      </c>
      <c r="D146" t="s">
        <v>22</v>
      </c>
      <c r="E146" t="s">
        <v>33</v>
      </c>
      <c r="F146">
        <v>13</v>
      </c>
      <c r="G146" t="s">
        <v>502</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509</v>
      </c>
      <c r="H148" t="s">
        <v>23</v>
      </c>
      <c r="I148" t="s">
        <v>17</v>
      </c>
      <c r="J148" t="s">
        <v>64</v>
      </c>
      <c r="K148">
        <v>60000</v>
      </c>
      <c r="L148" s="1">
        <v>43556</v>
      </c>
    </row>
    <row r="149" spans="1:12" x14ac:dyDescent="0.3">
      <c r="A149">
        <v>1900005527</v>
      </c>
      <c r="B149" s="1">
        <v>43825</v>
      </c>
      <c r="C149" t="s">
        <v>24</v>
      </c>
      <c r="D149" t="s">
        <v>22</v>
      </c>
      <c r="E149" t="s">
        <v>57</v>
      </c>
      <c r="G149" t="s">
        <v>507</v>
      </c>
      <c r="H149" t="s">
        <v>23</v>
      </c>
      <c r="I149" t="s">
        <v>36</v>
      </c>
      <c r="J149">
        <v>1.203004619248E+19</v>
      </c>
      <c r="K149">
        <v>77400</v>
      </c>
      <c r="L149" s="1">
        <v>43687</v>
      </c>
    </row>
    <row r="150" spans="1:12" x14ac:dyDescent="0.3">
      <c r="A150">
        <v>1900005528</v>
      </c>
      <c r="B150" s="1">
        <v>43825</v>
      </c>
      <c r="C150" t="s">
        <v>24</v>
      </c>
      <c r="D150" t="s">
        <v>22</v>
      </c>
      <c r="E150" t="s">
        <v>57</v>
      </c>
      <c r="G150" t="s">
        <v>507</v>
      </c>
      <c r="H150" t="s">
        <v>23</v>
      </c>
      <c r="I150" t="s">
        <v>36</v>
      </c>
      <c r="J150">
        <v>1.203004619248E+19</v>
      </c>
      <c r="K150">
        <v>302812</v>
      </c>
      <c r="L150" s="1">
        <v>43687</v>
      </c>
    </row>
    <row r="151" spans="1:12" x14ac:dyDescent="0.3">
      <c r="A151">
        <v>1900005529</v>
      </c>
      <c r="B151" s="1">
        <v>43825</v>
      </c>
      <c r="C151" t="s">
        <v>24</v>
      </c>
      <c r="D151" t="s">
        <v>22</v>
      </c>
      <c r="E151" t="s">
        <v>48</v>
      </c>
      <c r="G151" t="s">
        <v>502</v>
      </c>
      <c r="H151" t="s">
        <v>23</v>
      </c>
      <c r="I151" t="s">
        <v>55</v>
      </c>
      <c r="J151" t="s">
        <v>187</v>
      </c>
      <c r="K151">
        <v>275569</v>
      </c>
      <c r="L151" s="1">
        <v>43525</v>
      </c>
    </row>
    <row r="152" spans="1:12" x14ac:dyDescent="0.3">
      <c r="A152">
        <v>1900005530</v>
      </c>
      <c r="B152" s="1">
        <v>43825</v>
      </c>
      <c r="C152" t="s">
        <v>24</v>
      </c>
      <c r="D152" t="s">
        <v>22</v>
      </c>
      <c r="E152" t="s">
        <v>35</v>
      </c>
      <c r="G152" t="s">
        <v>502</v>
      </c>
      <c r="H152" t="s">
        <v>23</v>
      </c>
      <c r="I152" t="s">
        <v>55</v>
      </c>
      <c r="J152" t="s">
        <v>186</v>
      </c>
      <c r="K152">
        <v>320000</v>
      </c>
      <c r="L152" s="1">
        <v>43496</v>
      </c>
    </row>
    <row r="153" spans="1:12" x14ac:dyDescent="0.3">
      <c r="A153">
        <v>1900005531</v>
      </c>
      <c r="B153" s="1">
        <v>43825</v>
      </c>
      <c r="C153" t="s">
        <v>24</v>
      </c>
      <c r="D153" t="s">
        <v>22</v>
      </c>
      <c r="E153" t="s">
        <v>40</v>
      </c>
      <c r="G153" t="s">
        <v>509</v>
      </c>
      <c r="H153" t="s">
        <v>23</v>
      </c>
      <c r="I153" t="s">
        <v>130</v>
      </c>
      <c r="J153">
        <v>3393</v>
      </c>
      <c r="K153">
        <v>114752</v>
      </c>
      <c r="L153" s="1">
        <v>43770</v>
      </c>
    </row>
    <row r="154" spans="1:12" x14ac:dyDescent="0.3">
      <c r="A154">
        <v>1900005532</v>
      </c>
      <c r="B154" s="1">
        <v>43825</v>
      </c>
      <c r="C154" t="s">
        <v>24</v>
      </c>
      <c r="D154" t="s">
        <v>22</v>
      </c>
      <c r="E154" t="s">
        <v>40</v>
      </c>
      <c r="G154" t="s">
        <v>509</v>
      </c>
      <c r="H154" t="s">
        <v>668</v>
      </c>
      <c r="I154" t="s">
        <v>130</v>
      </c>
      <c r="J154" t="s">
        <v>431</v>
      </c>
      <c r="K154">
        <v>49027</v>
      </c>
      <c r="L154" s="1">
        <v>43500</v>
      </c>
    </row>
    <row r="155" spans="1:12" x14ac:dyDescent="0.3">
      <c r="A155">
        <v>1900005555</v>
      </c>
      <c r="B155" s="1">
        <v>43825</v>
      </c>
      <c r="C155" t="s">
        <v>24</v>
      </c>
      <c r="D155" t="s">
        <v>22</v>
      </c>
      <c r="E155" t="s">
        <v>33</v>
      </c>
      <c r="F155">
        <v>13</v>
      </c>
      <c r="G155" t="s">
        <v>502</v>
      </c>
      <c r="H155" t="s">
        <v>58</v>
      </c>
      <c r="I155" t="s">
        <v>84</v>
      </c>
      <c r="J155" t="s">
        <v>375</v>
      </c>
      <c r="K155">
        <v>153332</v>
      </c>
      <c r="L155" s="1">
        <v>43757</v>
      </c>
    </row>
    <row r="156" spans="1:12" x14ac:dyDescent="0.3">
      <c r="A156">
        <v>1900005760</v>
      </c>
      <c r="B156" s="1">
        <v>43827</v>
      </c>
      <c r="C156" t="s">
        <v>24</v>
      </c>
      <c r="D156" t="s">
        <v>22</v>
      </c>
      <c r="E156" t="s">
        <v>20</v>
      </c>
      <c r="G156" t="s">
        <v>512</v>
      </c>
      <c r="H156" t="s">
        <v>28</v>
      </c>
      <c r="I156" t="s">
        <v>184</v>
      </c>
      <c r="J156">
        <v>2.4142027811737001E+18</v>
      </c>
      <c r="K156">
        <v>23591</v>
      </c>
      <c r="L156" s="1">
        <v>43586</v>
      </c>
    </row>
    <row r="157" spans="1:12" x14ac:dyDescent="0.3">
      <c r="A157">
        <v>1900005761</v>
      </c>
      <c r="B157" s="1">
        <v>43827</v>
      </c>
      <c r="C157" t="s">
        <v>24</v>
      </c>
      <c r="D157" t="s">
        <v>22</v>
      </c>
      <c r="E157" t="s">
        <v>57</v>
      </c>
      <c r="G157" t="s">
        <v>507</v>
      </c>
      <c r="H157" t="s">
        <v>23</v>
      </c>
      <c r="I157" t="s">
        <v>49</v>
      </c>
      <c r="J157" t="s">
        <v>154</v>
      </c>
      <c r="K157">
        <v>19181</v>
      </c>
      <c r="L157" s="1">
        <v>43679</v>
      </c>
    </row>
    <row r="158" spans="1:12" x14ac:dyDescent="0.3">
      <c r="A158">
        <v>1900005767</v>
      </c>
      <c r="B158" s="1">
        <v>43827</v>
      </c>
      <c r="C158" t="s">
        <v>24</v>
      </c>
      <c r="D158" t="s">
        <v>22</v>
      </c>
      <c r="E158" t="s">
        <v>54</v>
      </c>
      <c r="G158" t="s">
        <v>512</v>
      </c>
      <c r="H158" t="s">
        <v>28</v>
      </c>
      <c r="I158" t="s">
        <v>51</v>
      </c>
      <c r="J158">
        <v>2.3060011180300001E+19</v>
      </c>
      <c r="K158">
        <v>8228</v>
      </c>
      <c r="L158" s="1">
        <v>43524</v>
      </c>
    </row>
    <row r="159" spans="1:12" x14ac:dyDescent="0.3">
      <c r="A159">
        <v>1900005768</v>
      </c>
      <c r="B159" s="1">
        <v>43827</v>
      </c>
      <c r="C159" t="s">
        <v>24</v>
      </c>
      <c r="D159" t="s">
        <v>22</v>
      </c>
      <c r="E159" t="s">
        <v>54</v>
      </c>
      <c r="G159" t="s">
        <v>512</v>
      </c>
      <c r="H159" t="s">
        <v>668</v>
      </c>
      <c r="I159" t="s">
        <v>51</v>
      </c>
      <c r="J159">
        <v>2.3060011180300001E+19</v>
      </c>
      <c r="K159">
        <v>5241</v>
      </c>
      <c r="L159" s="1">
        <v>43658</v>
      </c>
    </row>
    <row r="160" spans="1:12" x14ac:dyDescent="0.3">
      <c r="A160">
        <v>1900005769</v>
      </c>
      <c r="B160" s="1">
        <v>43827</v>
      </c>
      <c r="C160" t="s">
        <v>24</v>
      </c>
      <c r="D160" t="s">
        <v>22</v>
      </c>
      <c r="E160" t="s">
        <v>54</v>
      </c>
      <c r="G160" t="s">
        <v>512</v>
      </c>
      <c r="H160" t="s">
        <v>668</v>
      </c>
      <c r="I160" t="s">
        <v>51</v>
      </c>
      <c r="J160">
        <v>9.9000046190799995E+19</v>
      </c>
      <c r="K160">
        <v>13154</v>
      </c>
      <c r="L160" s="1">
        <v>43748</v>
      </c>
    </row>
    <row r="161" spans="1:12" x14ac:dyDescent="0.3">
      <c r="A161">
        <v>1900005770</v>
      </c>
      <c r="B161" s="1">
        <v>43827</v>
      </c>
      <c r="C161" t="s">
        <v>24</v>
      </c>
      <c r="D161" t="s">
        <v>22</v>
      </c>
      <c r="E161" t="s">
        <v>54</v>
      </c>
      <c r="G161" t="s">
        <v>512</v>
      </c>
      <c r="H161" t="s">
        <v>28</v>
      </c>
      <c r="I161" t="s">
        <v>51</v>
      </c>
      <c r="J161">
        <v>9.9000046190799995E+19</v>
      </c>
      <c r="K161">
        <v>14461</v>
      </c>
      <c r="L161" s="1">
        <v>43716</v>
      </c>
    </row>
    <row r="162" spans="1:12" x14ac:dyDescent="0.3">
      <c r="A162">
        <v>1900005771</v>
      </c>
      <c r="B162" s="1">
        <v>43827</v>
      </c>
      <c r="C162" t="s">
        <v>24</v>
      </c>
      <c r="D162" t="s">
        <v>22</v>
      </c>
      <c r="E162" t="s">
        <v>57</v>
      </c>
      <c r="G162" t="s">
        <v>507</v>
      </c>
      <c r="H162" t="s">
        <v>23</v>
      </c>
      <c r="I162" t="s">
        <v>55</v>
      </c>
      <c r="J162" t="s">
        <v>201</v>
      </c>
      <c r="K162">
        <v>2853</v>
      </c>
      <c r="L162" s="1">
        <v>43639</v>
      </c>
    </row>
    <row r="163" spans="1:12" x14ac:dyDescent="0.3">
      <c r="A163">
        <v>1900005772</v>
      </c>
      <c r="B163" s="1">
        <v>43827</v>
      </c>
      <c r="C163" t="s">
        <v>24</v>
      </c>
      <c r="D163" t="s">
        <v>22</v>
      </c>
      <c r="E163" t="s">
        <v>57</v>
      </c>
      <c r="G163" t="s">
        <v>507</v>
      </c>
      <c r="H163" t="s">
        <v>23</v>
      </c>
      <c r="I163" t="s">
        <v>55</v>
      </c>
      <c r="J163" t="s">
        <v>202</v>
      </c>
      <c r="K163">
        <v>495</v>
      </c>
      <c r="L163" s="1">
        <v>43639</v>
      </c>
    </row>
    <row r="164" spans="1:12" x14ac:dyDescent="0.3">
      <c r="A164">
        <v>1900005773</v>
      </c>
      <c r="B164" s="1">
        <v>43827</v>
      </c>
      <c r="C164" t="s">
        <v>24</v>
      </c>
      <c r="D164" t="s">
        <v>22</v>
      </c>
      <c r="E164" t="s">
        <v>57</v>
      </c>
      <c r="G164" t="s">
        <v>507</v>
      </c>
      <c r="H164" t="s">
        <v>668</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508</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509</v>
      </c>
      <c r="H173" t="s">
        <v>668</v>
      </c>
      <c r="I173" t="s">
        <v>130</v>
      </c>
      <c r="J173" t="s">
        <v>430</v>
      </c>
      <c r="K173">
        <v>18697</v>
      </c>
      <c r="L173" s="1">
        <v>43535</v>
      </c>
    </row>
    <row r="174" spans="1:12" x14ac:dyDescent="0.3">
      <c r="A174">
        <v>1900005783</v>
      </c>
      <c r="B174" s="1">
        <v>43827</v>
      </c>
      <c r="C174" t="s">
        <v>24</v>
      </c>
      <c r="D174" t="s">
        <v>22</v>
      </c>
      <c r="E174" t="s">
        <v>40</v>
      </c>
      <c r="G174" t="s">
        <v>509</v>
      </c>
      <c r="H174" t="s">
        <v>668</v>
      </c>
      <c r="I174" t="s">
        <v>130</v>
      </c>
      <c r="J174" t="s">
        <v>430</v>
      </c>
      <c r="K174">
        <v>17140</v>
      </c>
      <c r="L174" s="1">
        <v>43749</v>
      </c>
    </row>
    <row r="175" spans="1:12" x14ac:dyDescent="0.3">
      <c r="A175">
        <v>1900005784</v>
      </c>
      <c r="B175" s="1">
        <v>43827</v>
      </c>
      <c r="C175" t="s">
        <v>24</v>
      </c>
      <c r="D175" t="s">
        <v>22</v>
      </c>
      <c r="E175" t="s">
        <v>40</v>
      </c>
      <c r="G175" t="s">
        <v>509</v>
      </c>
      <c r="H175" t="s">
        <v>668</v>
      </c>
      <c r="I175" t="s">
        <v>130</v>
      </c>
      <c r="J175" t="s">
        <v>430</v>
      </c>
      <c r="K175">
        <v>8561</v>
      </c>
      <c r="L175" s="1">
        <v>43783</v>
      </c>
    </row>
    <row r="176" spans="1:12" x14ac:dyDescent="0.3">
      <c r="A176">
        <v>1900005785</v>
      </c>
      <c r="B176" s="1">
        <v>43827</v>
      </c>
      <c r="C176" t="s">
        <v>24</v>
      </c>
      <c r="D176" t="s">
        <v>22</v>
      </c>
      <c r="E176" t="s">
        <v>35</v>
      </c>
      <c r="G176" t="s">
        <v>508</v>
      </c>
      <c r="H176" t="s">
        <v>23</v>
      </c>
      <c r="I176" t="s">
        <v>103</v>
      </c>
      <c r="J176">
        <v>43191787</v>
      </c>
      <c r="K176">
        <v>6213</v>
      </c>
      <c r="L176" s="1">
        <v>43649</v>
      </c>
    </row>
    <row r="177" spans="1:12" x14ac:dyDescent="0.3">
      <c r="A177">
        <v>1900005786</v>
      </c>
      <c r="B177" s="1">
        <v>43827</v>
      </c>
      <c r="C177" t="s">
        <v>24</v>
      </c>
      <c r="D177" t="s">
        <v>22</v>
      </c>
      <c r="E177" t="s">
        <v>57</v>
      </c>
      <c r="G177" t="s">
        <v>507</v>
      </c>
      <c r="H177" t="s">
        <v>23</v>
      </c>
      <c r="I177" t="s">
        <v>103</v>
      </c>
      <c r="J177" t="s">
        <v>466</v>
      </c>
      <c r="K177">
        <v>8625</v>
      </c>
      <c r="L177" s="1">
        <v>43729</v>
      </c>
    </row>
    <row r="178" spans="1:12" x14ac:dyDescent="0.3">
      <c r="A178">
        <v>1900005787</v>
      </c>
      <c r="B178" s="1">
        <v>43827</v>
      </c>
      <c r="C178" t="s">
        <v>24</v>
      </c>
      <c r="D178" t="s">
        <v>22</v>
      </c>
      <c r="E178" t="s">
        <v>57</v>
      </c>
      <c r="G178" t="s">
        <v>507</v>
      </c>
      <c r="H178" t="s">
        <v>23</v>
      </c>
      <c r="I178" t="s">
        <v>103</v>
      </c>
      <c r="J178" t="s">
        <v>464</v>
      </c>
      <c r="K178">
        <v>4579</v>
      </c>
      <c r="L178" s="1">
        <v>43729</v>
      </c>
    </row>
    <row r="179" spans="1:12" x14ac:dyDescent="0.3">
      <c r="A179">
        <v>1900005788</v>
      </c>
      <c r="B179" s="1">
        <v>43827</v>
      </c>
      <c r="C179" t="s">
        <v>24</v>
      </c>
      <c r="D179" t="s">
        <v>22</v>
      </c>
      <c r="E179" t="s">
        <v>57</v>
      </c>
      <c r="G179" t="s">
        <v>507</v>
      </c>
      <c r="H179" t="s">
        <v>668</v>
      </c>
      <c r="I179" t="s">
        <v>103</v>
      </c>
      <c r="J179" t="s">
        <v>459</v>
      </c>
      <c r="K179">
        <v>1980</v>
      </c>
      <c r="L179" s="1">
        <v>43630</v>
      </c>
    </row>
    <row r="180" spans="1:12" x14ac:dyDescent="0.3">
      <c r="A180">
        <v>1900005789</v>
      </c>
      <c r="B180" s="1">
        <v>43827</v>
      </c>
      <c r="C180" t="s">
        <v>24</v>
      </c>
      <c r="D180" t="s">
        <v>22</v>
      </c>
      <c r="E180" t="s">
        <v>57</v>
      </c>
      <c r="G180" t="s">
        <v>507</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502</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502</v>
      </c>
      <c r="H185" t="s">
        <v>58</v>
      </c>
      <c r="I185" t="s">
        <v>84</v>
      </c>
      <c r="J185" t="s">
        <v>374</v>
      </c>
      <c r="K185">
        <v>67102</v>
      </c>
      <c r="L185" s="1">
        <v>43551</v>
      </c>
    </row>
    <row r="186" spans="1:12" x14ac:dyDescent="0.3">
      <c r="A186">
        <v>1900005959</v>
      </c>
      <c r="B186" s="1">
        <v>43830</v>
      </c>
      <c r="C186" t="s">
        <v>24</v>
      </c>
      <c r="D186" t="s">
        <v>22</v>
      </c>
      <c r="E186" t="s">
        <v>35</v>
      </c>
      <c r="G186" t="s">
        <v>502</v>
      </c>
      <c r="H186" t="s">
        <v>23</v>
      </c>
      <c r="I186" t="s">
        <v>55</v>
      </c>
      <c r="J186" t="s">
        <v>185</v>
      </c>
      <c r="K186">
        <v>125000</v>
      </c>
      <c r="L186" s="1">
        <v>43496</v>
      </c>
    </row>
    <row r="187" spans="1:12" x14ac:dyDescent="0.3">
      <c r="A187">
        <v>1900005960</v>
      </c>
      <c r="B187" s="1">
        <v>43830</v>
      </c>
      <c r="C187" t="s">
        <v>24</v>
      </c>
      <c r="D187" t="s">
        <v>22</v>
      </c>
      <c r="E187" t="s">
        <v>104</v>
      </c>
      <c r="G187" t="s">
        <v>511</v>
      </c>
      <c r="H187" t="s">
        <v>23</v>
      </c>
      <c r="I187" t="s">
        <v>78</v>
      </c>
      <c r="J187" t="s">
        <v>513</v>
      </c>
      <c r="K187">
        <v>115781</v>
      </c>
      <c r="L187" s="1">
        <v>43674</v>
      </c>
    </row>
    <row r="188" spans="1:12" x14ac:dyDescent="0.3">
      <c r="A188">
        <v>1900005961</v>
      </c>
      <c r="B188" s="1">
        <v>43830</v>
      </c>
      <c r="C188" t="s">
        <v>24</v>
      </c>
      <c r="D188" t="s">
        <v>22</v>
      </c>
      <c r="E188" t="s">
        <v>35</v>
      </c>
      <c r="G188" t="s">
        <v>502</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502</v>
      </c>
      <c r="H191" t="s">
        <v>23</v>
      </c>
      <c r="I191" t="s">
        <v>36</v>
      </c>
      <c r="J191" t="s">
        <v>123</v>
      </c>
      <c r="K191">
        <v>131250</v>
      </c>
      <c r="L191" s="1">
        <v>43608</v>
      </c>
    </row>
    <row r="192" spans="1:12" x14ac:dyDescent="0.3">
      <c r="A192">
        <v>2000001072</v>
      </c>
      <c r="B192" s="1">
        <v>43833</v>
      </c>
      <c r="C192" t="s">
        <v>24</v>
      </c>
      <c r="D192" t="s">
        <v>22</v>
      </c>
      <c r="E192" t="s">
        <v>20</v>
      </c>
      <c r="G192" t="s">
        <v>512</v>
      </c>
      <c r="H192" t="s">
        <v>668</v>
      </c>
      <c r="I192" t="s">
        <v>130</v>
      </c>
      <c r="J192">
        <v>2.4142025629033999E+18</v>
      </c>
      <c r="K192">
        <v>56100</v>
      </c>
      <c r="L192" s="1">
        <v>43532</v>
      </c>
    </row>
    <row r="193" spans="1:12" x14ac:dyDescent="0.3">
      <c r="A193">
        <v>2000001076</v>
      </c>
      <c r="B193" s="1">
        <v>43833</v>
      </c>
      <c r="C193" t="s">
        <v>24</v>
      </c>
      <c r="D193" t="s">
        <v>22</v>
      </c>
      <c r="E193" t="s">
        <v>20</v>
      </c>
      <c r="G193" t="s">
        <v>502</v>
      </c>
      <c r="H193" t="s">
        <v>23</v>
      </c>
      <c r="I193" t="s">
        <v>55</v>
      </c>
      <c r="J193" t="s">
        <v>188</v>
      </c>
      <c r="K193">
        <v>50333</v>
      </c>
      <c r="L193" s="1">
        <v>43525</v>
      </c>
    </row>
    <row r="194" spans="1:12" x14ac:dyDescent="0.3">
      <c r="A194">
        <v>2000001082</v>
      </c>
      <c r="B194" s="1">
        <v>43833</v>
      </c>
      <c r="C194" t="s">
        <v>24</v>
      </c>
      <c r="D194" t="s">
        <v>22</v>
      </c>
      <c r="E194" t="s">
        <v>35</v>
      </c>
      <c r="G194" t="s">
        <v>502</v>
      </c>
      <c r="H194" t="s">
        <v>23</v>
      </c>
      <c r="I194" t="s">
        <v>103</v>
      </c>
      <c r="J194">
        <v>41046110</v>
      </c>
      <c r="K194">
        <v>74250</v>
      </c>
      <c r="L194" s="1">
        <v>43564</v>
      </c>
    </row>
    <row r="195" spans="1:12" x14ac:dyDescent="0.3">
      <c r="A195">
        <v>2000001083</v>
      </c>
      <c r="B195" s="1">
        <v>43833</v>
      </c>
      <c r="C195" t="s">
        <v>24</v>
      </c>
      <c r="D195" t="s">
        <v>22</v>
      </c>
      <c r="E195" t="s">
        <v>40</v>
      </c>
      <c r="G195" t="s">
        <v>508</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508</v>
      </c>
      <c r="H197" t="s">
        <v>28</v>
      </c>
      <c r="I197" t="s">
        <v>130</v>
      </c>
      <c r="J197" t="s">
        <v>423</v>
      </c>
      <c r="K197">
        <v>9075</v>
      </c>
      <c r="L197" s="1">
        <v>43477</v>
      </c>
    </row>
    <row r="198" spans="1:12" x14ac:dyDescent="0.3">
      <c r="A198">
        <v>2000001567</v>
      </c>
      <c r="B198" s="1">
        <v>43846</v>
      </c>
      <c r="C198" t="s">
        <v>24</v>
      </c>
      <c r="D198" t="s">
        <v>22</v>
      </c>
      <c r="E198" t="s">
        <v>33</v>
      </c>
      <c r="F198">
        <v>13</v>
      </c>
      <c r="G198" t="s">
        <v>502</v>
      </c>
      <c r="H198" t="s">
        <v>58</v>
      </c>
      <c r="I198" t="s">
        <v>78</v>
      </c>
      <c r="J198" t="s">
        <v>272</v>
      </c>
      <c r="K198">
        <v>24072</v>
      </c>
      <c r="L198" s="1">
        <v>43537</v>
      </c>
    </row>
    <row r="199" spans="1:12" x14ac:dyDescent="0.3">
      <c r="A199">
        <v>2000001570</v>
      </c>
      <c r="B199" s="1">
        <v>43846</v>
      </c>
      <c r="C199" t="s">
        <v>24</v>
      </c>
      <c r="D199" t="s">
        <v>22</v>
      </c>
      <c r="E199" t="s">
        <v>40</v>
      </c>
      <c r="G199" t="s">
        <v>509</v>
      </c>
      <c r="H199" t="s">
        <v>23</v>
      </c>
      <c r="I199" t="s">
        <v>103</v>
      </c>
      <c r="J199" t="s">
        <v>477</v>
      </c>
      <c r="K199">
        <v>5550</v>
      </c>
      <c r="L199" s="1">
        <v>43469</v>
      </c>
    </row>
    <row r="200" spans="1:12" x14ac:dyDescent="0.3">
      <c r="A200">
        <v>2000001575</v>
      </c>
      <c r="B200" s="1">
        <v>43846</v>
      </c>
      <c r="C200" t="s">
        <v>24</v>
      </c>
      <c r="D200" t="s">
        <v>22</v>
      </c>
      <c r="E200" t="s">
        <v>48</v>
      </c>
      <c r="F200">
        <v>13</v>
      </c>
      <c r="G200" t="s">
        <v>502</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512</v>
      </c>
      <c r="H202" t="s">
        <v>668</v>
      </c>
      <c r="I202" t="s">
        <v>130</v>
      </c>
      <c r="J202">
        <v>2.4142025629033999E+18</v>
      </c>
      <c r="K202">
        <v>14025</v>
      </c>
      <c r="L202" s="1">
        <v>43760</v>
      </c>
    </row>
    <row r="203" spans="1:12" x14ac:dyDescent="0.3">
      <c r="A203">
        <v>2000001589</v>
      </c>
      <c r="B203" s="1">
        <v>43846</v>
      </c>
      <c r="C203" t="s">
        <v>24</v>
      </c>
      <c r="D203" t="s">
        <v>22</v>
      </c>
      <c r="E203" t="s">
        <v>57</v>
      </c>
      <c r="G203" t="s">
        <v>507</v>
      </c>
      <c r="H203" t="s">
        <v>23</v>
      </c>
      <c r="I203" t="s">
        <v>51</v>
      </c>
      <c r="J203" t="s">
        <v>167</v>
      </c>
      <c r="K203">
        <v>1112</v>
      </c>
      <c r="L203" s="1">
        <v>43488</v>
      </c>
    </row>
    <row r="204" spans="1:12" x14ac:dyDescent="0.3">
      <c r="A204">
        <v>2000001598</v>
      </c>
      <c r="B204" s="1">
        <v>43846</v>
      </c>
      <c r="C204" t="s">
        <v>24</v>
      </c>
      <c r="D204" t="s">
        <v>22</v>
      </c>
      <c r="E204" t="s">
        <v>40</v>
      </c>
      <c r="G204" t="s">
        <v>509</v>
      </c>
      <c r="H204" t="s">
        <v>23</v>
      </c>
      <c r="I204" t="s">
        <v>49</v>
      </c>
      <c r="J204">
        <v>2.9992015408021002E+18</v>
      </c>
      <c r="K204">
        <v>4302</v>
      </c>
      <c r="L204" s="1">
        <v>43770</v>
      </c>
    </row>
    <row r="205" spans="1:12" x14ac:dyDescent="0.3">
      <c r="A205">
        <v>2000001604</v>
      </c>
      <c r="B205" s="1">
        <v>43846</v>
      </c>
      <c r="C205" t="s">
        <v>24</v>
      </c>
      <c r="D205" t="s">
        <v>22</v>
      </c>
      <c r="E205" t="s">
        <v>35</v>
      </c>
      <c r="F205">
        <v>13</v>
      </c>
      <c r="G205" t="s">
        <v>502</v>
      </c>
      <c r="H205" t="s">
        <v>58</v>
      </c>
      <c r="I205" t="s">
        <v>55</v>
      </c>
      <c r="J205" t="s">
        <v>196</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2C8E-DCC8-47B5-9794-C88275248961}">
  <dimension ref="A1:E35"/>
  <sheetViews>
    <sheetView workbookViewId="0">
      <selection activeCell="B2" sqref="B2"/>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5" x14ac:dyDescent="0.3">
      <c r="A1" t="s">
        <v>7</v>
      </c>
      <c r="B1" t="s">
        <v>487</v>
      </c>
      <c r="C1" t="s">
        <v>8</v>
      </c>
      <c r="D1" t="s">
        <v>514</v>
      </c>
      <c r="E1" t="s">
        <v>515</v>
      </c>
    </row>
    <row r="2" spans="1:5" x14ac:dyDescent="0.3">
      <c r="A2">
        <v>2</v>
      </c>
      <c r="B2" t="s">
        <v>27</v>
      </c>
      <c r="C2" t="s">
        <v>22</v>
      </c>
      <c r="D2" t="s">
        <v>516</v>
      </c>
      <c r="E2" s="1">
        <v>43755</v>
      </c>
    </row>
    <row r="3" spans="1:5" x14ac:dyDescent="0.3">
      <c r="A3">
        <v>2</v>
      </c>
      <c r="B3" t="s">
        <v>27</v>
      </c>
      <c r="C3" t="s">
        <v>22</v>
      </c>
      <c r="E3" s="1">
        <v>43755</v>
      </c>
    </row>
    <row r="4" spans="1:5" x14ac:dyDescent="0.3">
      <c r="A4">
        <v>2</v>
      </c>
      <c r="B4" t="s">
        <v>27</v>
      </c>
      <c r="C4" t="s">
        <v>22</v>
      </c>
      <c r="D4" t="s">
        <v>517</v>
      </c>
      <c r="E4" s="1">
        <v>43823</v>
      </c>
    </row>
    <row r="5" spans="1:5" x14ac:dyDescent="0.3">
      <c r="A5">
        <v>2</v>
      </c>
      <c r="B5" t="s">
        <v>27</v>
      </c>
      <c r="C5" t="s">
        <v>22</v>
      </c>
      <c r="D5" t="s">
        <v>518</v>
      </c>
      <c r="E5" s="1">
        <v>43833</v>
      </c>
    </row>
    <row r="6" spans="1:5" x14ac:dyDescent="0.3">
      <c r="A6">
        <v>2</v>
      </c>
      <c r="B6" t="s">
        <v>27</v>
      </c>
      <c r="C6" t="s">
        <v>22</v>
      </c>
      <c r="D6" t="s">
        <v>519</v>
      </c>
      <c r="E6" s="1">
        <v>43838</v>
      </c>
    </row>
    <row r="7" spans="1:5" x14ac:dyDescent="0.3">
      <c r="A7">
        <v>2</v>
      </c>
      <c r="B7" t="s">
        <v>27</v>
      </c>
      <c r="C7" t="s">
        <v>22</v>
      </c>
      <c r="D7" t="s">
        <v>520</v>
      </c>
      <c r="E7" s="1">
        <v>43838</v>
      </c>
    </row>
    <row r="8" spans="1:5" x14ac:dyDescent="0.3">
      <c r="A8">
        <v>2</v>
      </c>
      <c r="B8" t="s">
        <v>27</v>
      </c>
      <c r="C8" t="s">
        <v>22</v>
      </c>
      <c r="D8" t="s">
        <v>521</v>
      </c>
      <c r="E8" s="1">
        <v>43839</v>
      </c>
    </row>
    <row r="9" spans="1:5" x14ac:dyDescent="0.3">
      <c r="A9">
        <v>1</v>
      </c>
      <c r="B9" t="s">
        <v>21</v>
      </c>
      <c r="C9" t="s">
        <v>22</v>
      </c>
      <c r="D9" t="s">
        <v>522</v>
      </c>
      <c r="E9" s="1">
        <v>43832</v>
      </c>
    </row>
    <row r="10" spans="1:5" x14ac:dyDescent="0.3">
      <c r="A10">
        <v>1</v>
      </c>
      <c r="B10" t="s">
        <v>21</v>
      </c>
      <c r="C10" t="s">
        <v>22</v>
      </c>
      <c r="D10" t="s">
        <v>523</v>
      </c>
      <c r="E10" s="1">
        <v>43833</v>
      </c>
    </row>
    <row r="11" spans="1:5" x14ac:dyDescent="0.3">
      <c r="A11">
        <v>1</v>
      </c>
      <c r="B11" t="s">
        <v>21</v>
      </c>
      <c r="C11" t="s">
        <v>22</v>
      </c>
      <c r="D11" t="s">
        <v>523</v>
      </c>
      <c r="E11" s="1">
        <v>43836</v>
      </c>
    </row>
    <row r="12" spans="1:5" x14ac:dyDescent="0.3">
      <c r="A12">
        <v>1</v>
      </c>
      <c r="B12" t="s">
        <v>21</v>
      </c>
      <c r="C12" t="s">
        <v>22</v>
      </c>
      <c r="D12" t="s">
        <v>523</v>
      </c>
      <c r="E12" s="1">
        <v>43837</v>
      </c>
    </row>
    <row r="13" spans="1:5" x14ac:dyDescent="0.3">
      <c r="A13">
        <v>1</v>
      </c>
      <c r="B13" t="s">
        <v>21</v>
      </c>
      <c r="C13" t="s">
        <v>22</v>
      </c>
      <c r="D13" t="s">
        <v>523</v>
      </c>
      <c r="E13" s="1">
        <v>43838</v>
      </c>
    </row>
    <row r="14" spans="1:5" x14ac:dyDescent="0.3">
      <c r="A14">
        <v>3</v>
      </c>
      <c r="B14" t="s">
        <v>56</v>
      </c>
      <c r="C14" t="s">
        <v>22</v>
      </c>
      <c r="D14" t="s">
        <v>521</v>
      </c>
      <c r="E14" s="1">
        <v>43843</v>
      </c>
    </row>
    <row r="15" spans="1:5" x14ac:dyDescent="0.3">
      <c r="A15">
        <v>3</v>
      </c>
      <c r="B15" t="s">
        <v>56</v>
      </c>
      <c r="C15" t="s">
        <v>22</v>
      </c>
      <c r="D15" t="s">
        <v>524</v>
      </c>
      <c r="E15" s="1">
        <v>43843</v>
      </c>
    </row>
    <row r="16" spans="1:5" x14ac:dyDescent="0.3">
      <c r="A16">
        <v>3</v>
      </c>
      <c r="B16" t="s">
        <v>56</v>
      </c>
      <c r="C16" t="s">
        <v>22</v>
      </c>
      <c r="D16" t="s">
        <v>523</v>
      </c>
      <c r="E16" s="1">
        <v>43839</v>
      </c>
    </row>
    <row r="17" spans="1:5" x14ac:dyDescent="0.3">
      <c r="A17">
        <v>3</v>
      </c>
      <c r="B17" t="s">
        <v>56</v>
      </c>
      <c r="C17" t="s">
        <v>22</v>
      </c>
      <c r="E17" s="1">
        <v>43840</v>
      </c>
    </row>
    <row r="18" spans="1:5" x14ac:dyDescent="0.3">
      <c r="A18">
        <v>6</v>
      </c>
      <c r="B18" t="s">
        <v>77</v>
      </c>
      <c r="C18" t="s">
        <v>22</v>
      </c>
      <c r="D18" t="s">
        <v>525</v>
      </c>
      <c r="E18" s="1">
        <v>43833</v>
      </c>
    </row>
    <row r="19" spans="1:5" x14ac:dyDescent="0.3">
      <c r="A19">
        <v>6</v>
      </c>
      <c r="B19" t="s">
        <v>77</v>
      </c>
      <c r="C19" t="s">
        <v>22</v>
      </c>
      <c r="E19" s="1">
        <v>43838</v>
      </c>
    </row>
    <row r="20" spans="1:5" x14ac:dyDescent="0.3">
      <c r="A20">
        <v>6</v>
      </c>
      <c r="B20" t="s">
        <v>77</v>
      </c>
      <c r="C20" t="s">
        <v>22</v>
      </c>
      <c r="D20" t="s">
        <v>526</v>
      </c>
      <c r="E20" s="1">
        <v>43843</v>
      </c>
    </row>
    <row r="21" spans="1:5" x14ac:dyDescent="0.3">
      <c r="A21">
        <v>6</v>
      </c>
      <c r="B21" t="s">
        <v>77</v>
      </c>
      <c r="C21" t="s">
        <v>22</v>
      </c>
      <c r="E21" s="1">
        <v>43839</v>
      </c>
    </row>
    <row r="22" spans="1:5" x14ac:dyDescent="0.3">
      <c r="A22">
        <v>4</v>
      </c>
      <c r="B22" t="s">
        <v>244</v>
      </c>
      <c r="C22" t="s">
        <v>22</v>
      </c>
      <c r="D22" t="s">
        <v>527</v>
      </c>
      <c r="E22" s="1">
        <v>43836</v>
      </c>
    </row>
    <row r="23" spans="1:5" x14ac:dyDescent="0.3">
      <c r="A23">
        <v>4</v>
      </c>
      <c r="B23" t="s">
        <v>244</v>
      </c>
      <c r="C23" t="s">
        <v>22</v>
      </c>
      <c r="E23" s="1">
        <v>43850</v>
      </c>
    </row>
    <row r="24" spans="1:5" x14ac:dyDescent="0.3">
      <c r="A24">
        <v>4</v>
      </c>
      <c r="B24" t="s">
        <v>244</v>
      </c>
      <c r="C24" t="s">
        <v>22</v>
      </c>
      <c r="D24" t="s">
        <v>528</v>
      </c>
      <c r="E24" s="1">
        <v>43850</v>
      </c>
    </row>
    <row r="25" spans="1:5" x14ac:dyDescent="0.3">
      <c r="A25">
        <v>12</v>
      </c>
      <c r="B25" t="s">
        <v>66</v>
      </c>
      <c r="C25" t="s">
        <v>22</v>
      </c>
      <c r="D25" t="s">
        <v>529</v>
      </c>
      <c r="E25" s="1">
        <v>43851</v>
      </c>
    </row>
    <row r="26" spans="1:5" x14ac:dyDescent="0.3">
      <c r="A26">
        <v>12</v>
      </c>
      <c r="B26" t="s">
        <v>66</v>
      </c>
      <c r="C26" t="s">
        <v>22</v>
      </c>
      <c r="D26" t="s">
        <v>530</v>
      </c>
      <c r="E26" s="1">
        <v>43851</v>
      </c>
    </row>
    <row r="27" spans="1:5" x14ac:dyDescent="0.3">
      <c r="A27">
        <v>12</v>
      </c>
      <c r="B27" t="s">
        <v>66</v>
      </c>
      <c r="C27" t="s">
        <v>22</v>
      </c>
      <c r="D27" t="s">
        <v>521</v>
      </c>
      <c r="E27" s="1">
        <v>43851</v>
      </c>
    </row>
    <row r="28" spans="1:5" x14ac:dyDescent="0.3">
      <c r="A28">
        <v>12</v>
      </c>
      <c r="B28" t="s">
        <v>66</v>
      </c>
      <c r="C28" t="s">
        <v>22</v>
      </c>
      <c r="D28" t="s">
        <v>521</v>
      </c>
      <c r="E28" s="1">
        <v>43852</v>
      </c>
    </row>
    <row r="29" spans="1:5" x14ac:dyDescent="0.3">
      <c r="A29">
        <v>9</v>
      </c>
      <c r="B29" t="s">
        <v>53</v>
      </c>
      <c r="C29" t="s">
        <v>22</v>
      </c>
      <c r="D29" t="s">
        <v>531</v>
      </c>
      <c r="E29" s="1">
        <v>43843</v>
      </c>
    </row>
    <row r="30" spans="1:5" x14ac:dyDescent="0.3">
      <c r="A30">
        <v>9</v>
      </c>
      <c r="B30" t="s">
        <v>53</v>
      </c>
      <c r="C30" t="s">
        <v>22</v>
      </c>
      <c r="D30" t="s">
        <v>531</v>
      </c>
      <c r="E30" s="1">
        <v>43839</v>
      </c>
    </row>
    <row r="31" spans="1:5" x14ac:dyDescent="0.3">
      <c r="A31">
        <v>9</v>
      </c>
      <c r="B31" t="s">
        <v>53</v>
      </c>
      <c r="C31" t="s">
        <v>22</v>
      </c>
      <c r="D31" t="s">
        <v>531</v>
      </c>
      <c r="E31" s="1">
        <v>43851</v>
      </c>
    </row>
    <row r="32" spans="1:5" x14ac:dyDescent="0.3">
      <c r="A32">
        <v>11</v>
      </c>
      <c r="B32" t="s">
        <v>99</v>
      </c>
      <c r="C32" t="s">
        <v>22</v>
      </c>
      <c r="D32" t="s">
        <v>531</v>
      </c>
      <c r="E32" s="1">
        <v>43852</v>
      </c>
    </row>
    <row r="33" spans="1:5" x14ac:dyDescent="0.3">
      <c r="A33">
        <v>11</v>
      </c>
      <c r="B33" t="s">
        <v>99</v>
      </c>
      <c r="C33" t="s">
        <v>22</v>
      </c>
      <c r="E33" s="1">
        <v>43850</v>
      </c>
    </row>
    <row r="34" spans="1:5" x14ac:dyDescent="0.3">
      <c r="A34">
        <v>10</v>
      </c>
      <c r="B34" t="s">
        <v>39</v>
      </c>
      <c r="C34" t="s">
        <v>22</v>
      </c>
      <c r="D34" t="s">
        <v>531</v>
      </c>
      <c r="E34" s="1">
        <v>43852</v>
      </c>
    </row>
    <row r="35" spans="1:5" x14ac:dyDescent="0.3">
      <c r="A35">
        <v>10</v>
      </c>
      <c r="B35" t="s">
        <v>39</v>
      </c>
      <c r="C35" t="s">
        <v>22</v>
      </c>
      <c r="D35" t="s">
        <v>530</v>
      </c>
      <c r="E35" s="1">
        <v>43843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69CCD-3839-42B7-8F80-D89534F85CBB}">
  <dimension ref="A1:G19"/>
  <sheetViews>
    <sheetView workbookViewId="0">
      <selection activeCell="G3" sqref="G3"/>
    </sheetView>
  </sheetViews>
  <sheetFormatPr defaultRowHeight="14.4" x14ac:dyDescent="0.3"/>
  <cols>
    <col min="1" max="1" width="10.77734375" bestFit="1" customWidth="1"/>
    <col min="2" max="2" width="16" bestFit="1" customWidth="1"/>
    <col min="3" max="3" width="17.109375" bestFit="1" customWidth="1"/>
    <col min="4" max="4" width="15.6640625" bestFit="1" customWidth="1"/>
    <col min="5" max="5" width="13.44140625" bestFit="1" customWidth="1"/>
    <col min="6" max="6" width="17.33203125" bestFit="1" customWidth="1"/>
    <col min="7" max="7" width="16.88671875" bestFit="1" customWidth="1"/>
  </cols>
  <sheetData>
    <row r="1" spans="1:7" x14ac:dyDescent="0.3">
      <c r="A1" t="s">
        <v>491</v>
      </c>
      <c r="B1" t="s">
        <v>492</v>
      </c>
      <c r="C1" t="s">
        <v>493</v>
      </c>
      <c r="D1" t="s">
        <v>494</v>
      </c>
      <c r="E1" t="s">
        <v>495</v>
      </c>
      <c r="F1" t="s">
        <v>496</v>
      </c>
      <c r="G1" t="s">
        <v>497</v>
      </c>
    </row>
    <row r="2" spans="1:7" x14ac:dyDescent="0.3">
      <c r="A2" t="s">
        <v>22</v>
      </c>
      <c r="B2">
        <v>1</v>
      </c>
      <c r="C2" t="s">
        <v>21</v>
      </c>
      <c r="D2" t="s">
        <v>498</v>
      </c>
      <c r="E2">
        <v>12788092</v>
      </c>
      <c r="F2">
        <v>250000</v>
      </c>
      <c r="G2">
        <v>1500000</v>
      </c>
    </row>
    <row r="3" spans="1:7" x14ac:dyDescent="0.3">
      <c r="A3" t="s">
        <v>22</v>
      </c>
      <c r="B3">
        <v>2</v>
      </c>
      <c r="C3" t="s">
        <v>27</v>
      </c>
      <c r="D3" t="s">
        <v>499</v>
      </c>
      <c r="E3">
        <v>129902</v>
      </c>
      <c r="F3">
        <v>129000</v>
      </c>
      <c r="G3">
        <v>1289000</v>
      </c>
    </row>
    <row r="4" spans="1:7" x14ac:dyDescent="0.3">
      <c r="A4" t="s">
        <v>22</v>
      </c>
      <c r="B4">
        <v>3</v>
      </c>
      <c r="C4" t="s">
        <v>56</v>
      </c>
      <c r="D4" t="s">
        <v>499</v>
      </c>
      <c r="E4">
        <v>1278023</v>
      </c>
      <c r="F4">
        <v>12365300</v>
      </c>
      <c r="G4">
        <v>12900</v>
      </c>
    </row>
    <row r="5" spans="1:7" x14ac:dyDescent="0.3">
      <c r="A5" t="s">
        <v>22</v>
      </c>
      <c r="B5">
        <v>4</v>
      </c>
      <c r="C5" t="s">
        <v>244</v>
      </c>
      <c r="D5" t="s">
        <v>500</v>
      </c>
      <c r="E5">
        <v>1000000</v>
      </c>
      <c r="F5">
        <v>500000</v>
      </c>
      <c r="G5">
        <v>1010000</v>
      </c>
    </row>
    <row r="6" spans="1:7" x14ac:dyDescent="0.3">
      <c r="A6" t="s">
        <v>22</v>
      </c>
      <c r="B6">
        <v>5</v>
      </c>
      <c r="C6" t="s">
        <v>96</v>
      </c>
      <c r="D6" t="s">
        <v>498</v>
      </c>
      <c r="E6">
        <v>1250000</v>
      </c>
      <c r="F6">
        <v>3500000</v>
      </c>
      <c r="G6">
        <v>750000</v>
      </c>
    </row>
    <row r="7" spans="1:7" x14ac:dyDescent="0.3">
      <c r="A7" t="s">
        <v>22</v>
      </c>
      <c r="B7">
        <v>8</v>
      </c>
      <c r="C7" t="s">
        <v>243</v>
      </c>
      <c r="D7" t="s">
        <v>501</v>
      </c>
      <c r="E7">
        <v>1345000</v>
      </c>
      <c r="F7">
        <v>170034</v>
      </c>
      <c r="G7">
        <v>1298673</v>
      </c>
    </row>
    <row r="8" spans="1:7" x14ac:dyDescent="0.3">
      <c r="A8" t="s">
        <v>22</v>
      </c>
      <c r="B8">
        <v>6</v>
      </c>
      <c r="C8" t="s">
        <v>77</v>
      </c>
      <c r="D8" t="s">
        <v>498</v>
      </c>
      <c r="E8">
        <v>500000</v>
      </c>
      <c r="F8">
        <v>1250000</v>
      </c>
      <c r="G8">
        <v>500000</v>
      </c>
    </row>
    <row r="9" spans="1:7" x14ac:dyDescent="0.3">
      <c r="A9" t="s">
        <v>22</v>
      </c>
      <c r="B9">
        <v>9</v>
      </c>
      <c r="C9" t="s">
        <v>53</v>
      </c>
      <c r="D9" t="s">
        <v>498</v>
      </c>
      <c r="E9">
        <v>1350000</v>
      </c>
      <c r="F9">
        <v>750000</v>
      </c>
      <c r="G9">
        <v>750000</v>
      </c>
    </row>
    <row r="10" spans="1:7" x14ac:dyDescent="0.3">
      <c r="A10" t="s">
        <v>22</v>
      </c>
      <c r="B10">
        <v>10</v>
      </c>
      <c r="C10" t="s">
        <v>39</v>
      </c>
      <c r="D10" t="s">
        <v>499</v>
      </c>
      <c r="E10">
        <v>19888</v>
      </c>
      <c r="F10">
        <v>128777</v>
      </c>
      <c r="G10">
        <v>198882</v>
      </c>
    </row>
    <row r="11" spans="1:7" x14ac:dyDescent="0.3">
      <c r="A11" t="s">
        <v>22</v>
      </c>
      <c r="B11">
        <v>13</v>
      </c>
      <c r="C11" t="s">
        <v>502</v>
      </c>
      <c r="D11" t="s">
        <v>503</v>
      </c>
      <c r="E11">
        <v>12888</v>
      </c>
      <c r="F11">
        <v>1040000</v>
      </c>
      <c r="G11">
        <v>5010000</v>
      </c>
    </row>
    <row r="12" spans="1:7" x14ac:dyDescent="0.3">
      <c r="E12" s="5">
        <f>SUBTOTAL(109,Individual_Budget[New Budget])</f>
        <v>19673793</v>
      </c>
      <c r="F12" s="5">
        <f>SUBTOTAL(109,Individual_Budget[Cross sell bugdet])</f>
        <v>20083111</v>
      </c>
      <c r="G12" s="5">
        <f>SUBTOTAL(109,Individual_Budget[Renewal Budget])</f>
        <v>12319455</v>
      </c>
    </row>
    <row r="16" spans="1:7" x14ac:dyDescent="0.3">
      <c r="A16" t="s">
        <v>681</v>
      </c>
      <c r="B16" t="s">
        <v>28</v>
      </c>
      <c r="C16" t="s">
        <v>58</v>
      </c>
      <c r="D16" t="s">
        <v>23</v>
      </c>
    </row>
    <row r="17" spans="1:4" x14ac:dyDescent="0.3">
      <c r="A17" t="s">
        <v>672</v>
      </c>
      <c r="B17" s="5">
        <f>Individual_Budget[[#Totals],[New Budget]]</f>
        <v>19673793</v>
      </c>
      <c r="C17" s="5">
        <f>Individual_Budget[[#Totals],[Cross sell bugdet]]</f>
        <v>20083111</v>
      </c>
      <c r="D17" s="5">
        <f>Individual_Budget[[#Totals],[Renewal Budget]]</f>
        <v>12319455</v>
      </c>
    </row>
    <row r="18" spans="1:4" x14ac:dyDescent="0.3">
      <c r="A18" t="s">
        <v>682</v>
      </c>
      <c r="B18" s="5">
        <f>SUMIF(Fees[income_class],"New",Fees[Amount])+SUMIF(Brokerage[income_class],"New",Brokerage[Amount])</f>
        <v>3531629.3099999991</v>
      </c>
      <c r="C18" s="5">
        <f>SUMIF(Fees[income_class],"Cross Sell",Fees[Amount])+SUMIF(Brokerage[income_class],"Cross Sell",Brokerage[Amount])</f>
        <v>13041253.300000001</v>
      </c>
      <c r="D18" s="5">
        <f>SUMIF(Fees[income_class],"Renewal",Fees[Amount])+SUMIF(Brokerage[income_class],"Renewal",Brokerage[Amount])</f>
        <v>18507270.640000015</v>
      </c>
    </row>
    <row r="19" spans="1:4" x14ac:dyDescent="0.3">
      <c r="A19" t="s">
        <v>673</v>
      </c>
      <c r="B19" s="5">
        <f>SUMIF(Invoice[income_class],"New",Invoice[Amount])</f>
        <v>569815</v>
      </c>
      <c r="C19" s="5">
        <f>SUMIF(Invoice[income_class],"Cross Sell",Invoice[Amount])</f>
        <v>2853842</v>
      </c>
      <c r="D19" s="5">
        <f>SUMIF(Invoice[income_class],"Renewal",Invoice[Amount])</f>
        <v>8244310</v>
      </c>
    </row>
  </sheetData>
  <phoneticPr fontId="1" type="noConversion"/>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2DD9-9137-4519-9325-3D327A9ABA55}">
  <dimension ref="A1:N50"/>
  <sheetViews>
    <sheetView topLeftCell="A2" workbookViewId="0">
      <selection activeCell="A12" sqref="A12"/>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 min="14" max="14" width="24.21875" bestFit="1" customWidth="1"/>
  </cols>
  <sheetData>
    <row r="1" spans="1:14" x14ac:dyDescent="0.3">
      <c r="A1" t="s">
        <v>532</v>
      </c>
      <c r="B1" t="s">
        <v>533</v>
      </c>
      <c r="C1" t="s">
        <v>534</v>
      </c>
      <c r="D1" t="s">
        <v>487</v>
      </c>
      <c r="E1" t="s">
        <v>535</v>
      </c>
      <c r="F1" t="s">
        <v>536</v>
      </c>
      <c r="G1" t="s">
        <v>537</v>
      </c>
      <c r="H1" t="s">
        <v>538</v>
      </c>
      <c r="I1" t="s">
        <v>539</v>
      </c>
      <c r="J1" t="s">
        <v>540</v>
      </c>
      <c r="K1" t="s">
        <v>5</v>
      </c>
      <c r="L1" t="s">
        <v>541</v>
      </c>
      <c r="M1" t="s">
        <v>542</v>
      </c>
      <c r="N1" t="s">
        <v>663</v>
      </c>
    </row>
    <row r="2" spans="1:14" x14ac:dyDescent="0.3">
      <c r="A2" t="s">
        <v>543</v>
      </c>
      <c r="B2" t="s">
        <v>544</v>
      </c>
      <c r="C2">
        <v>3</v>
      </c>
      <c r="D2" t="s">
        <v>56</v>
      </c>
      <c r="E2">
        <v>8000000</v>
      </c>
      <c r="F2">
        <v>400000</v>
      </c>
      <c r="G2" s="1">
        <v>43782</v>
      </c>
      <c r="H2" t="s">
        <v>545</v>
      </c>
      <c r="I2" t="s">
        <v>22</v>
      </c>
      <c r="J2" t="s">
        <v>40</v>
      </c>
      <c r="K2" t="s">
        <v>38</v>
      </c>
      <c r="L2" t="s">
        <v>546</v>
      </c>
      <c r="M2" t="s">
        <v>547</v>
      </c>
      <c r="N2" t="str">
        <f t="shared" ref="N2:N33" si="0">IF(H2 = "Negotiate","Won","Open")</f>
        <v>Open</v>
      </c>
    </row>
    <row r="3" spans="1:14" x14ac:dyDescent="0.3">
      <c r="A3" t="s">
        <v>548</v>
      </c>
      <c r="B3" t="s">
        <v>549</v>
      </c>
      <c r="C3">
        <v>1</v>
      </c>
      <c r="D3" t="s">
        <v>21</v>
      </c>
      <c r="E3">
        <v>200000</v>
      </c>
      <c r="F3">
        <v>30000</v>
      </c>
      <c r="G3" s="1">
        <v>43921</v>
      </c>
      <c r="H3" t="s">
        <v>545</v>
      </c>
      <c r="I3" t="s">
        <v>22</v>
      </c>
      <c r="J3" t="s">
        <v>40</v>
      </c>
      <c r="K3" t="s">
        <v>38</v>
      </c>
      <c r="L3" t="s">
        <v>546</v>
      </c>
      <c r="M3" t="s">
        <v>550</v>
      </c>
      <c r="N3" t="str">
        <f t="shared" si="0"/>
        <v>Open</v>
      </c>
    </row>
    <row r="4" spans="1:14" x14ac:dyDescent="0.3">
      <c r="A4" t="s">
        <v>551</v>
      </c>
      <c r="B4" t="s">
        <v>552</v>
      </c>
      <c r="C4">
        <v>1</v>
      </c>
      <c r="D4" t="s">
        <v>21</v>
      </c>
      <c r="E4">
        <v>0</v>
      </c>
      <c r="F4">
        <v>100000</v>
      </c>
      <c r="G4" s="1">
        <v>44012</v>
      </c>
      <c r="H4" t="s">
        <v>545</v>
      </c>
      <c r="I4" t="s">
        <v>22</v>
      </c>
      <c r="J4" t="s">
        <v>20</v>
      </c>
      <c r="K4" t="s">
        <v>20</v>
      </c>
      <c r="L4" t="s">
        <v>553</v>
      </c>
      <c r="M4" t="s">
        <v>554</v>
      </c>
      <c r="N4" t="str">
        <f t="shared" si="0"/>
        <v>Open</v>
      </c>
    </row>
    <row r="5" spans="1:14" x14ac:dyDescent="0.3">
      <c r="A5" t="s">
        <v>555</v>
      </c>
      <c r="B5" t="s">
        <v>556</v>
      </c>
      <c r="C5">
        <v>1</v>
      </c>
      <c r="D5" t="s">
        <v>21</v>
      </c>
      <c r="E5">
        <v>0</v>
      </c>
      <c r="F5">
        <v>100000</v>
      </c>
      <c r="G5" s="1">
        <v>43921</v>
      </c>
      <c r="H5" t="s">
        <v>545</v>
      </c>
      <c r="I5" t="s">
        <v>22</v>
      </c>
      <c r="J5" t="s">
        <v>20</v>
      </c>
      <c r="K5" t="s">
        <v>20</v>
      </c>
      <c r="L5" t="s">
        <v>553</v>
      </c>
      <c r="M5" t="s">
        <v>554</v>
      </c>
      <c r="N5" t="str">
        <f t="shared" si="0"/>
        <v>Open</v>
      </c>
    </row>
    <row r="6" spans="1:14" x14ac:dyDescent="0.3">
      <c r="A6" t="s">
        <v>557</v>
      </c>
      <c r="B6" t="s">
        <v>558</v>
      </c>
      <c r="C6">
        <v>1</v>
      </c>
      <c r="D6" t="s">
        <v>21</v>
      </c>
      <c r="E6">
        <v>1200000</v>
      </c>
      <c r="F6">
        <v>100000</v>
      </c>
      <c r="G6" s="1">
        <v>43921</v>
      </c>
      <c r="H6" t="s">
        <v>545</v>
      </c>
      <c r="I6" t="s">
        <v>22</v>
      </c>
      <c r="J6" t="s">
        <v>104</v>
      </c>
      <c r="K6" t="s">
        <v>34</v>
      </c>
      <c r="L6" t="s">
        <v>34</v>
      </c>
      <c r="M6" t="s">
        <v>559</v>
      </c>
      <c r="N6" t="str">
        <f t="shared" si="0"/>
        <v>Open</v>
      </c>
    </row>
    <row r="7" spans="1:14" x14ac:dyDescent="0.3">
      <c r="A7" t="s">
        <v>560</v>
      </c>
      <c r="B7" t="s">
        <v>561</v>
      </c>
      <c r="C7">
        <v>1</v>
      </c>
      <c r="D7" t="s">
        <v>21</v>
      </c>
      <c r="E7">
        <v>0</v>
      </c>
      <c r="F7">
        <v>100000</v>
      </c>
      <c r="G7" s="1">
        <v>43982</v>
      </c>
      <c r="H7" t="s">
        <v>545</v>
      </c>
      <c r="I7" t="s">
        <v>22</v>
      </c>
      <c r="J7" t="s">
        <v>35</v>
      </c>
      <c r="K7" t="s">
        <v>35</v>
      </c>
      <c r="L7" t="s">
        <v>562</v>
      </c>
      <c r="M7" t="s">
        <v>563</v>
      </c>
      <c r="N7" t="str">
        <f t="shared" si="0"/>
        <v>Open</v>
      </c>
    </row>
    <row r="8" spans="1:14" x14ac:dyDescent="0.3">
      <c r="A8" t="s">
        <v>564</v>
      </c>
      <c r="B8" t="s">
        <v>565</v>
      </c>
      <c r="C8">
        <v>1</v>
      </c>
      <c r="D8" t="s">
        <v>21</v>
      </c>
      <c r="E8">
        <v>0</v>
      </c>
      <c r="F8">
        <v>100000</v>
      </c>
      <c r="G8" s="1">
        <v>43982</v>
      </c>
      <c r="H8" t="s">
        <v>545</v>
      </c>
      <c r="I8" t="s">
        <v>22</v>
      </c>
      <c r="J8" t="s">
        <v>20</v>
      </c>
      <c r="K8" t="s">
        <v>20</v>
      </c>
      <c r="L8" t="s">
        <v>553</v>
      </c>
      <c r="M8" t="s">
        <v>554</v>
      </c>
      <c r="N8" t="str">
        <f t="shared" si="0"/>
        <v>Open</v>
      </c>
    </row>
    <row r="9" spans="1:14" x14ac:dyDescent="0.3">
      <c r="A9" t="s">
        <v>566</v>
      </c>
      <c r="B9" t="s">
        <v>567</v>
      </c>
      <c r="C9">
        <v>1</v>
      </c>
      <c r="D9" t="s">
        <v>21</v>
      </c>
      <c r="E9">
        <v>0</v>
      </c>
      <c r="F9">
        <v>125000</v>
      </c>
      <c r="G9" s="1">
        <v>44012</v>
      </c>
      <c r="H9" t="s">
        <v>545</v>
      </c>
      <c r="I9" t="s">
        <v>22</v>
      </c>
      <c r="J9" t="s">
        <v>40</v>
      </c>
      <c r="K9" t="s">
        <v>38</v>
      </c>
      <c r="L9" t="s">
        <v>546</v>
      </c>
      <c r="M9" t="s">
        <v>547</v>
      </c>
      <c r="N9" t="str">
        <f t="shared" si="0"/>
        <v>Open</v>
      </c>
    </row>
    <row r="10" spans="1:14" x14ac:dyDescent="0.3">
      <c r="A10" t="s">
        <v>568</v>
      </c>
      <c r="B10" t="s">
        <v>569</v>
      </c>
      <c r="C10">
        <v>1</v>
      </c>
      <c r="D10" t="s">
        <v>21</v>
      </c>
      <c r="E10">
        <v>0</v>
      </c>
      <c r="F10">
        <v>100000</v>
      </c>
      <c r="G10" s="1">
        <v>43921</v>
      </c>
      <c r="H10" t="s">
        <v>545</v>
      </c>
      <c r="I10" t="s">
        <v>22</v>
      </c>
      <c r="J10" t="s">
        <v>20</v>
      </c>
      <c r="K10" t="s">
        <v>20</v>
      </c>
      <c r="L10" t="s">
        <v>553</v>
      </c>
      <c r="M10" t="s">
        <v>554</v>
      </c>
      <c r="N10" t="str">
        <f t="shared" si="0"/>
        <v>Open</v>
      </c>
    </row>
    <row r="11" spans="1:14" x14ac:dyDescent="0.3">
      <c r="A11" t="s">
        <v>570</v>
      </c>
      <c r="B11" t="s">
        <v>571</v>
      </c>
      <c r="C11">
        <v>12</v>
      </c>
      <c r="D11" t="s">
        <v>66</v>
      </c>
      <c r="E11">
        <v>0</v>
      </c>
      <c r="F11">
        <v>200000</v>
      </c>
      <c r="G11" s="1">
        <v>43921</v>
      </c>
      <c r="H11" t="s">
        <v>545</v>
      </c>
      <c r="I11" t="s">
        <v>22</v>
      </c>
      <c r="J11" t="s">
        <v>20</v>
      </c>
      <c r="K11" t="s">
        <v>20</v>
      </c>
      <c r="L11" t="s">
        <v>553</v>
      </c>
      <c r="M11" t="s">
        <v>554</v>
      </c>
      <c r="N11" t="str">
        <f t="shared" si="0"/>
        <v>Open</v>
      </c>
    </row>
    <row r="12" spans="1:14" x14ac:dyDescent="0.3">
      <c r="A12" t="s">
        <v>572</v>
      </c>
      <c r="B12" t="s">
        <v>573</v>
      </c>
      <c r="C12">
        <v>12</v>
      </c>
      <c r="D12" t="s">
        <v>66</v>
      </c>
      <c r="E12">
        <v>0</v>
      </c>
      <c r="F12">
        <v>75000</v>
      </c>
      <c r="G12" s="1">
        <v>43921</v>
      </c>
      <c r="H12" t="s">
        <v>545</v>
      </c>
      <c r="I12" t="s">
        <v>22</v>
      </c>
      <c r="J12" t="s">
        <v>40</v>
      </c>
      <c r="K12" t="s">
        <v>38</v>
      </c>
      <c r="L12" t="s">
        <v>546</v>
      </c>
      <c r="M12" t="s">
        <v>547</v>
      </c>
      <c r="N12" t="str">
        <f t="shared" si="0"/>
        <v>Open</v>
      </c>
    </row>
    <row r="13" spans="1:14" x14ac:dyDescent="0.3">
      <c r="A13" t="s">
        <v>574</v>
      </c>
      <c r="B13" t="s">
        <v>575</v>
      </c>
      <c r="C13">
        <v>12</v>
      </c>
      <c r="D13" t="s">
        <v>66</v>
      </c>
      <c r="E13">
        <v>0</v>
      </c>
      <c r="F13">
        <v>25000</v>
      </c>
      <c r="G13" s="1">
        <v>43921</v>
      </c>
      <c r="H13" t="s">
        <v>545</v>
      </c>
      <c r="I13" t="s">
        <v>22</v>
      </c>
      <c r="J13" t="s">
        <v>40</v>
      </c>
      <c r="K13" t="s">
        <v>38</v>
      </c>
      <c r="L13" t="s">
        <v>546</v>
      </c>
      <c r="M13" t="s">
        <v>550</v>
      </c>
      <c r="N13" t="str">
        <f t="shared" si="0"/>
        <v>Open</v>
      </c>
    </row>
    <row r="14" spans="1:14" x14ac:dyDescent="0.3">
      <c r="A14" t="s">
        <v>576</v>
      </c>
      <c r="B14" t="s">
        <v>577</v>
      </c>
      <c r="C14">
        <v>12</v>
      </c>
      <c r="D14" t="s">
        <v>66</v>
      </c>
      <c r="E14">
        <v>2000000</v>
      </c>
      <c r="F14">
        <v>150000</v>
      </c>
      <c r="G14" s="1">
        <v>43982</v>
      </c>
      <c r="H14" t="s">
        <v>545</v>
      </c>
      <c r="I14" t="s">
        <v>22</v>
      </c>
      <c r="J14" t="s">
        <v>40</v>
      </c>
      <c r="K14" t="s">
        <v>38</v>
      </c>
      <c r="L14" t="s">
        <v>546</v>
      </c>
      <c r="M14" t="s">
        <v>547</v>
      </c>
      <c r="N14" t="str">
        <f t="shared" si="0"/>
        <v>Open</v>
      </c>
    </row>
    <row r="15" spans="1:14" x14ac:dyDescent="0.3">
      <c r="A15" t="s">
        <v>578</v>
      </c>
      <c r="B15" t="s">
        <v>579</v>
      </c>
      <c r="C15">
        <v>12</v>
      </c>
      <c r="D15" t="s">
        <v>66</v>
      </c>
      <c r="E15">
        <v>500000</v>
      </c>
      <c r="F15">
        <v>75000</v>
      </c>
      <c r="G15" s="1">
        <v>43982</v>
      </c>
      <c r="H15" t="s">
        <v>545</v>
      </c>
      <c r="I15" t="s">
        <v>22</v>
      </c>
      <c r="J15" t="s">
        <v>35</v>
      </c>
      <c r="K15" t="s">
        <v>35</v>
      </c>
      <c r="L15" t="s">
        <v>562</v>
      </c>
      <c r="M15" t="s">
        <v>580</v>
      </c>
      <c r="N15" t="str">
        <f t="shared" si="0"/>
        <v>Open</v>
      </c>
    </row>
    <row r="16" spans="1:14" x14ac:dyDescent="0.3">
      <c r="A16" t="s">
        <v>581</v>
      </c>
      <c r="B16" t="s">
        <v>582</v>
      </c>
      <c r="C16">
        <v>3</v>
      </c>
      <c r="D16" t="s">
        <v>56</v>
      </c>
      <c r="E16">
        <v>2500000</v>
      </c>
      <c r="F16">
        <v>125000</v>
      </c>
      <c r="G16" s="1">
        <v>43800</v>
      </c>
      <c r="H16" t="s">
        <v>545</v>
      </c>
      <c r="I16" t="s">
        <v>22</v>
      </c>
      <c r="J16" t="s">
        <v>40</v>
      </c>
      <c r="K16" t="s">
        <v>38</v>
      </c>
      <c r="L16" t="s">
        <v>546</v>
      </c>
      <c r="M16" t="s">
        <v>547</v>
      </c>
      <c r="N16" t="str">
        <f t="shared" si="0"/>
        <v>Open</v>
      </c>
    </row>
    <row r="17" spans="1:14" x14ac:dyDescent="0.3">
      <c r="A17" t="s">
        <v>583</v>
      </c>
      <c r="B17" t="s">
        <v>584</v>
      </c>
      <c r="C17">
        <v>10</v>
      </c>
      <c r="D17" t="s">
        <v>39</v>
      </c>
      <c r="E17">
        <v>1400000</v>
      </c>
      <c r="F17">
        <v>100000</v>
      </c>
      <c r="G17" s="1">
        <v>43808</v>
      </c>
      <c r="H17" t="s">
        <v>545</v>
      </c>
      <c r="I17" t="s">
        <v>22</v>
      </c>
      <c r="J17" t="s">
        <v>40</v>
      </c>
      <c r="K17" t="s">
        <v>38</v>
      </c>
      <c r="L17" t="s">
        <v>546</v>
      </c>
      <c r="M17" t="s">
        <v>547</v>
      </c>
      <c r="N17" t="str">
        <f t="shared" si="0"/>
        <v>Open</v>
      </c>
    </row>
    <row r="18" spans="1:14" x14ac:dyDescent="0.3">
      <c r="A18" t="s">
        <v>585</v>
      </c>
      <c r="B18" t="s">
        <v>586</v>
      </c>
      <c r="C18">
        <v>10</v>
      </c>
      <c r="D18" t="s">
        <v>39</v>
      </c>
      <c r="E18">
        <v>4500000</v>
      </c>
      <c r="F18">
        <v>350000</v>
      </c>
      <c r="G18" s="1">
        <v>43810</v>
      </c>
      <c r="H18" t="s">
        <v>545</v>
      </c>
      <c r="I18" t="s">
        <v>22</v>
      </c>
      <c r="J18" t="s">
        <v>40</v>
      </c>
      <c r="K18" t="s">
        <v>34</v>
      </c>
      <c r="L18" t="s">
        <v>34</v>
      </c>
      <c r="M18" t="s">
        <v>547</v>
      </c>
      <c r="N18" t="str">
        <f t="shared" si="0"/>
        <v>Open</v>
      </c>
    </row>
    <row r="19" spans="1:14" x14ac:dyDescent="0.3">
      <c r="A19" t="s">
        <v>587</v>
      </c>
      <c r="B19" t="s">
        <v>588</v>
      </c>
      <c r="C19">
        <v>3</v>
      </c>
      <c r="D19" t="s">
        <v>56</v>
      </c>
      <c r="E19">
        <v>9500000</v>
      </c>
      <c r="F19">
        <v>200000</v>
      </c>
      <c r="G19" s="1">
        <v>43738</v>
      </c>
      <c r="H19" t="s">
        <v>589</v>
      </c>
      <c r="I19" t="s">
        <v>22</v>
      </c>
      <c r="J19" t="s">
        <v>40</v>
      </c>
      <c r="K19" t="s">
        <v>38</v>
      </c>
      <c r="L19" t="s">
        <v>546</v>
      </c>
      <c r="M19" t="s">
        <v>547</v>
      </c>
      <c r="N19" t="str">
        <f t="shared" si="0"/>
        <v>Won</v>
      </c>
    </row>
    <row r="20" spans="1:14" x14ac:dyDescent="0.3">
      <c r="A20" t="s">
        <v>590</v>
      </c>
      <c r="B20" t="s">
        <v>591</v>
      </c>
      <c r="C20">
        <v>10</v>
      </c>
      <c r="D20" t="s">
        <v>39</v>
      </c>
      <c r="E20">
        <v>4500000</v>
      </c>
      <c r="F20">
        <v>300000</v>
      </c>
      <c r="G20" s="1">
        <v>43767</v>
      </c>
      <c r="H20" t="s">
        <v>545</v>
      </c>
      <c r="I20" t="s">
        <v>22</v>
      </c>
      <c r="J20" t="s">
        <v>40</v>
      </c>
      <c r="K20" t="s">
        <v>38</v>
      </c>
      <c r="L20" t="s">
        <v>546</v>
      </c>
      <c r="M20" t="s">
        <v>547</v>
      </c>
      <c r="N20" t="str">
        <f t="shared" si="0"/>
        <v>Open</v>
      </c>
    </row>
    <row r="21" spans="1:14" x14ac:dyDescent="0.3">
      <c r="A21" t="s">
        <v>592</v>
      </c>
      <c r="B21" t="s">
        <v>593</v>
      </c>
      <c r="C21">
        <v>3</v>
      </c>
      <c r="D21" t="s">
        <v>56</v>
      </c>
      <c r="E21">
        <v>0</v>
      </c>
      <c r="F21">
        <v>100000</v>
      </c>
      <c r="G21" s="1">
        <v>43784</v>
      </c>
      <c r="H21" t="s">
        <v>545</v>
      </c>
      <c r="I21" t="s">
        <v>22</v>
      </c>
      <c r="J21" t="s">
        <v>40</v>
      </c>
      <c r="K21" t="s">
        <v>38</v>
      </c>
      <c r="L21" t="s">
        <v>546</v>
      </c>
      <c r="M21" t="s">
        <v>547</v>
      </c>
      <c r="N21" t="str">
        <f t="shared" si="0"/>
        <v>Open</v>
      </c>
    </row>
    <row r="22" spans="1:14" x14ac:dyDescent="0.3">
      <c r="A22" t="s">
        <v>594</v>
      </c>
      <c r="B22" t="s">
        <v>595</v>
      </c>
      <c r="C22">
        <v>3</v>
      </c>
      <c r="D22" t="s">
        <v>56</v>
      </c>
      <c r="E22">
        <v>6000000</v>
      </c>
      <c r="F22">
        <v>300000</v>
      </c>
      <c r="G22" s="1">
        <v>43800</v>
      </c>
      <c r="H22" t="s">
        <v>545</v>
      </c>
      <c r="I22" t="s">
        <v>22</v>
      </c>
      <c r="J22" t="s">
        <v>40</v>
      </c>
      <c r="K22" t="s">
        <v>38</v>
      </c>
      <c r="L22" t="s">
        <v>546</v>
      </c>
      <c r="M22" t="s">
        <v>547</v>
      </c>
      <c r="N22" t="str">
        <f t="shared" si="0"/>
        <v>Open</v>
      </c>
    </row>
    <row r="23" spans="1:14" x14ac:dyDescent="0.3">
      <c r="A23" t="s">
        <v>596</v>
      </c>
      <c r="B23" t="s">
        <v>597</v>
      </c>
      <c r="C23">
        <v>10</v>
      </c>
      <c r="D23" t="s">
        <v>39</v>
      </c>
      <c r="E23">
        <v>600000</v>
      </c>
      <c r="F23">
        <v>100000</v>
      </c>
      <c r="G23" s="1">
        <v>43799</v>
      </c>
      <c r="H23" t="s">
        <v>545</v>
      </c>
      <c r="I23" t="s">
        <v>22</v>
      </c>
      <c r="J23" t="s">
        <v>411</v>
      </c>
      <c r="K23" t="s">
        <v>38</v>
      </c>
      <c r="L23" t="s">
        <v>546</v>
      </c>
      <c r="M23" t="s">
        <v>547</v>
      </c>
      <c r="N23" t="str">
        <f t="shared" si="0"/>
        <v>Open</v>
      </c>
    </row>
    <row r="24" spans="1:14" x14ac:dyDescent="0.3">
      <c r="A24" t="s">
        <v>598</v>
      </c>
      <c r="B24" t="s">
        <v>599</v>
      </c>
      <c r="C24">
        <v>10</v>
      </c>
      <c r="D24" t="s">
        <v>39</v>
      </c>
      <c r="E24">
        <v>210000</v>
      </c>
      <c r="F24">
        <v>35000</v>
      </c>
      <c r="G24" s="1">
        <v>43799</v>
      </c>
      <c r="H24" t="s">
        <v>545</v>
      </c>
      <c r="I24" t="s">
        <v>22</v>
      </c>
      <c r="J24" t="s">
        <v>411</v>
      </c>
      <c r="K24" t="s">
        <v>38</v>
      </c>
      <c r="L24" t="s">
        <v>546</v>
      </c>
      <c r="M24" t="s">
        <v>550</v>
      </c>
      <c r="N24" t="str">
        <f t="shared" si="0"/>
        <v>Open</v>
      </c>
    </row>
    <row r="25" spans="1:14" x14ac:dyDescent="0.3">
      <c r="A25" t="s">
        <v>600</v>
      </c>
      <c r="B25" t="s">
        <v>601</v>
      </c>
      <c r="C25">
        <v>10</v>
      </c>
      <c r="D25" t="s">
        <v>39</v>
      </c>
      <c r="E25">
        <v>300000</v>
      </c>
      <c r="F25">
        <v>49500</v>
      </c>
      <c r="G25" s="1">
        <v>43738</v>
      </c>
      <c r="H25" t="s">
        <v>589</v>
      </c>
      <c r="I25" t="s">
        <v>22</v>
      </c>
      <c r="J25" t="s">
        <v>35</v>
      </c>
      <c r="K25" t="s">
        <v>35</v>
      </c>
      <c r="L25" t="s">
        <v>562</v>
      </c>
      <c r="M25" t="s">
        <v>563</v>
      </c>
      <c r="N25" t="str">
        <f t="shared" si="0"/>
        <v>Won</v>
      </c>
    </row>
    <row r="26" spans="1:14" x14ac:dyDescent="0.3">
      <c r="A26" t="s">
        <v>602</v>
      </c>
      <c r="B26" t="s">
        <v>603</v>
      </c>
      <c r="C26">
        <v>10</v>
      </c>
      <c r="D26" t="s">
        <v>39</v>
      </c>
      <c r="E26">
        <v>300000</v>
      </c>
      <c r="F26">
        <v>49500</v>
      </c>
      <c r="G26" s="1">
        <v>43738</v>
      </c>
      <c r="H26" t="s">
        <v>589</v>
      </c>
      <c r="I26" t="s">
        <v>22</v>
      </c>
      <c r="J26" t="s">
        <v>35</v>
      </c>
      <c r="K26" t="s">
        <v>35</v>
      </c>
      <c r="L26" t="s">
        <v>562</v>
      </c>
      <c r="M26" t="s">
        <v>604</v>
      </c>
      <c r="N26" t="str">
        <f t="shared" si="0"/>
        <v>Won</v>
      </c>
    </row>
    <row r="27" spans="1:14" x14ac:dyDescent="0.3">
      <c r="A27" t="s">
        <v>605</v>
      </c>
      <c r="B27" t="s">
        <v>606</v>
      </c>
      <c r="C27">
        <v>10</v>
      </c>
      <c r="D27" t="s">
        <v>39</v>
      </c>
      <c r="E27">
        <v>5000000</v>
      </c>
      <c r="F27">
        <v>250000</v>
      </c>
      <c r="G27" s="1">
        <v>43799</v>
      </c>
      <c r="H27" t="s">
        <v>545</v>
      </c>
      <c r="I27" t="s">
        <v>22</v>
      </c>
      <c r="J27" t="s">
        <v>40</v>
      </c>
      <c r="K27" t="s">
        <v>38</v>
      </c>
      <c r="L27" t="s">
        <v>546</v>
      </c>
      <c r="M27" t="s">
        <v>547</v>
      </c>
      <c r="N27" t="str">
        <f t="shared" si="0"/>
        <v>Open</v>
      </c>
    </row>
    <row r="28" spans="1:14" x14ac:dyDescent="0.3">
      <c r="A28" t="s">
        <v>20</v>
      </c>
      <c r="B28" t="s">
        <v>607</v>
      </c>
      <c r="C28">
        <v>3</v>
      </c>
      <c r="D28" t="s">
        <v>56</v>
      </c>
      <c r="E28">
        <v>0</v>
      </c>
      <c r="F28">
        <v>100000</v>
      </c>
      <c r="G28" s="1">
        <v>43769</v>
      </c>
      <c r="H28" t="s">
        <v>589</v>
      </c>
      <c r="I28" t="s">
        <v>22</v>
      </c>
      <c r="J28" t="s">
        <v>20</v>
      </c>
      <c r="K28" t="s">
        <v>20</v>
      </c>
      <c r="L28" t="s">
        <v>608</v>
      </c>
      <c r="M28" t="s">
        <v>609</v>
      </c>
      <c r="N28" t="str">
        <f t="shared" si="0"/>
        <v>Won</v>
      </c>
    </row>
    <row r="29" spans="1:14" x14ac:dyDescent="0.3">
      <c r="A29" t="s">
        <v>610</v>
      </c>
      <c r="B29" t="s">
        <v>611</v>
      </c>
      <c r="C29">
        <v>12</v>
      </c>
      <c r="D29" t="s">
        <v>66</v>
      </c>
      <c r="E29">
        <v>90000000</v>
      </c>
      <c r="F29">
        <v>200000</v>
      </c>
      <c r="G29" s="1">
        <v>44074</v>
      </c>
      <c r="H29" t="s">
        <v>545</v>
      </c>
      <c r="I29" t="s">
        <v>22</v>
      </c>
      <c r="J29" t="s">
        <v>48</v>
      </c>
      <c r="K29" t="s">
        <v>32</v>
      </c>
      <c r="L29" t="s">
        <v>612</v>
      </c>
      <c r="M29" t="s">
        <v>613</v>
      </c>
      <c r="N29" t="str">
        <f t="shared" si="0"/>
        <v>Open</v>
      </c>
    </row>
    <row r="30" spans="1:14" x14ac:dyDescent="0.3">
      <c r="A30" t="s">
        <v>614</v>
      </c>
      <c r="B30" t="s">
        <v>615</v>
      </c>
      <c r="C30">
        <v>3</v>
      </c>
      <c r="D30" t="s">
        <v>56</v>
      </c>
      <c r="E30">
        <v>0</v>
      </c>
      <c r="F30">
        <v>10000</v>
      </c>
      <c r="G30" s="1">
        <v>43738</v>
      </c>
      <c r="H30" t="s">
        <v>616</v>
      </c>
      <c r="I30" t="s">
        <v>22</v>
      </c>
      <c r="J30" t="s">
        <v>20</v>
      </c>
      <c r="K30" t="s">
        <v>20</v>
      </c>
      <c r="L30" t="s">
        <v>608</v>
      </c>
      <c r="M30" t="s">
        <v>608</v>
      </c>
      <c r="N30" t="str">
        <f t="shared" si="0"/>
        <v>Open</v>
      </c>
    </row>
    <row r="31" spans="1:14" x14ac:dyDescent="0.3">
      <c r="A31" t="s">
        <v>617</v>
      </c>
      <c r="B31" t="s">
        <v>618</v>
      </c>
      <c r="C31">
        <v>6</v>
      </c>
      <c r="D31" t="s">
        <v>77</v>
      </c>
      <c r="E31">
        <v>0</v>
      </c>
      <c r="F31">
        <v>50000</v>
      </c>
      <c r="G31" s="1">
        <v>43921</v>
      </c>
      <c r="H31" t="s">
        <v>545</v>
      </c>
      <c r="I31" t="s">
        <v>22</v>
      </c>
      <c r="J31" t="s">
        <v>48</v>
      </c>
      <c r="K31" t="s">
        <v>32</v>
      </c>
      <c r="L31" t="s">
        <v>612</v>
      </c>
      <c r="M31" t="s">
        <v>619</v>
      </c>
      <c r="N31" t="str">
        <f t="shared" si="0"/>
        <v>Open</v>
      </c>
    </row>
    <row r="32" spans="1:14" x14ac:dyDescent="0.3">
      <c r="A32" t="s">
        <v>620</v>
      </c>
      <c r="B32" t="s">
        <v>621</v>
      </c>
      <c r="C32">
        <v>6</v>
      </c>
      <c r="D32" t="s">
        <v>77</v>
      </c>
      <c r="E32">
        <v>300000</v>
      </c>
      <c r="F32">
        <v>30000</v>
      </c>
      <c r="G32" s="1">
        <v>43921</v>
      </c>
      <c r="H32" t="s">
        <v>545</v>
      </c>
      <c r="I32" t="s">
        <v>22</v>
      </c>
      <c r="J32" t="s">
        <v>33</v>
      </c>
      <c r="K32" t="s">
        <v>133</v>
      </c>
      <c r="L32" t="s">
        <v>133</v>
      </c>
      <c r="M32" t="s">
        <v>622</v>
      </c>
      <c r="N32" t="str">
        <f t="shared" si="0"/>
        <v>Open</v>
      </c>
    </row>
    <row r="33" spans="1:14" x14ac:dyDescent="0.3">
      <c r="A33" t="s">
        <v>623</v>
      </c>
      <c r="B33" t="s">
        <v>624</v>
      </c>
      <c r="C33">
        <v>6</v>
      </c>
      <c r="D33" t="s">
        <v>77</v>
      </c>
      <c r="E33">
        <v>0</v>
      </c>
      <c r="F33">
        <v>200000</v>
      </c>
      <c r="G33" s="1">
        <v>43921</v>
      </c>
      <c r="H33" t="s">
        <v>545</v>
      </c>
      <c r="I33" t="s">
        <v>22</v>
      </c>
      <c r="J33" t="s">
        <v>48</v>
      </c>
      <c r="K33" t="s">
        <v>32</v>
      </c>
      <c r="L33" t="s">
        <v>612</v>
      </c>
      <c r="M33" t="s">
        <v>619</v>
      </c>
      <c r="N33" t="str">
        <f t="shared" si="0"/>
        <v>Open</v>
      </c>
    </row>
    <row r="34" spans="1:14" x14ac:dyDescent="0.3">
      <c r="A34" t="s">
        <v>625</v>
      </c>
      <c r="B34" t="s">
        <v>626</v>
      </c>
      <c r="C34">
        <v>6</v>
      </c>
      <c r="D34" t="s">
        <v>77</v>
      </c>
      <c r="E34">
        <v>300000</v>
      </c>
      <c r="F34">
        <v>50000</v>
      </c>
      <c r="G34" s="1">
        <v>43921</v>
      </c>
      <c r="H34" t="s">
        <v>545</v>
      </c>
      <c r="I34" t="s">
        <v>22</v>
      </c>
      <c r="J34" t="s">
        <v>48</v>
      </c>
      <c r="K34" t="s">
        <v>32</v>
      </c>
      <c r="L34" t="s">
        <v>612</v>
      </c>
      <c r="M34" t="s">
        <v>619</v>
      </c>
      <c r="N34" t="str">
        <f t="shared" ref="N34:N50" si="1">IF(H34 = "Negotiate","Won","Open")</f>
        <v>Open</v>
      </c>
    </row>
    <row r="35" spans="1:14" x14ac:dyDescent="0.3">
      <c r="A35" t="s">
        <v>627</v>
      </c>
      <c r="B35" t="s">
        <v>628</v>
      </c>
      <c r="C35">
        <v>6</v>
      </c>
      <c r="D35" t="s">
        <v>77</v>
      </c>
      <c r="E35">
        <v>1000000</v>
      </c>
      <c r="F35">
        <v>100000</v>
      </c>
      <c r="G35" s="1">
        <v>44043</v>
      </c>
      <c r="H35" t="s">
        <v>545</v>
      </c>
      <c r="I35" t="s">
        <v>22</v>
      </c>
      <c r="J35" t="s">
        <v>48</v>
      </c>
      <c r="K35" t="s">
        <v>32</v>
      </c>
      <c r="L35" t="s">
        <v>612</v>
      </c>
      <c r="M35" t="s">
        <v>619</v>
      </c>
      <c r="N35" t="str">
        <f t="shared" si="1"/>
        <v>Open</v>
      </c>
    </row>
    <row r="36" spans="1:14" x14ac:dyDescent="0.3">
      <c r="A36" t="s">
        <v>629</v>
      </c>
      <c r="B36" t="s">
        <v>630</v>
      </c>
      <c r="C36">
        <v>6</v>
      </c>
      <c r="D36" t="s">
        <v>77</v>
      </c>
      <c r="E36">
        <v>0</v>
      </c>
      <c r="F36">
        <v>300000</v>
      </c>
      <c r="G36" s="1">
        <v>44012</v>
      </c>
      <c r="H36" t="s">
        <v>545</v>
      </c>
      <c r="I36" t="s">
        <v>22</v>
      </c>
      <c r="J36" t="s">
        <v>48</v>
      </c>
      <c r="K36" t="s">
        <v>32</v>
      </c>
      <c r="L36" t="s">
        <v>612</v>
      </c>
      <c r="M36" t="s">
        <v>619</v>
      </c>
      <c r="N36" t="str">
        <f t="shared" si="1"/>
        <v>Open</v>
      </c>
    </row>
    <row r="37" spans="1:14" x14ac:dyDescent="0.3">
      <c r="A37" t="s">
        <v>631</v>
      </c>
      <c r="B37" t="s">
        <v>632</v>
      </c>
      <c r="C37">
        <v>6</v>
      </c>
      <c r="D37" t="s">
        <v>77</v>
      </c>
      <c r="E37">
        <v>0</v>
      </c>
      <c r="F37">
        <v>200000</v>
      </c>
      <c r="G37" s="1">
        <v>44012</v>
      </c>
      <c r="H37" t="s">
        <v>545</v>
      </c>
      <c r="I37" t="s">
        <v>22</v>
      </c>
      <c r="J37" t="s">
        <v>48</v>
      </c>
      <c r="K37" t="s">
        <v>32</v>
      </c>
      <c r="L37" t="s">
        <v>612</v>
      </c>
      <c r="M37" t="s">
        <v>619</v>
      </c>
      <c r="N37" t="str">
        <f t="shared" si="1"/>
        <v>Open</v>
      </c>
    </row>
    <row r="38" spans="1:14" x14ac:dyDescent="0.3">
      <c r="A38" t="s">
        <v>633</v>
      </c>
      <c r="B38" t="s">
        <v>634</v>
      </c>
      <c r="C38">
        <v>6</v>
      </c>
      <c r="D38" t="s">
        <v>77</v>
      </c>
      <c r="E38">
        <v>0</v>
      </c>
      <c r="F38">
        <v>200000</v>
      </c>
      <c r="G38" s="1">
        <v>44012</v>
      </c>
      <c r="H38" t="s">
        <v>545</v>
      </c>
      <c r="I38" t="s">
        <v>22</v>
      </c>
      <c r="J38" t="s">
        <v>48</v>
      </c>
      <c r="K38" t="s">
        <v>32</v>
      </c>
      <c r="L38" t="s">
        <v>612</v>
      </c>
      <c r="M38" t="s">
        <v>619</v>
      </c>
      <c r="N38" t="str">
        <f t="shared" si="1"/>
        <v>Open</v>
      </c>
    </row>
    <row r="39" spans="1:14" x14ac:dyDescent="0.3">
      <c r="A39" t="s">
        <v>635</v>
      </c>
      <c r="B39" t="s">
        <v>636</v>
      </c>
      <c r="C39">
        <v>6</v>
      </c>
      <c r="D39" t="s">
        <v>77</v>
      </c>
      <c r="E39">
        <v>0</v>
      </c>
      <c r="F39">
        <v>400000</v>
      </c>
      <c r="G39" s="1">
        <v>44012</v>
      </c>
      <c r="H39" t="s">
        <v>545</v>
      </c>
      <c r="I39" t="s">
        <v>22</v>
      </c>
      <c r="J39" t="s">
        <v>48</v>
      </c>
      <c r="K39" t="s">
        <v>32</v>
      </c>
      <c r="L39" t="s">
        <v>612</v>
      </c>
      <c r="M39" t="s">
        <v>619</v>
      </c>
      <c r="N39" t="str">
        <f t="shared" si="1"/>
        <v>Open</v>
      </c>
    </row>
    <row r="40" spans="1:14" x14ac:dyDescent="0.3">
      <c r="A40" t="s">
        <v>637</v>
      </c>
      <c r="B40" t="s">
        <v>638</v>
      </c>
      <c r="C40">
        <v>12</v>
      </c>
      <c r="D40" t="s">
        <v>66</v>
      </c>
      <c r="E40">
        <v>0</v>
      </c>
      <c r="F40">
        <v>300000</v>
      </c>
      <c r="G40" s="1">
        <v>44012</v>
      </c>
      <c r="H40" t="s">
        <v>545</v>
      </c>
      <c r="I40" t="s">
        <v>22</v>
      </c>
      <c r="J40" t="s">
        <v>639</v>
      </c>
      <c r="K40" t="s">
        <v>640</v>
      </c>
      <c r="L40" t="s">
        <v>641</v>
      </c>
      <c r="M40" t="s">
        <v>642</v>
      </c>
      <c r="N40" t="str">
        <f t="shared" si="1"/>
        <v>Open</v>
      </c>
    </row>
    <row r="41" spans="1:14" x14ac:dyDescent="0.3">
      <c r="A41" t="s">
        <v>643</v>
      </c>
      <c r="B41" t="s">
        <v>644</v>
      </c>
      <c r="C41">
        <v>12</v>
      </c>
      <c r="D41" t="s">
        <v>66</v>
      </c>
      <c r="E41">
        <v>500000</v>
      </c>
      <c r="F41">
        <v>50000</v>
      </c>
      <c r="G41" s="1">
        <v>43830</v>
      </c>
      <c r="H41" t="s">
        <v>545</v>
      </c>
      <c r="I41" t="s">
        <v>22</v>
      </c>
      <c r="J41" t="s">
        <v>33</v>
      </c>
      <c r="K41" t="s">
        <v>133</v>
      </c>
      <c r="L41" t="s">
        <v>133</v>
      </c>
      <c r="M41" t="s">
        <v>622</v>
      </c>
      <c r="N41" t="str">
        <f t="shared" si="1"/>
        <v>Open</v>
      </c>
    </row>
    <row r="42" spans="1:14" x14ac:dyDescent="0.3">
      <c r="A42" t="s">
        <v>645</v>
      </c>
      <c r="B42" t="s">
        <v>646</v>
      </c>
      <c r="C42">
        <v>12</v>
      </c>
      <c r="D42" t="s">
        <v>66</v>
      </c>
      <c r="E42">
        <v>1000000</v>
      </c>
      <c r="F42">
        <v>100000</v>
      </c>
      <c r="G42" s="1">
        <v>43738</v>
      </c>
      <c r="H42" t="s">
        <v>545</v>
      </c>
      <c r="I42" t="s">
        <v>22</v>
      </c>
      <c r="J42" t="s">
        <v>33</v>
      </c>
      <c r="K42" t="s">
        <v>133</v>
      </c>
      <c r="L42" t="s">
        <v>133</v>
      </c>
      <c r="M42" t="s">
        <v>622</v>
      </c>
      <c r="N42" t="str">
        <f t="shared" si="1"/>
        <v>Open</v>
      </c>
    </row>
    <row r="43" spans="1:14" x14ac:dyDescent="0.3">
      <c r="A43" t="s">
        <v>647</v>
      </c>
      <c r="B43" t="s">
        <v>648</v>
      </c>
      <c r="C43">
        <v>10</v>
      </c>
      <c r="D43" t="s">
        <v>39</v>
      </c>
      <c r="E43">
        <v>500000</v>
      </c>
      <c r="F43">
        <v>62000</v>
      </c>
      <c r="G43" s="1">
        <v>43738</v>
      </c>
      <c r="H43" t="s">
        <v>545</v>
      </c>
      <c r="I43" t="s">
        <v>22</v>
      </c>
      <c r="J43" t="s">
        <v>33</v>
      </c>
      <c r="K43" t="s">
        <v>133</v>
      </c>
      <c r="L43" t="s">
        <v>133</v>
      </c>
      <c r="M43" t="s">
        <v>622</v>
      </c>
      <c r="N43" t="str">
        <f t="shared" si="1"/>
        <v>Open</v>
      </c>
    </row>
    <row r="44" spans="1:14" x14ac:dyDescent="0.3">
      <c r="A44" t="s">
        <v>649</v>
      </c>
      <c r="B44" t="s">
        <v>650</v>
      </c>
      <c r="C44">
        <v>10</v>
      </c>
      <c r="D44" t="s">
        <v>39</v>
      </c>
      <c r="E44">
        <v>300000</v>
      </c>
      <c r="F44">
        <v>37500</v>
      </c>
      <c r="G44" s="1">
        <v>43738</v>
      </c>
      <c r="H44" t="s">
        <v>545</v>
      </c>
      <c r="I44" t="s">
        <v>22</v>
      </c>
      <c r="J44" t="s">
        <v>33</v>
      </c>
      <c r="K44" t="s">
        <v>133</v>
      </c>
      <c r="L44" t="s">
        <v>133</v>
      </c>
      <c r="M44" t="s">
        <v>622</v>
      </c>
      <c r="N44" t="str">
        <f t="shared" si="1"/>
        <v>Open</v>
      </c>
    </row>
    <row r="45" spans="1:14" x14ac:dyDescent="0.3">
      <c r="A45" t="s">
        <v>651</v>
      </c>
      <c r="B45" t="s">
        <v>652</v>
      </c>
      <c r="C45">
        <v>3</v>
      </c>
      <c r="D45" t="s">
        <v>56</v>
      </c>
      <c r="E45">
        <v>700000</v>
      </c>
      <c r="F45">
        <v>100000</v>
      </c>
      <c r="G45" s="1">
        <v>43830</v>
      </c>
      <c r="H45" t="s">
        <v>545</v>
      </c>
      <c r="I45" t="s">
        <v>22</v>
      </c>
      <c r="J45" t="s">
        <v>48</v>
      </c>
      <c r="K45" t="s">
        <v>32</v>
      </c>
      <c r="L45" t="s">
        <v>612</v>
      </c>
      <c r="M45" t="s">
        <v>619</v>
      </c>
      <c r="N45" t="str">
        <f t="shared" si="1"/>
        <v>Open</v>
      </c>
    </row>
    <row r="46" spans="1:14" x14ac:dyDescent="0.3">
      <c r="A46" t="s">
        <v>653</v>
      </c>
      <c r="B46" t="s">
        <v>654</v>
      </c>
      <c r="C46">
        <v>10</v>
      </c>
      <c r="D46" t="s">
        <v>39</v>
      </c>
      <c r="E46">
        <v>800000</v>
      </c>
      <c r="F46">
        <v>50000</v>
      </c>
      <c r="G46" s="1">
        <v>43738</v>
      </c>
      <c r="H46" t="s">
        <v>545</v>
      </c>
      <c r="I46" t="s">
        <v>22</v>
      </c>
      <c r="J46" t="s">
        <v>33</v>
      </c>
      <c r="K46" t="s">
        <v>133</v>
      </c>
      <c r="L46" t="s">
        <v>133</v>
      </c>
      <c r="M46" t="s">
        <v>622</v>
      </c>
      <c r="N46" t="str">
        <f t="shared" si="1"/>
        <v>Open</v>
      </c>
    </row>
    <row r="47" spans="1:14" x14ac:dyDescent="0.3">
      <c r="A47" t="s">
        <v>32</v>
      </c>
      <c r="B47" t="s">
        <v>655</v>
      </c>
      <c r="C47">
        <v>3</v>
      </c>
      <c r="D47" t="s">
        <v>56</v>
      </c>
      <c r="E47">
        <v>0</v>
      </c>
      <c r="F47">
        <v>500000</v>
      </c>
      <c r="G47" s="1">
        <v>43739</v>
      </c>
      <c r="H47" t="s">
        <v>589</v>
      </c>
      <c r="I47" t="s">
        <v>22</v>
      </c>
      <c r="J47" t="s">
        <v>48</v>
      </c>
      <c r="K47" t="s">
        <v>32</v>
      </c>
      <c r="L47" t="s">
        <v>612</v>
      </c>
      <c r="M47" t="s">
        <v>619</v>
      </c>
      <c r="N47" t="str">
        <f t="shared" si="1"/>
        <v>Won</v>
      </c>
    </row>
    <row r="48" spans="1:14" x14ac:dyDescent="0.3">
      <c r="A48" t="s">
        <v>656</v>
      </c>
      <c r="B48" t="s">
        <v>657</v>
      </c>
      <c r="C48">
        <v>12</v>
      </c>
      <c r="D48" t="s">
        <v>66</v>
      </c>
      <c r="E48">
        <v>1000000</v>
      </c>
      <c r="F48">
        <v>100000</v>
      </c>
      <c r="G48" s="1">
        <v>43830</v>
      </c>
      <c r="H48" t="s">
        <v>545</v>
      </c>
      <c r="I48" t="s">
        <v>22</v>
      </c>
      <c r="J48" t="s">
        <v>48</v>
      </c>
      <c r="K48" t="s">
        <v>32</v>
      </c>
      <c r="L48" t="s">
        <v>612</v>
      </c>
      <c r="M48" t="s">
        <v>619</v>
      </c>
      <c r="N48" t="str">
        <f t="shared" si="1"/>
        <v>Open</v>
      </c>
    </row>
    <row r="49" spans="1:14" x14ac:dyDescent="0.3">
      <c r="A49" t="s">
        <v>658</v>
      </c>
      <c r="B49" t="s">
        <v>659</v>
      </c>
      <c r="C49">
        <v>3</v>
      </c>
      <c r="D49" t="s">
        <v>56</v>
      </c>
      <c r="E49">
        <v>0</v>
      </c>
      <c r="F49">
        <v>50000</v>
      </c>
      <c r="G49" s="1">
        <v>43738</v>
      </c>
      <c r="H49" t="s">
        <v>616</v>
      </c>
      <c r="I49" t="s">
        <v>22</v>
      </c>
      <c r="J49" t="s">
        <v>48</v>
      </c>
      <c r="K49" t="s">
        <v>32</v>
      </c>
      <c r="L49" t="s">
        <v>612</v>
      </c>
      <c r="M49" t="s">
        <v>619</v>
      </c>
      <c r="N49" t="str">
        <f t="shared" si="1"/>
        <v>Open</v>
      </c>
    </row>
    <row r="50" spans="1:14" x14ac:dyDescent="0.3">
      <c r="A50" t="s">
        <v>660</v>
      </c>
      <c r="B50" t="s">
        <v>661</v>
      </c>
      <c r="C50">
        <v>12</v>
      </c>
      <c r="D50" t="s">
        <v>66</v>
      </c>
      <c r="E50">
        <v>0</v>
      </c>
      <c r="F50">
        <v>50000</v>
      </c>
      <c r="G50" s="1">
        <v>43921</v>
      </c>
      <c r="H50" t="s">
        <v>545</v>
      </c>
      <c r="I50" t="s">
        <v>22</v>
      </c>
      <c r="J50" t="s">
        <v>35</v>
      </c>
      <c r="K50" t="s">
        <v>35</v>
      </c>
      <c r="L50" t="s">
        <v>562</v>
      </c>
      <c r="M50" t="s">
        <v>662</v>
      </c>
      <c r="N50" t="str">
        <f t="shared" si="1"/>
        <v>Open</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B278-47A1-4E21-AF5C-9894FE7C0EC1}">
  <dimension ref="A1:F31"/>
  <sheetViews>
    <sheetView workbookViewId="0">
      <selection activeCell="A18" sqref="A18"/>
    </sheetView>
  </sheetViews>
  <sheetFormatPr defaultRowHeight="14.4" x14ac:dyDescent="0.3"/>
  <cols>
    <col min="1" max="1" width="22.77734375" bestFit="1" customWidth="1"/>
    <col min="2" max="2" width="15.5546875" bestFit="1" customWidth="1"/>
    <col min="3" max="3" width="4.77734375" bestFit="1" customWidth="1"/>
    <col min="4" max="4" width="4.33203125" bestFit="1" customWidth="1"/>
    <col min="5" max="5" width="8.109375" bestFit="1" customWidth="1"/>
    <col min="6" max="6" width="10.77734375" bestFit="1" customWidth="1"/>
    <col min="7" max="7" width="22.77734375" bestFit="1" customWidth="1"/>
  </cols>
  <sheetData>
    <row r="1" spans="1:6" x14ac:dyDescent="0.3">
      <c r="A1" s="2" t="s">
        <v>666</v>
      </c>
      <c r="B1" s="2" t="s">
        <v>667</v>
      </c>
    </row>
    <row r="2" spans="1:6" x14ac:dyDescent="0.3">
      <c r="A2" s="2" t="s">
        <v>664</v>
      </c>
      <c r="B2" t="s">
        <v>58</v>
      </c>
      <c r="C2" t="s">
        <v>28</v>
      </c>
      <c r="D2" t="s">
        <v>23</v>
      </c>
      <c r="E2" t="s">
        <v>668</v>
      </c>
      <c r="F2" t="s">
        <v>665</v>
      </c>
    </row>
    <row r="3" spans="1:6" x14ac:dyDescent="0.3">
      <c r="A3" s="3" t="s">
        <v>506</v>
      </c>
      <c r="C3">
        <v>1</v>
      </c>
      <c r="F3">
        <v>1</v>
      </c>
    </row>
    <row r="4" spans="1:6" x14ac:dyDescent="0.3">
      <c r="A4" s="3" t="s">
        <v>39</v>
      </c>
      <c r="B4">
        <v>2</v>
      </c>
      <c r="F4">
        <v>2</v>
      </c>
    </row>
    <row r="5" spans="1:6" x14ac:dyDescent="0.3">
      <c r="A5" s="3" t="s">
        <v>511</v>
      </c>
      <c r="D5">
        <v>3</v>
      </c>
      <c r="E5">
        <v>1</v>
      </c>
      <c r="F5">
        <v>4</v>
      </c>
    </row>
    <row r="6" spans="1:6" x14ac:dyDescent="0.3">
      <c r="A6" s="3" t="s">
        <v>27</v>
      </c>
      <c r="B6">
        <v>10</v>
      </c>
      <c r="F6">
        <v>10</v>
      </c>
    </row>
    <row r="7" spans="1:6" x14ac:dyDescent="0.3">
      <c r="A7" s="3" t="s">
        <v>508</v>
      </c>
      <c r="C7">
        <v>7</v>
      </c>
      <c r="D7">
        <v>3</v>
      </c>
      <c r="F7">
        <v>10</v>
      </c>
    </row>
    <row r="8" spans="1:6" x14ac:dyDescent="0.3">
      <c r="A8" s="3" t="s">
        <v>512</v>
      </c>
      <c r="C8">
        <v>8</v>
      </c>
      <c r="E8">
        <v>4</v>
      </c>
      <c r="F8">
        <v>12</v>
      </c>
    </row>
    <row r="9" spans="1:6" x14ac:dyDescent="0.3">
      <c r="A9" s="3" t="s">
        <v>21</v>
      </c>
      <c r="B9">
        <v>19</v>
      </c>
      <c r="F9">
        <v>19</v>
      </c>
    </row>
    <row r="10" spans="1:6" x14ac:dyDescent="0.3">
      <c r="A10" s="3" t="s">
        <v>56</v>
      </c>
      <c r="B10">
        <v>20</v>
      </c>
      <c r="F10">
        <v>20</v>
      </c>
    </row>
    <row r="11" spans="1:6" x14ac:dyDescent="0.3">
      <c r="A11" s="3" t="s">
        <v>502</v>
      </c>
      <c r="B11">
        <v>12</v>
      </c>
      <c r="D11">
        <v>15</v>
      </c>
      <c r="F11">
        <v>27</v>
      </c>
    </row>
    <row r="12" spans="1:6" x14ac:dyDescent="0.3">
      <c r="A12" s="3" t="s">
        <v>509</v>
      </c>
      <c r="D12">
        <v>18</v>
      </c>
      <c r="E12">
        <v>18</v>
      </c>
      <c r="F12">
        <v>36</v>
      </c>
    </row>
    <row r="13" spans="1:6" x14ac:dyDescent="0.3">
      <c r="A13" s="3" t="s">
        <v>507</v>
      </c>
      <c r="D13">
        <v>58</v>
      </c>
      <c r="E13">
        <v>5</v>
      </c>
      <c r="F13">
        <v>63</v>
      </c>
    </row>
    <row r="14" spans="1:6" x14ac:dyDescent="0.3">
      <c r="A14" s="3" t="s">
        <v>665</v>
      </c>
      <c r="B14">
        <v>63</v>
      </c>
      <c r="C14">
        <v>16</v>
      </c>
      <c r="D14">
        <v>97</v>
      </c>
      <c r="E14">
        <v>28</v>
      </c>
      <c r="F14">
        <v>204</v>
      </c>
    </row>
    <row r="18" spans="1:6" x14ac:dyDescent="0.3">
      <c r="A18" s="2" t="s">
        <v>666</v>
      </c>
      <c r="B18" s="2" t="s">
        <v>667</v>
      </c>
    </row>
    <row r="19" spans="1:6" x14ac:dyDescent="0.3">
      <c r="A19" s="2" t="s">
        <v>664</v>
      </c>
      <c r="B19" t="s">
        <v>58</v>
      </c>
      <c r="C19" t="s">
        <v>28</v>
      </c>
      <c r="D19" t="s">
        <v>668</v>
      </c>
      <c r="E19" t="s">
        <v>23</v>
      </c>
      <c r="F19" t="s">
        <v>665</v>
      </c>
    </row>
    <row r="20" spans="1:6" x14ac:dyDescent="0.3">
      <c r="A20" s="3" t="s">
        <v>506</v>
      </c>
      <c r="B20" s="10"/>
      <c r="C20" s="10">
        <v>1</v>
      </c>
      <c r="D20" s="10"/>
      <c r="E20" s="10"/>
      <c r="F20" s="10">
        <v>1</v>
      </c>
    </row>
    <row r="21" spans="1:6" x14ac:dyDescent="0.3">
      <c r="A21" s="3" t="s">
        <v>39</v>
      </c>
      <c r="B21" s="10">
        <v>2</v>
      </c>
      <c r="C21" s="10"/>
      <c r="D21" s="10"/>
      <c r="E21" s="10"/>
      <c r="F21" s="10">
        <v>2</v>
      </c>
    </row>
    <row r="22" spans="1:6" x14ac:dyDescent="0.3">
      <c r="A22" s="3" t="s">
        <v>511</v>
      </c>
      <c r="B22" s="10"/>
      <c r="C22" s="10"/>
      <c r="D22" s="10">
        <v>1</v>
      </c>
      <c r="E22" s="10">
        <v>3</v>
      </c>
      <c r="F22" s="10">
        <v>4</v>
      </c>
    </row>
    <row r="23" spans="1:6" x14ac:dyDescent="0.3">
      <c r="A23" s="3" t="s">
        <v>27</v>
      </c>
      <c r="B23" s="10">
        <v>10</v>
      </c>
      <c r="C23" s="10"/>
      <c r="D23" s="10"/>
      <c r="E23" s="10"/>
      <c r="F23" s="10">
        <v>10</v>
      </c>
    </row>
    <row r="24" spans="1:6" x14ac:dyDescent="0.3">
      <c r="A24" s="3" t="s">
        <v>508</v>
      </c>
      <c r="B24" s="10"/>
      <c r="C24" s="10">
        <v>7</v>
      </c>
      <c r="D24" s="10"/>
      <c r="E24" s="10">
        <v>3</v>
      </c>
      <c r="F24" s="10">
        <v>10</v>
      </c>
    </row>
    <row r="25" spans="1:6" x14ac:dyDescent="0.3">
      <c r="A25" s="3" t="s">
        <v>512</v>
      </c>
      <c r="B25" s="10"/>
      <c r="C25" s="10">
        <v>8</v>
      </c>
      <c r="D25" s="10">
        <v>4</v>
      </c>
      <c r="E25" s="10"/>
      <c r="F25" s="10">
        <v>12</v>
      </c>
    </row>
    <row r="26" spans="1:6" x14ac:dyDescent="0.3">
      <c r="A26" s="3" t="s">
        <v>21</v>
      </c>
      <c r="B26" s="10">
        <v>19</v>
      </c>
      <c r="C26" s="10"/>
      <c r="D26" s="10"/>
      <c r="E26" s="10"/>
      <c r="F26" s="10">
        <v>19</v>
      </c>
    </row>
    <row r="27" spans="1:6" x14ac:dyDescent="0.3">
      <c r="A27" s="3" t="s">
        <v>56</v>
      </c>
      <c r="B27" s="10">
        <v>20</v>
      </c>
      <c r="C27" s="10"/>
      <c r="D27" s="10"/>
      <c r="E27" s="10"/>
      <c r="F27" s="10">
        <v>20</v>
      </c>
    </row>
    <row r="28" spans="1:6" x14ac:dyDescent="0.3">
      <c r="A28" s="3" t="s">
        <v>502</v>
      </c>
      <c r="B28" s="10">
        <v>12</v>
      </c>
      <c r="C28" s="10"/>
      <c r="D28" s="10"/>
      <c r="E28" s="10">
        <v>15</v>
      </c>
      <c r="F28" s="10">
        <v>27</v>
      </c>
    </row>
    <row r="29" spans="1:6" x14ac:dyDescent="0.3">
      <c r="A29" s="3" t="s">
        <v>509</v>
      </c>
      <c r="B29" s="10"/>
      <c r="C29" s="10"/>
      <c r="D29" s="10">
        <v>18</v>
      </c>
      <c r="E29" s="10">
        <v>18</v>
      </c>
      <c r="F29" s="10">
        <v>36</v>
      </c>
    </row>
    <row r="30" spans="1:6" x14ac:dyDescent="0.3">
      <c r="A30" s="3" t="s">
        <v>507</v>
      </c>
      <c r="B30" s="10"/>
      <c r="C30" s="10"/>
      <c r="D30" s="10">
        <v>5</v>
      </c>
      <c r="E30" s="10">
        <v>58</v>
      </c>
      <c r="F30" s="10">
        <v>63</v>
      </c>
    </row>
    <row r="31" spans="1:6" x14ac:dyDescent="0.3">
      <c r="A31" s="3" t="s">
        <v>665</v>
      </c>
      <c r="B31" s="10">
        <v>63</v>
      </c>
      <c r="C31" s="10">
        <v>16</v>
      </c>
      <c r="D31" s="10">
        <v>28</v>
      </c>
      <c r="E31" s="10">
        <v>97</v>
      </c>
      <c r="F31" s="10">
        <v>204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4CCC-70C8-42A5-910B-BF95589719C8}">
  <dimension ref="A1:B20"/>
  <sheetViews>
    <sheetView workbookViewId="0">
      <selection activeCell="J27" sqref="J27"/>
    </sheetView>
  </sheetViews>
  <sheetFormatPr defaultRowHeight="14.4" x14ac:dyDescent="0.3"/>
  <cols>
    <col min="1" max="1" width="12.5546875" bestFit="1" customWidth="1"/>
    <col min="2" max="2" width="26.33203125" bestFit="1" customWidth="1"/>
    <col min="3" max="4" width="10.77734375" bestFit="1" customWidth="1"/>
    <col min="5" max="13" width="15.5546875" bestFit="1" customWidth="1"/>
    <col min="14" max="14" width="10.77734375" bestFit="1" customWidth="1"/>
  </cols>
  <sheetData>
    <row r="1" spans="1:2" x14ac:dyDescent="0.3">
      <c r="A1" s="2" t="s">
        <v>664</v>
      </c>
      <c r="B1" t="s">
        <v>671</v>
      </c>
    </row>
    <row r="2" spans="1:2" x14ac:dyDescent="0.3">
      <c r="A2" s="3" t="s">
        <v>669</v>
      </c>
      <c r="B2">
        <v>3</v>
      </c>
    </row>
    <row r="3" spans="1:2" x14ac:dyDescent="0.3">
      <c r="A3" s="3" t="s">
        <v>670</v>
      </c>
      <c r="B3">
        <v>31</v>
      </c>
    </row>
    <row r="4" spans="1:2" x14ac:dyDescent="0.3">
      <c r="A4" s="3" t="s">
        <v>665</v>
      </c>
      <c r="B4">
        <v>34</v>
      </c>
    </row>
    <row r="17" spans="1:2" x14ac:dyDescent="0.3">
      <c r="A17" s="2" t="s">
        <v>664</v>
      </c>
      <c r="B17" t="s">
        <v>689</v>
      </c>
    </row>
    <row r="18" spans="1:2" x14ac:dyDescent="0.3">
      <c r="A18" s="3" t="s">
        <v>669</v>
      </c>
      <c r="B18" s="10">
        <v>3</v>
      </c>
    </row>
    <row r="19" spans="1:2" x14ac:dyDescent="0.3">
      <c r="A19" s="3" t="s">
        <v>670</v>
      </c>
      <c r="B19" s="10">
        <v>31</v>
      </c>
    </row>
    <row r="20" spans="1:2" x14ac:dyDescent="0.3">
      <c r="A20" s="3" t="s">
        <v>665</v>
      </c>
      <c r="B20" s="10">
        <v>34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D18FA-440A-401C-8F61-9BDEA0AC21C6}">
  <dimension ref="A3:M24"/>
  <sheetViews>
    <sheetView workbookViewId="0">
      <selection activeCell="N4" sqref="N4"/>
    </sheetView>
  </sheetViews>
  <sheetFormatPr defaultRowHeight="14.4" x14ac:dyDescent="0.3"/>
  <cols>
    <col min="1" max="1" width="12.5546875" bestFit="1" customWidth="1"/>
    <col min="2" max="2" width="15.33203125" bestFit="1" customWidth="1"/>
    <col min="12" max="12" width="12.5546875" bestFit="1" customWidth="1"/>
    <col min="13" max="13" width="14.6640625" bestFit="1" customWidth="1"/>
    <col min="15" max="15" width="12.5546875" bestFit="1" customWidth="1"/>
    <col min="16" max="16" width="15.33203125" bestFit="1" customWidth="1"/>
  </cols>
  <sheetData>
    <row r="3" spans="1:13" x14ac:dyDescent="0.3">
      <c r="A3" s="2" t="s">
        <v>664</v>
      </c>
      <c r="B3" t="s">
        <v>683</v>
      </c>
      <c r="L3" s="6" t="s">
        <v>664</v>
      </c>
      <c r="M3" s="5" t="s">
        <v>683</v>
      </c>
    </row>
    <row r="4" spans="1:13" x14ac:dyDescent="0.3">
      <c r="A4" s="3" t="s">
        <v>673</v>
      </c>
      <c r="B4" s="5">
        <v>569815</v>
      </c>
      <c r="L4" s="7" t="s">
        <v>682</v>
      </c>
      <c r="M4" s="5">
        <v>3531629.3099999991</v>
      </c>
    </row>
    <row r="5" spans="1:13" x14ac:dyDescent="0.3">
      <c r="A5" s="3" t="s">
        <v>682</v>
      </c>
      <c r="B5" s="5">
        <v>3531629.3099999991</v>
      </c>
      <c r="L5" s="7" t="s">
        <v>673</v>
      </c>
      <c r="M5" s="5">
        <v>569815</v>
      </c>
    </row>
    <row r="6" spans="1:13" x14ac:dyDescent="0.3">
      <c r="A6" s="3" t="s">
        <v>672</v>
      </c>
      <c r="B6" s="5">
        <v>19673793</v>
      </c>
      <c r="L6" s="7" t="s">
        <v>672</v>
      </c>
      <c r="M6" s="5">
        <v>19673793</v>
      </c>
    </row>
    <row r="7" spans="1:13" x14ac:dyDescent="0.3">
      <c r="A7" s="3" t="s">
        <v>665</v>
      </c>
      <c r="B7" s="5">
        <v>23775237.309999999</v>
      </c>
      <c r="L7" s="7" t="s">
        <v>665</v>
      </c>
      <c r="M7" s="5">
        <v>23775237.309999999</v>
      </c>
    </row>
    <row r="8" spans="1:13" x14ac:dyDescent="0.3">
      <c r="L8" s="5"/>
      <c r="M8" s="5"/>
    </row>
    <row r="9" spans="1:13" x14ac:dyDescent="0.3">
      <c r="L9" s="5"/>
      <c r="M9" s="5"/>
    </row>
    <row r="10" spans="1:13" x14ac:dyDescent="0.3">
      <c r="L10" s="6" t="s">
        <v>664</v>
      </c>
      <c r="M10" s="5" t="s">
        <v>684</v>
      </c>
    </row>
    <row r="11" spans="1:13" x14ac:dyDescent="0.3">
      <c r="A11" s="2" t="s">
        <v>664</v>
      </c>
      <c r="B11" t="s">
        <v>684</v>
      </c>
      <c r="L11" s="7" t="s">
        <v>682</v>
      </c>
      <c r="M11" s="5">
        <v>13041253.300000001</v>
      </c>
    </row>
    <row r="12" spans="1:13" x14ac:dyDescent="0.3">
      <c r="A12" s="3" t="s">
        <v>673</v>
      </c>
      <c r="B12" s="5">
        <v>2853842</v>
      </c>
      <c r="L12" s="7" t="s">
        <v>673</v>
      </c>
      <c r="M12" s="5">
        <v>2853842</v>
      </c>
    </row>
    <row r="13" spans="1:13" x14ac:dyDescent="0.3">
      <c r="A13" s="3" t="s">
        <v>682</v>
      </c>
      <c r="B13" s="5">
        <v>13041253.300000001</v>
      </c>
      <c r="L13" s="7" t="s">
        <v>672</v>
      </c>
      <c r="M13" s="5">
        <v>20083111</v>
      </c>
    </row>
    <row r="14" spans="1:13" x14ac:dyDescent="0.3">
      <c r="A14" s="3" t="s">
        <v>672</v>
      </c>
      <c r="B14" s="5">
        <v>20083111</v>
      </c>
      <c r="L14" s="7" t="s">
        <v>665</v>
      </c>
      <c r="M14" s="5">
        <v>35978206.299999997</v>
      </c>
    </row>
    <row r="15" spans="1:13" x14ac:dyDescent="0.3">
      <c r="A15" s="3" t="s">
        <v>665</v>
      </c>
      <c r="B15" s="5">
        <v>35978206.299999997</v>
      </c>
      <c r="L15" s="5"/>
      <c r="M15" s="5"/>
    </row>
    <row r="16" spans="1:13" x14ac:dyDescent="0.3">
      <c r="L16" s="5"/>
      <c r="M16" s="5"/>
    </row>
    <row r="17" spans="1:13" x14ac:dyDescent="0.3">
      <c r="L17" s="5"/>
      <c r="M17" s="5"/>
    </row>
    <row r="18" spans="1:13" x14ac:dyDescent="0.3">
      <c r="L18" s="6" t="s">
        <v>664</v>
      </c>
      <c r="M18" s="5" t="s">
        <v>685</v>
      </c>
    </row>
    <row r="19" spans="1:13" x14ac:dyDescent="0.3">
      <c r="L19" s="7" t="s">
        <v>682</v>
      </c>
      <c r="M19" s="5">
        <v>18507270.640000015</v>
      </c>
    </row>
    <row r="20" spans="1:13" x14ac:dyDescent="0.3">
      <c r="A20" s="2" t="s">
        <v>664</v>
      </c>
      <c r="B20" t="s">
        <v>685</v>
      </c>
      <c r="L20" s="7" t="s">
        <v>673</v>
      </c>
      <c r="M20" s="5">
        <v>8244310</v>
      </c>
    </row>
    <row r="21" spans="1:13" x14ac:dyDescent="0.3">
      <c r="A21" s="3" t="s">
        <v>673</v>
      </c>
      <c r="B21" s="5">
        <v>8244310</v>
      </c>
      <c r="L21" s="7" t="s">
        <v>672</v>
      </c>
      <c r="M21" s="5">
        <v>12319455</v>
      </c>
    </row>
    <row r="22" spans="1:13" x14ac:dyDescent="0.3">
      <c r="A22" s="3" t="s">
        <v>672</v>
      </c>
      <c r="B22" s="5">
        <v>12319455</v>
      </c>
      <c r="L22" s="7" t="s">
        <v>665</v>
      </c>
      <c r="M22" s="5">
        <v>39071035.640000015</v>
      </c>
    </row>
    <row r="23" spans="1:13" x14ac:dyDescent="0.3">
      <c r="A23" s="3" t="s">
        <v>682</v>
      </c>
      <c r="B23" s="5">
        <v>18507270.640000015</v>
      </c>
    </row>
    <row r="24" spans="1:13" x14ac:dyDescent="0.3">
      <c r="A24" s="3" t="s">
        <v>665</v>
      </c>
      <c r="B24" s="5">
        <v>39071035.640000015</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e f 8 9 e 8 a 9 - c c 6 d - 4 7 6 e - 8 8 e 5 - 0 5 1 6 e 2 7 a 0 a 4 0 "   x m l n s = " h t t p : / / s c h e m a s . m i c r o s o f t . c o m / D a t a M a s h u p " > A A A A A N g G A A B Q S w M E F A A C A A g A 3 F R q 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N x U a 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V G p a Y H C h X d E D A A C W E w A A E w A c A E Z v c m 1 1 b G F z L 1 N l Y 3 R p b 2 4 x L m 0 g o h g A K K A U A A A A A A A A A A A A A A A A A A A A A A A A A A A A x V h b b y I 3 F H 6 P l P 9 g T V 5 A n S K S r v r Q K g 8 J I V q 0 X X Y F a f u Q R C P j O T t Y e O y R L w Q U 8 d / 3 z I V k y F y K E k Q j F M D n f v x 9 9 h k M M M u V J N P 8 / f z P 0 5 P T E z O n G k J y r d U C N I 2 A X B I B 9 v S E 4 N 9 U O c 3 S l e G K g e j 9 q / R i p t S i c 8 s F 9 A Z K W p D W d L z B H w 9 / G 9 D m Y a L m V D 7 c q C c p F A 3 N w 0 g a p 6 l E F y G 1 1 I C t W Z l t A / d W w q y 8 r k + k E 8 I n V j v o + n k e L z r B R f + i 3 z + / + O 2 8 / 6 k f T O c A F r P L 0 3 y + H 1 m I L 7 1 6 Z c / / w m V 4 6 W U 2 3 u P m / g b j P x b + z 7 z v W s X K Y h 8 + A w 2 x F A / d 3 t E Z l l l I i v V O W y o + u S + 0 r 4 S Y M i q o N p d p H Y / d l 0 A D 7 F C E c e 7 W C b w G u c O e m B 9 K x w M l X C x T o e n U Z O U / P 3 t M c G x 7 I G k M H r Y J V Y m F l d 3 4 5 N l L l O B s H U g X z 0 B v p V S u y 0 J j q X W m y R S l 2 g a 4 O S / O 0 8 9 l D Z B h g 1 y r 0 D E b R F q 5 p O L / i j H l p C W j E E U j a X / / 1 E v L 3 J E N V 0 B G N x X T W Y q Y e X 3 F B h u W g r k h K p d M x R A w Q U 2 1 5 K s 4 j b p d z p t W t g o d 1 F e q Y Q k S h T b d N p q R K U g 1 K h E 0 S H i i o q n n g i Y G A g 3 U K F k j N D Z w S R q 0 p u G b 7 u k J l 7 W o K t P 6 F s A c m 9 E / M G Y L m V N x m T z n D T y u 6 B 2 K w g 0 J / P / s / Q D O p 1 S A S T A I H u 8 Z g 5 o Z x t D P s h p g P 6 a 8 c X s Q o u w J 5 T N v J E O + 5 K G j g l y 7 M E I Q H B v a l Q z a g H 7 m j c e / D P E 1 J K k d m Y W R J b 9 m s E P w k R x 1 X g X 3 r U a H 4 s B + u R 2 H E t c Z 7 O s h T V o w P Y w T o d Y A Z F x H m D E 8 k Y k S c F E r K f B T 8 T n Q y h h i Q A g y c 1 F Y p z L J z / R a F 5 v X v k w g V s t 0 s B J U L j C T p 9 J m T E H g C J a u d d 4 0 0 C d A 2 Z x I Z c l f 3 N j e y G C V d t 3 J v u Q u v 1 L L 5 l x G K V p M Z w J M 6 b B 3 y 0 G E / 1 D h s M 1 B N 0 3 T y y G 5 6 X Z 3 6 F W T V p l k I 7 l U n B 1 9 C O R 5 2 B Y y F R r 7 X B x 1 q o f i T X M a x + H K N v 7 L h F c 5 k H P 5 x 8 a W D 1 x E l V H u s B f R u 4 f f 9 9 x g O 2 x O B G W 4 G R n H X v e u W M 9 W K 1 z O U O y N 8 b / n F 4 p 6 x 8 J / U + 3 m D V V 3 Y p Z p + h U B h 0 f A s W k a 5 2 F b a F p o B A L P q 3 2 4 2 q h / K M L + R 0 L H Y e 3 H S d H G y E i o G T 5 j U I t b H O J s W 1 H Y 9 u C 9 D x H f k k R p 6 y S 3 6 2 M j r h S 6 B X U R 0 3 G g X l X 3 Q V 6 r z a H Q t 0 d i x 0 F g O Y d a E J U V e N h + r L c / w T c g O N E Q c x c H t O E g 3 l 5 O T X I m l K k F c X Y p W R o 1 k a Z 6 g y X A O B V 2 X Z N j 2 y 8 Y W 6 l x s w Y N z c 0 i w K G R c r H L w j a i / Q R Q S w E C L Q A U A A I A C A D c V G p a t S P g T K U A A A D 2 A A A A E g A A A A A A A A A A A A A A A A A A A A A A Q 2 9 u Z m l n L 1 B h Y 2 t h Z 2 U u e G 1 s U E s B A i 0 A F A A C A A g A 3 F R q W g / K 6 a u k A A A A 6 Q A A A B M A A A A A A A A A A A A A A A A A 8 Q A A A F t D b 2 5 0 Z W 5 0 X 1 R 5 c G V z X S 5 4 b W x Q S w E C L Q A U A A I A C A D c V G p a Y H C h X d E D A A C W E w A A E w A A A A A A A A A A A A A A A A D i A Q A A R m 9 y b X V s Y X M v U 2 V j d G l v b j E u b V B L B Q Y A A A A A A w A D A M I A A A A 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W A A A A A A A A L Z 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m R p d m l k d W F s J T I w Q n V k Z 2 V 0 P C 9 J d G V t U G F 0 a D 4 8 L 0 l 0 Z W 1 M b 2 N h d G l v b j 4 8 U 3 R h Y m x l R W 5 0 c m l l c z 4 8 R W 5 0 c n k g V H l w Z T 0 i S X N Q c m l 2 Y X R l I i B W Y W x 1 Z T 0 i b D A i I C 8 + P E V u d H J 5 I F R 5 c G U 9 I l F 1 Z X J 5 S U Q i I F Z h b H V l P S J z M W J i N D M 4 N m I t N T k 1 N C 0 0 N z g 2 L W J h Y z I t N T M y N D Y 5 O D Z l M D M 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b m R p d m l k d W F s X 0 J 1 Z G d l d C I g L z 4 8 R W 5 0 c n k g V H l w Z T 0 i R m l s b G V k Q 2 9 t c G x l d G V S Z X N 1 b H R U b 1 d v c m t z a G V l d C I g V m F s d W U 9 I m w x I i A v P j x F b n R y e S B U e X B l P S J G a W x s Q 2 9 1 b n Q i I F Z h b H V l P S J s M T A i I C 8 + P E V u d H J 5 I F R 5 c G U 9 I k Z p b G x F c n J v c k N v Z G U i I F Z h b H V l P S J z V W 5 r b m 9 3 b i I g L z 4 8 R W 5 0 c n k g V H l w Z T 0 i R m l s b E V y c m 9 y Q 2 9 1 b n Q i I F Z h b H V l P S J s M C I g L z 4 8 R W 5 0 c n k g V H l w Z T 0 i R m l s b E x h c 3 R V c G R h d G V k I i B W Y W x 1 Z T 0 i Z D I w M j U t M D M t M D d U M T Q 6 M D U 6 M T U u M j g 2 N T Q 1 N V o i I C 8 + P E V u d H J 5 I F R 5 c G U 9 I k Z p b G x D b 2 x 1 b W 5 U e X B l c y I g V m F s d W U 9 I n N C Z 0 1 H Q m d N R E F 3 P T 0 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b m R p d m l k d W F s I E J 1 Z G d l d C 9 B d X R v U m V t b 3 Z l Z E N v b H V t b n M x L n t C c m F u Y 2 g s M H 0 m c X V v d D s s J n F 1 b 3 Q 7 U 2 V j d G l v b j E v S W 5 k a X Z p Z H V h b C B C d W R n Z X Q v Q X V 0 b 1 J l b W 9 2 Z W R D b 2 x 1 b W 5 z M S 5 7 U 2 F s Z X M g c G V y c 2 9 u 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0 N v b H V t b k N v d W 5 0 J n F 1 b 3 Q 7 O j c s J n F 1 b 3 Q 7 S 2 V 5 Q 2 9 s d W 1 u T m F t Z X M m c X V v d D s 6 W 1 0 s J n F 1 b 3 Q 7 Q 2 9 s d W 1 u S W R l b n R p d G l l c y Z x d W 9 0 O z p b J n F 1 b 3 Q 7 U 2 V j d G l v b j E v S W 5 k a X Z p Z H V h b C B C d W R n Z X Q v Q X V 0 b 1 J l b W 9 2 Z W R D b 2 x 1 b W 5 z M S 5 7 Q n J h b m N o L D B 9 J n F 1 b 3 Q 7 L C Z x d W 9 0 O 1 N l Y 3 R p b 2 4 x L 0 l u Z G l 2 a W R 1 Y W w g Q n V k Z 2 V 0 L 0 F 1 d G 9 S Z W 1 v d m V k Q 2 9 s d W 1 u c z E u e 1 N h b G V z I H B l c n N v b i B J R C w x f S Z x d W 9 0 O y w m c X V v d D t T Z W N 0 a W 9 u M S 9 J b m R p d m l k d W F s I E J 1 Z G d l d C 9 B d X R v U m V t b 3 Z l Z E N v b H V t b n M x L n t F b X B s b 3 l l Z S B O Y W 1 l L D J 9 J n F 1 b 3 Q 7 L C Z x d W 9 0 O 1 N l Y 3 R p b 2 4 x L 0 l u Z G l 2 a W R 1 Y W w g Q n V k Z 2 V 0 L 0 F 1 d G 9 S Z W 1 v d m V k Q 2 9 s d W 1 u c z E u e 0 5 l d y B S b 2 x l M i w z f S Z x d W 9 0 O y w m c X V v d D t T Z W N 0 a W 9 u M S 9 J b m R p d m l k d W F s I E J 1 Z G d l d C 9 B d X R v U m V t b 3 Z l Z E N v b H V t b n M x L n t O Z X c g Q n V k Z 2 V 0 L D R 9 J n F 1 b 3 Q 7 L C Z x d W 9 0 O 1 N l Y 3 R p b 2 4 x L 0 l u Z G l 2 a W R 1 Y W w g Q n V k Z 2 V 0 L 0 F 1 d G 9 S Z W 1 v d m V k Q 2 9 s d W 1 u c z E u e 0 N y b 3 N z I H N l b G w g Y n V n Z G V 0 L D V 9 J n F 1 b 3 Q 7 L C Z x d W 9 0 O 1 N l Y 3 R p b 2 4 x L 0 l u Z G l 2 a W R 1 Y W w g Q n V k Z 2 V 0 L 0 F 1 d G 9 S Z W 1 v d m V k Q 2 9 s d W 1 u c z E u e 1 J l b m V 3 Y W w g Q n V k Z 2 V 0 L D Z 9 J n F 1 b 3 Q 7 X S w m c X V v d D t S Z W x h d G l v b n N o a X B J b m Z v J n F 1 b 3 Q 7 O l t d f S I g L z 4 8 L 1 N 0 Y W J s Z U V u d H J p Z X M + P C 9 J d G V t P j x J d G V t P j x J d G V t T G 9 j Y X R p b 2 4 + P E l 0 Z W 1 U e X B l P k Z v c m 1 1 b G E 8 L 0 l 0 Z W 1 U e X B l P j x J d G V t U G F 0 a D 5 T Z W N 0 a W 9 u M S 9 J b m R p d m l k d W F s J T I w Q n V k Z 2 V 0 L 1 N v d X J j Z T w v S X R l b V B h d G g + P C 9 J d G V t T G 9 j Y X R p b 2 4 + P F N 0 Y W J s Z U V u d H J p Z X M g L z 4 8 L 0 l 0 Z W 0 + P E l 0 Z W 0 + P E l 0 Z W 1 M b 2 N h d G l v b j 4 8 S X R l b V R 5 c G U + R m 9 y b X V s Y T w v S X R l b V R 5 c G U + P E l 0 Z W 1 Q Y X R o P l N l Y 3 R p b 2 4 x L 0 l u Z G l 2 a W R 1 Y W w l M j B C d W R n Z X Q v T k 4 l M k J F T i U y Q k V F J T I w S W 5 k a S U y M G J k Z 3 Q l M j A t M j A w M T I w M j A l M j B f U 2 h l Z X Q 8 L 0 l 0 Z W 1 Q Y X R o P j w v S X R l b U x v Y 2 F 0 a W 9 u P j x T d G F i b G V F b n R y a W V z I C 8 + P C 9 J d G V t P j x J d G V t P j x J d G V t T G 9 j Y X R p b 2 4 + P E l 0 Z W 1 U e X B l P k Z v c m 1 1 b G E 8 L 0 l 0 Z W 1 U e X B l P j x J d G V t U G F 0 a D 5 T Z W N 0 a W 9 u M S 9 J b m R p d m l k d W F s J T I w Q n V k Z 2 V 0 L 1 B y b 2 1 v d G V k J T I w S G V h Z G V y c z w v S X R l b V B h d G g + P C 9 J d G V t T G 9 j Y X R p b 2 4 + P F N 0 Y W J s Z U V u d H J p Z X M g L z 4 8 L 0 l 0 Z W 0 + P E l 0 Z W 0 + P E l 0 Z W 1 M b 2 N h d G l v b j 4 8 S X R l b V R 5 c G U + R m 9 y b X V s Y T w v S X R l b V R 5 c G U + P E l 0 Z W 1 Q Y X R o P l N l Y 3 R p b 2 4 x L 0 l u Z G l 2 a W R 1 Y W w l M j B C d W R n Z X Q v Q 2 h h b m d l Z C U y M F R 5 c G U 8 L 0 l 0 Z W 1 Q Y X R o P j w v S X R l b U x v Y 2 F 0 a W 9 u P j x T d G F i b G V F b n R y a W V z I C 8 + P C 9 J d G V t P j x J d G V t P j x J d G V t T G 9 j Y X R p b 2 4 + P E l 0 Z W 1 U e X B l P k Z v c m 1 1 b G E 8 L 0 l 0 Z W 1 U e X B l P j x J d G V t U G F 0 a D 5 T Z W N 0 a W 9 u M S 9 J b m R p d m l k d W F s J T I w Q n V k Z 2 V 0 L 1 J l b W 9 2 Z W Q l M j B C b G F u a y U y M F J v d 3 M 8 L 0 l 0 Z W 1 Q Y X R o P j w v S X R l b U x v Y 2 F 0 a W 9 u P j x T d G F i b G V F b n R y a W V z I C 8 + P C 9 J d G V t P j x J d G V t P j x J d G V t T G 9 j Y X R p b 2 4 + P E l 0 Z W 1 U e X B l P k Z v c m 1 1 b G E 8 L 0 l 0 Z W 1 U e X B l P j x J d G V t U G F 0 a D 5 T Z W N 0 a W 9 u M S 9 G Z W V z P C 9 J d G V t U G F 0 a D 4 8 L 0 l 0 Z W 1 M b 2 N h d G l v b j 4 8 U 3 R h Y m x l R W 5 0 c m l l c z 4 8 R W 5 0 c n k g V H l w Z T 0 i S X N Q c m l 2 Y X R l I i B W Y W x 1 Z T 0 i b D A i I C 8 + P E V u d H J 5 I F R 5 c G U 9 I l F 1 Z X J 5 S U Q i I F Z h b H V l P S J z N W R l Y m U 2 M m Y t N W R l Y i 0 0 M T Y 4 L W F l M D I t Z T B k O W F j M G Q 2 Z G 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W V z I i A v P j x F b n R y e S B U e X B l P S J G a W x s Z W R D b 2 1 w b G V 0 Z V J l c 3 V s d F R v V 2 9 y a 3 N o Z W V 0 I i B W Y W x 1 Z T 0 i b D E 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U t M D M t M D d U M T Q 6 M D U 6 M T Q u M T k x O D U 0 M l o i I C 8 + P E V u d H J 5 I F R 5 c G U 9 I k Z p b G x F c n J v c k N v d W 5 0 I i B W Y W x 1 Z T 0 i b D A i I C 8 + P E V u d H J 5 I F R 5 c G U 9 I k Z p b G x F c n J v c k N v Z G U i I F Z h b H V l P S J z V W 5 r b m 9 3 b i I g L z 4 8 R W 5 0 c n k g V H l w Z T 0 i R m l s b E N v d W 5 0 I i B W Y W x 1 Z T 0 i b D k i I C 8 + P E V u d H J 5 I F R 5 c G U 9 I k F k Z G V k V G 9 E Y X R h T W 9 k Z W w i I F Z h b H V l P S J s M C 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V l c y 9 B d X R v U m V t b 3 Z l Z E N v b H V t b n M x L n t j b G l l b n R f b m F t Z S w w f S Z x d W 9 0 O y w m c X V v d D t T Z W N 0 a W 9 u M S 9 G Z W V z L 0 F 1 d G 9 S Z W 1 v d m V k Q 2 9 s d W 1 u c z E u e 2 J y Y W 5 j a F 9 u Y W 1 l L D F 9 J n F 1 b 3 Q 7 L C Z x d W 9 0 O 1 N l Y 3 R p b 2 4 x L 0 Z l Z X M v Q X V 0 b 1 J l b W 9 2 Z W R D b 2 x 1 b W 5 z M S 5 7 c 2 9 s d X R p b 2 5 f Z 3 J v d X A s M n 0 m c X V v d D s s J n F 1 b 3 Q 7 U 2 V j d G l v b j E v R m V l c y 9 B d X R v U m V t b 3 Z l Z E N v b H V t b n M x L n t T Y W x l c 3 B l c n N v b i B J R C w z f S Z x d W 9 0 O y w m c X V v d D t T Z W N 0 a W 9 u M S 9 G Z W V z L 0 F 1 d G 9 S Z W 1 v d m V k Q 2 9 s d W 1 u c z E u e 0 F j Y 2 9 1 b n Q g R X h l Y 3 V 0 a X Z l L D R 9 J n F 1 b 3 Q 7 L C Z x d W 9 0 O 1 N l Y 3 R p b 2 4 x L 0 Z l Z X M v Q X V 0 b 1 J l b W 9 2 Z W R D b 2 x 1 b W 5 z M S 5 7 a W 5 j b 2 1 l X 2 N s Y X N z L D V 9 J n F 1 b 3 Q 7 L C Z x d W 9 0 O 1 N l Y 3 R p b 2 4 x L 0 Z l Z X M v Q X V 0 b 1 J l b W 9 2 Z W R D b 2 x 1 b W 5 z M S 5 7 Q W 1 v d W 5 0 L D Z 9 J n F 1 b 3 Q 7 L C Z x d W 9 0 O 1 N l Y 3 R p b 2 4 x L 0 Z l Z X M v Q X V 0 b 1 J l b W 9 2 Z W R D b 2 x 1 b W 5 z M S 5 7 a W 5 j b 2 1 l X 2 R 1 Z V 9 k Y X R l L D d 9 J n F 1 b 3 Q 7 L C Z x d W 9 0 O 1 N l Y 3 R p b 2 4 x L 0 Z l Z X M v Q X V 0 b 1 J l b W 9 2 Z W R D b 2 x 1 b W 5 z M S 5 7 c m V 2 Z W 5 1 Z V 9 0 c m F u c 2 F j d G l v b l 9 0 e X B l L D h 9 J n F 1 b 3 Q 7 X S w m c X V v d D t D b 2 x 1 b W 5 D b 3 V u d C Z x d W 9 0 O z o 5 L C Z x d W 9 0 O 0 t l e U N v b H V t b k 5 h b W V z J n F 1 b 3 Q 7 O l t d L C Z x d W 9 0 O 0 N v b H V t b k l k Z W 5 0 a X R p Z X M m c X V v d D s 6 W y Z x d W 9 0 O 1 N l Y 3 R p b 2 4 x L 0 Z l Z X M v Q X V 0 b 1 J l b W 9 2 Z W R D b 2 x 1 b W 5 z M S 5 7 Y 2 x p Z W 5 0 X 2 5 h b W U s M H 0 m c X V v d D s s J n F 1 b 3 Q 7 U 2 V j d G l v b j E v R m V l c y 9 B d X R v U m V t b 3 Z l Z E N v b H V t b n M x L n t i c m F u Y 2 h f b m F t Z S w x f S Z x d W 9 0 O y w m c X V v d D t T Z W N 0 a W 9 u M S 9 G Z W V z L 0 F 1 d G 9 S Z W 1 v d m V k Q 2 9 s d W 1 u c z E u e 3 N v b H V 0 a W 9 u X 2 d y b 3 V w L D J 9 J n F 1 b 3 Q 7 L C Z x d W 9 0 O 1 N l Y 3 R p b 2 4 x L 0 Z l Z X M v Q X V 0 b 1 J l b W 9 2 Z W R D b 2 x 1 b W 5 z M S 5 7 U 2 F s Z X N w Z X J z b 2 4 g S U Q s M 3 0 m c X V v d D s s J n F 1 b 3 Q 7 U 2 V j d G l v b j E v R m V l c y 9 B d X R v U m V t b 3 Z l Z E N v b H V t b n M x L n t B Y 2 N v d W 5 0 I E V 4 Z W N 1 d G l 2 Z S w 0 f S Z x d W 9 0 O y w m c X V v d D t T Z W N 0 a W 9 u M S 9 G Z W V z L 0 F 1 d G 9 S Z W 1 v d m V k Q 2 9 s d W 1 u c z E u e 2 l u Y 2 9 t Z V 9 j b G F z c y w 1 f S Z x d W 9 0 O y w m c X V v d D t T Z W N 0 a W 9 u M S 9 G Z W V z L 0 F 1 d G 9 S Z W 1 v d m V k Q 2 9 s d W 1 u c z E u e 0 F t b 3 V u d C w 2 f S Z x d W 9 0 O y w m c X V v d D t T Z W N 0 a W 9 u M S 9 G Z W V z L 0 F 1 d G 9 S Z W 1 v d m V k Q 2 9 s d W 1 u c z E u e 2 l u Y 2 9 t Z V 9 k d W V f Z G F 0 Z S w 3 f S Z x d W 9 0 O y w m c X V v d D t T Z W N 0 a W 9 u M S 9 G Z W V z L 0 F 1 d G 9 S Z W 1 v d m V k Q 2 9 s d W 1 u c z E u e 3 J l d m V u d W V f d H J h b n N h Y 3 R p b 2 5 f d H l w Z S w 4 f S Z x d W 9 0 O 1 0 s J n F 1 b 3 Q 7 U m V s Y X R p b 2 5 z a G l w S W 5 m b y Z x d W 9 0 O z p b X X 0 i I C 8 + P C 9 T d G F i b G V F b n R y a W V z P j w v S X R l b T 4 8 S X R l b T 4 8 S X R l b U x v Y 2 F 0 a W 9 u P j x J d G V t V H l w Z T 5 G b 3 J t d W x h P C 9 J d G V t V H l w Z T 4 8 S X R l b V B h d G g + U 2 V j d G l v b j E v R m V l c y 9 T b 3 V y Y 2 U 8 L 0 l 0 Z W 1 Q Y X R o P j w v S X R l b U x v Y 2 F 0 a W 9 u P j x T d G F i b G V F b n R y a W V z I C 8 + P C 9 J d G V t P j x J d G V t P j x J d G V t T G 9 j Y X R p b 2 4 + P E l 0 Z W 1 U e X B l P k Z v c m 1 1 b G E 8 L 0 l 0 Z W 1 U e X B l P j x J d G V t U G F 0 a D 5 T Z W N 0 a W 9 u M S 9 G Z W V z L 2 Z l Z X N f M j A y M D A x M j M x M D Q x 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Q n J v a 2 V y Y W d l P C 9 J d G V t U G F 0 a D 4 8 L 0 l 0 Z W 1 M b 2 N h d G l v b j 4 8 U 3 R h Y m x l R W 5 0 c m l l c z 4 8 R W 5 0 c n k g V H l w Z T 0 i S X N Q c m l 2 Y X R l I i B W Y W x 1 Z T 0 i b D A i I C 8 + P E V u d H J 5 I F R 5 c G U 9 I l F 1 Z X J 5 S U Q i I F Z h b H V l P S J z Z D J l N j c w M T Q t Y m M 3 N i 0 0 M G M 3 L T h l Z m I t M T M 4 Y j B m Y T B j Y 2 J 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C c m 9 r Z X J h Z 2 U i I C 8 + P E V u d H J 5 I F R 5 c G U 9 I k Z p b G x l Z E N v b X B s Z X R l U m V z d W x 0 V G 9 X b 3 J r c 2 h l Z X Q i I F Z h b H V l P S J s M 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Q U d D U W t H Q X d Z R 0 J n W U Z D U V l H Q m d r P S I g L z 4 8 R W 5 0 c n k g V H l w Z T 0 i R m l s b E x h c 3 R V c G R h d G V k I i B W Y W x 1 Z T 0 i Z D I w M j U t M D M t M D d U M T Q 6 M D U 6 M T Q u M T Q z O D A 3 M 1 o i I C 8 + P E V u d H J 5 I F R 5 c G U 9 I k Z p b G x F c n J v c k N v d W 5 0 I i B W Y W x 1 Z T 0 i b D A i I C 8 + P E V u d H J 5 I F R 5 c G U 9 I k Z p b G x F c n J v c k N v Z G U i I F Z h b H V l P S J z V W 5 r b m 9 3 b i I g L z 4 8 R W 5 0 c n k g V H l w Z T 0 i R m l s b E N v d W 5 0 I i B W Y W x 1 Z T 0 i b D k 2 M S I g L z 4 8 R W 5 0 c n k g V H l w Z T 0 i Q W R k Z W R U b 0 R h d G F N b 2 R l b C I g V m F s d W U 9 I m w w 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n J v a 2 V y Y W d l L 0 F 1 d G 9 S Z W 1 v d m V k Q 2 9 s d W 1 u c z E u e 2 N s a W V u d F 9 u Y W 1 l L D B 9 J n F 1 b 3 Q 7 L C Z x d W 9 0 O 1 N l Y 3 R p b 2 4 x L 0 J y b 2 t l c m F n Z S 9 B d X R v U m V t b 3 Z l Z E N v b H V t b n M x L n t w b 2 x p Y 3 l f b n V t Y m V y L D F 9 J n F 1 b 3 Q 7 L C Z x d W 9 0 O 1 N l Y 3 R p b 2 4 x L 0 J y b 2 t l c m F n Z S 9 B d X R v U m V t b 3 Z l Z E N v b H V t b n M x L n t w b 2 x p Y 3 l f c 3 R h d H V z L D J 9 J n F 1 b 3 Q 7 L C Z x d W 9 0 O 1 N l Y 3 R p b 2 4 x L 0 J y b 2 t l c m F n Z S 9 B d X R v U m V t b 3 Z l Z E N v b H V t b n M x L n t w b 2 x p Y 3 l f c 3 R h c n R f Z G F 0 Z S w z f S Z x d W 9 0 O y w m c X V v d D t T Z W N 0 a W 9 u M S 9 C c m 9 r Z X J h Z 2 U v Q X V 0 b 1 J l b W 9 2 Z W R D b 2 x 1 b W 5 z M S 5 7 c G 9 s a W N 5 X 2 V u Z F 9 k Y X R l L D R 9 J n F 1 b 3 Q 7 L C Z x d W 9 0 O 1 N l Y 3 R p b 2 4 x L 0 J y b 2 t l c m F n Z S 9 B d X R v U m V t b 3 Z l Z E N v b H V t b n M x L n t w c m 9 k d W N 0 X 2 d y b 3 V w L D V 9 J n F 1 b 3 Q 7 L C Z x d W 9 0 O 1 N l Y 3 R p b 2 4 x L 0 J y b 2 t l c m F n Z S 9 B d X R v U m V t b 3 Z l Z E N v b H V t b n M x L n t B Y 2 N v d W 5 0 I E l k L D Z 9 J n F 1 b 3 Q 7 L C Z x d W 9 0 O 1 N l Y 3 R p b 2 4 x L 0 J y b 2 t l c m F n Z S 9 B d X R v U m V t b 3 Z l Z E N v b H V t b n M x L n t B Y 2 N v d W 5 0 I E V 4 Z S B J R C w 3 f S Z x d W 9 0 O y w m c X V v d D t T Z W N 0 a W 9 u M S 9 C c m 9 r Z X J h Z 2 U v Q X V 0 b 1 J l b W 9 2 Z W R D b 2 x 1 b W 5 z M S 5 7 Y n J h b m N o X 2 5 h b W U s O H 0 m c X V v d D s s J n F 1 b 3 Q 7 U 2 V j d G l v b j E v Q n J v a 2 V y Y W d l L 0 F 1 d G 9 S Z W 1 v d m V k Q 2 9 s d W 1 u c z E u e 3 N v b H V 0 a W 9 u X 2 d y b 3 V w L D l 9 J n F 1 b 3 Q 7 L C Z x d W 9 0 O 1 N l Y 3 R p b 2 4 x L 0 J y b 2 t l c m F n Z S 9 B d X R v U m V t b 3 Z l Z E N v b H V t b n M x L n t p b m N v b W V f Y 2 x h c 3 M s M T B 9 J n F 1 b 3 Q 7 L C Z x d W 9 0 O 1 N l Y 3 R p b 2 4 x L 0 J y b 2 t l c m F n Z S 9 B d X R v U m V t b 3 Z l Z E N v b H V t b n M x L n t B b W 9 1 b n Q s M T F 9 J n F 1 b 3 Q 7 L C Z x d W 9 0 O 1 N l Y 3 R p b 2 4 x L 0 J y b 2 t l c m F n Z S 9 B d X R v U m V t b 3 Z l Z E N v b H V t b n M x L n t p b m N v b W V f Z H V l X 2 R h d G U s M T J 9 J n F 1 b 3 Q 7 L C Z x d W 9 0 O 1 N l Y 3 R p b 2 4 x L 0 J y b 2 t l c m F n Z S 9 B d X R v U m V t b 3 Z l Z E N v b H V t b n M x L n t y Z X Z l b n V l X 3 R y Y W 5 z Y W N 0 a W 9 u X 3 R 5 c G U s M T N 9 J n F 1 b 3 Q 7 L C Z x d W 9 0 O 1 N l Y 3 R p b 2 4 x L 0 J y b 2 t l c m F n Z S 9 B d X R v U m V t b 3 Z l Z E N v b H V t b n M x L n t y Z W 5 l d 2 F s X 3 N 0 Y X R 1 c y w x N H 0 m c X V v d D s s J n F 1 b 3 Q 7 U 2 V j d G l v b j E v Q n J v a 2 V y Y W d l L 0 F 1 d G 9 S Z W 1 v d m V k Q 2 9 s d W 1 u c z E u e 2 x h c H N l X 3 J l Y X N v b i w x N X 0 m c X V v d D s s J n F 1 b 3 Q 7 U 2 V j d G l v b j E v Q n J v a 2 V y Y W d l L 0 F 1 d G 9 S Z W 1 v d m V k Q 2 9 s d W 1 u c z E u e 2 x h c 3 R f d X B k Y X R l Z F 9 k Y X R l L D E 2 f S Z x d W 9 0 O 1 0 s J n F 1 b 3 Q 7 Q 2 9 s d W 1 u Q 2 9 1 b n Q m c X V v d D s 6 M T c s J n F 1 b 3 Q 7 S 2 V 5 Q 2 9 s d W 1 u T m F t Z X M m c X V v d D s 6 W 1 0 s J n F 1 b 3 Q 7 Q 2 9 s d W 1 u S W R l b n R p d G l l c y Z x d W 9 0 O z p b J n F 1 b 3 Q 7 U 2 V j d G l v b j E v Q n J v a 2 V y Y W d l L 0 F 1 d G 9 S Z W 1 v d m V k Q 2 9 s d W 1 u c z E u e 2 N s a W V u d F 9 u Y W 1 l L D B 9 J n F 1 b 3 Q 7 L C Z x d W 9 0 O 1 N l Y 3 R p b 2 4 x L 0 J y b 2 t l c m F n Z S 9 B d X R v U m V t b 3 Z l Z E N v b H V t b n M x L n t w b 2 x p Y 3 l f b n V t Y m V y L D F 9 J n F 1 b 3 Q 7 L C Z x d W 9 0 O 1 N l Y 3 R p b 2 4 x L 0 J y b 2 t l c m F n Z S 9 B d X R v U m V t b 3 Z l Z E N v b H V t b n M x L n t w b 2 x p Y 3 l f c 3 R h d H V z L D J 9 J n F 1 b 3 Q 7 L C Z x d W 9 0 O 1 N l Y 3 R p b 2 4 x L 0 J y b 2 t l c m F n Z S 9 B d X R v U m V t b 3 Z l Z E N v b H V t b n M x L n t w b 2 x p Y 3 l f c 3 R h c n R f Z G F 0 Z S w z f S Z x d W 9 0 O y w m c X V v d D t T Z W N 0 a W 9 u M S 9 C c m 9 r Z X J h Z 2 U v Q X V 0 b 1 J l b W 9 2 Z W R D b 2 x 1 b W 5 z M S 5 7 c G 9 s a W N 5 X 2 V u Z F 9 k Y X R l L D R 9 J n F 1 b 3 Q 7 L C Z x d W 9 0 O 1 N l Y 3 R p b 2 4 x L 0 J y b 2 t l c m F n Z S 9 B d X R v U m V t b 3 Z l Z E N v b H V t b n M x L n t w c m 9 k d W N 0 X 2 d y b 3 V w L D V 9 J n F 1 b 3 Q 7 L C Z x d W 9 0 O 1 N l Y 3 R p b 2 4 x L 0 J y b 2 t l c m F n Z S 9 B d X R v U m V t b 3 Z l Z E N v b H V t b n M x L n t B Y 2 N v d W 5 0 I E l k L D Z 9 J n F 1 b 3 Q 7 L C Z x d W 9 0 O 1 N l Y 3 R p b 2 4 x L 0 J y b 2 t l c m F n Z S 9 B d X R v U m V t b 3 Z l Z E N v b H V t b n M x L n t B Y 2 N v d W 5 0 I E V 4 Z S B J R C w 3 f S Z x d W 9 0 O y w m c X V v d D t T Z W N 0 a W 9 u M S 9 C c m 9 r Z X J h Z 2 U v Q X V 0 b 1 J l b W 9 2 Z W R D b 2 x 1 b W 5 z M S 5 7 Y n J h b m N o X 2 5 h b W U s O H 0 m c X V v d D s s J n F 1 b 3 Q 7 U 2 V j d G l v b j E v Q n J v a 2 V y Y W d l L 0 F 1 d G 9 S Z W 1 v d m V k Q 2 9 s d W 1 u c z E u e 3 N v b H V 0 a W 9 u X 2 d y b 3 V w L D l 9 J n F 1 b 3 Q 7 L C Z x d W 9 0 O 1 N l Y 3 R p b 2 4 x L 0 J y b 2 t l c m F n Z S 9 B d X R v U m V t b 3 Z l Z E N v b H V t b n M x L n t p b m N v b W V f Y 2 x h c 3 M s M T B 9 J n F 1 b 3 Q 7 L C Z x d W 9 0 O 1 N l Y 3 R p b 2 4 x L 0 J y b 2 t l c m F n Z S 9 B d X R v U m V t b 3 Z l Z E N v b H V t b n M x L n t B b W 9 1 b n Q s M T F 9 J n F 1 b 3 Q 7 L C Z x d W 9 0 O 1 N l Y 3 R p b 2 4 x L 0 J y b 2 t l c m F n Z S 9 B d X R v U m V t b 3 Z l Z E N v b H V t b n M x L n t p b m N v b W V f Z H V l X 2 R h d G U s M T J 9 J n F 1 b 3 Q 7 L C Z x d W 9 0 O 1 N l Y 3 R p b 2 4 x L 0 J y b 2 t l c m F n Z S 9 B d X R v U m V t b 3 Z l Z E N v b H V t b n M x L n t y Z X Z l b n V l X 3 R y Y W 5 z Y W N 0 a W 9 u X 3 R 5 c G U s M T N 9 J n F 1 b 3 Q 7 L C Z x d W 9 0 O 1 N l Y 3 R p b 2 4 x L 0 J y b 2 t l c m F n Z S 9 B d X R v U m V t b 3 Z l Z E N v b H V t b n M x L n t y Z W 5 l d 2 F s X 3 N 0 Y X R 1 c y w x N H 0 m c X V v d D s s J n F 1 b 3 Q 7 U 2 V j d G l v b j E v Q n J v a 2 V y Y W d l L 0 F 1 d G 9 S Z W 1 v d m V k Q 2 9 s d W 1 u c z E u e 2 x h c H N l X 3 J l Y X N v b i w x N X 0 m c X V v d D s s J n F 1 b 3 Q 7 U 2 V j d G l v b j E v Q n J v a 2 V y Y W d l L 0 F 1 d G 9 S Z W 1 v d m V k Q 2 9 s d W 1 u c z E u e 2 x h c 3 R f d X B k Y X R l Z F 9 k Y X R l L D E 2 f S Z x d W 9 0 O 1 0 s J n F 1 b 3 Q 7 U m V s Y X R p b 2 5 z a G l w S W 5 m b y Z x d W 9 0 O z p b X X 0 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i c m 9 r Z X J h Z 2 V f M j A y M D A x M j M x M D Q w X 1 N o Z W V 0 P C 9 J d G V t U G F 0 a D 4 8 L 0 l 0 Z W 1 M b 2 N h d G l v b j 4 8 U 3 R h Y m x l R W 5 0 c m l l c y A v P j w v S X R l b T 4 8 S X R l b T 4 8 S X R l b U x v Y 2 F 0 a W 9 u P j x J d G V t V H l w Z T 5 G b 3 J t d W x h P C 9 J d G V t V H l w Z T 4 8 S X R l b V B h d G g + U 2 V j d G l v b j E v Q n J v a 2 V y Y W d l L 1 B y b 2 1 v d G V k J T I w S G V h Z G V y c z 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l u d m 9 p Y 2 U 8 L 0 l 0 Z W 1 Q Y X R o P j w v S X R l b U x v Y 2 F 0 a W 9 u P j x T d G F i b G V F b n R y a W V z P j x F b n R y e S B U e X B l P S J J c 1 B y a X Z h d G U i I F Z h b H V l P S J s M C I g L z 4 8 R W 5 0 c n k g V H l w Z T 0 i U X V l c n l J R C I g V m F s d W U 9 I n M y Z T l k Y T A 1 Z C 0 3 Y j V h L T R h M W Q t O T M y Z S 0 w N m F j N j Z j Y z U 3 Y 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d m 9 p Y 2 U i I C 8 + P E V u d H J 5 I F R 5 c G U 9 I k Z p b G x l Z E N v b X B s Z X R l U m V z d W x 0 V G 9 X b 3 J r c 2 h l Z X Q i I F Z h b H V l P S J s M S I g L z 4 8 R W 5 0 c n k g V H l w Z T 0 i R m l s b E N v d W 5 0 I i B W Y W x 1 Z T 0 i b D I w N C I g L z 4 8 R W 5 0 c n k g V H l w Z T 0 i R m l s b E V y c m 9 y Q 2 9 k Z S I g V m F s d W U 9 I n N V b m t u b 3 d u I i A v P j x F b n R y e S B U e X B l P S J G a W x s R X J y b 3 J D b 3 V u d C I g V m F s d W U 9 I m w w I i A v P j x F b n R y e S B U e X B l P S J G a W x s T G F z d F V w Z G F 0 Z W Q i I F Z h b H V l P S J k M j A y N S 0 w M y 0 w N 1 Q x N D o w N T o x N S 4 y N z A 0 M z A w 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Q W R k Z W R U b 0 R h d G F N b 2 R l b C I g V m F s d W U 9 I m w w 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S W 5 2 b 2 l j Z S 9 B d X R v U m V t b 3 Z l Z E N v b H V t b n M x L n t p b n Z v a W N l X 2 5 1 b W J l c i w w f S Z x d W 9 0 O y w m c X V v d D t T Z W N 0 a W 9 u M S 9 J b n Z v a W N l L 0 F 1 d G 9 S Z W 1 v d m V k Q 2 9 s d W 1 u c z E u e 2 l u d m 9 p Y 2 V f Z G F 0 Z S w x f S Z x d W 9 0 O y w m c X V v d D t T Z W N 0 a W 9 u M S 9 J b n Z v a W N l L 0 F 1 d G 9 S Z W 1 v d m V k Q 2 9 s d W 1 u c z E u e 3 J l d m V u d W V f d H J h b n N h Y 3 R p b 2 5 f d H l w Z S w y f S Z x d W 9 0 O y w m c X V v d D t T Z W N 0 a W 9 u M S 9 J b n Z v a W N l L 0 F 1 d G 9 S Z W 1 v d m V k Q 2 9 s d W 1 u c z E u e 2 J y Y W 5 j a F 9 u Y W 1 l L D N 9 J n F 1 b 3 Q 7 L C Z x d W 9 0 O 1 N l Y 3 R p b 2 4 x L 0 l u d m 9 p Y 2 U v Q X V 0 b 1 J l b W 9 2 Z W R D b 2 x 1 b W 5 z M S 5 7 c 2 9 s d X R p b 2 5 f Z 3 J v d X A s N H 0 m c X V v d D s s J n F 1 b 3 Q 7 U 2 V j d G l v b j E v S W 5 2 b 2 l j Z S 9 B d X R v U m V t b 3 Z l Z E N v b H V t b n M x L n t B Y 2 N v d W 5 0 I E V 4 Z S B J R C w 1 f S Z x d W 9 0 O y w m c X V v d D t T Z W N 0 a W 9 u M S 9 J b n Z v a W N l L 0 F 1 d G 9 S Z W 1 v d m V k Q 2 9 s d W 1 u c z E u e 0 F j Y 2 9 1 b n Q g R X h l Y 3 V 0 a X Z l L D Z 9 J n F 1 b 3 Q 7 L C Z x d W 9 0 O 1 N l Y 3 R p b 2 4 x L 0 l u d m 9 p Y 2 U v Q X V 0 b 1 J l b W 9 2 Z W R D b 2 x 1 b W 5 z M S 5 7 a W 5 j b 2 1 l X 2 N s Y X N z L D d 9 J n F 1 b 3 Q 7 L C Z x d W 9 0 O 1 N l Y 3 R p b 2 4 x L 0 l u d m 9 p Y 2 U v Q X V 0 b 1 J l b W 9 2 Z W R D b 2 x 1 b W 5 z M S 5 7 Y 2 x p Z W 5 0 X 2 5 h b W U s O H 0 m c X V v d D s s J n F 1 b 3 Q 7 U 2 V j d G l v b j E v S W 5 2 b 2 l j Z S 9 B d X R v U m V t b 3 Z l Z E N v b H V t b n M x L n t w b 2 x p Y 3 l f b n V t Y m V y L D l 9 J n F 1 b 3 Q 7 L C Z x d W 9 0 O 1 N l Y 3 R p b 2 4 x L 0 l u d m 9 p Y 2 U v Q X V 0 b 1 J l b W 9 2 Z W R D b 2 x 1 b W 5 z M S 5 7 Q W 1 v d W 5 0 L D E w f S Z x d W 9 0 O y w m c X V v d D t T Z W N 0 a W 9 u M S 9 J b n Z v a W N l L 0 F 1 d G 9 S Z W 1 v d m V k Q 2 9 s d W 1 u c z E u e 2 l u Y 2 9 t Z V 9 k d W V f Z G F 0 Z S w x M X 0 m c X V v d D t d L C Z x d W 9 0 O 0 N v b H V t b k N v d W 5 0 J n F 1 b 3 Q 7 O j E y L C Z x d W 9 0 O 0 t l e U N v b H V t b k 5 h b W V z J n F 1 b 3 Q 7 O l t d L C Z x d W 9 0 O 0 N v b H V t b k l k Z W 5 0 a X R p Z X M m c X V v d D s 6 W y Z x d W 9 0 O 1 N l Y 3 R p b 2 4 x L 0 l u d m 9 p Y 2 U v Q X V 0 b 1 J l b W 9 2 Z W R D b 2 x 1 b W 5 z M S 5 7 a W 5 2 b 2 l j Z V 9 u d W 1 i Z X I s M H 0 m c X V v d D s s J n F 1 b 3 Q 7 U 2 V j d G l v b j E v S W 5 2 b 2 l j Z S 9 B d X R v U m V t b 3 Z l Z E N v b H V t b n M x L n t p b n Z v a W N l X 2 R h d G U s M X 0 m c X V v d D s s J n F 1 b 3 Q 7 U 2 V j d G l v b j E v S W 5 2 b 2 l j Z S 9 B d X R v U m V t b 3 Z l Z E N v b H V t b n M x L n t y Z X Z l b n V l X 3 R y Y W 5 z Y W N 0 a W 9 u X 3 R 5 c G U s M n 0 m c X V v d D s s J n F 1 b 3 Q 7 U 2 V j d G l v b j E v S W 5 2 b 2 l j Z S 9 B d X R v U m V t b 3 Z l Z E N v b H V t b n M x L n t i c m F u Y 2 h f b m F t Z S w z f S Z x d W 9 0 O y w m c X V v d D t T Z W N 0 a W 9 u M S 9 J b n Z v a W N l L 0 F 1 d G 9 S Z W 1 v d m V k Q 2 9 s d W 1 u c z E u e 3 N v b H V 0 a W 9 u X 2 d y b 3 V w L D R 9 J n F 1 b 3 Q 7 L C Z x d W 9 0 O 1 N l Y 3 R p b 2 4 x L 0 l u d m 9 p Y 2 U v Q X V 0 b 1 J l b W 9 2 Z W R D b 2 x 1 b W 5 z M S 5 7 Q W N j b 3 V u d C B F e G U g S U Q s N X 0 m c X V v d D s s J n F 1 b 3 Q 7 U 2 V j d G l v b j E v S W 5 2 b 2 l j Z S 9 B d X R v U m V t b 3 Z l Z E N v b H V t b n M x L n t B Y 2 N v d W 5 0 I E V 4 Z W N 1 d G l 2 Z S w 2 f S Z x d W 9 0 O y w m c X V v d D t T Z W N 0 a W 9 u M S 9 J b n Z v a W N l L 0 F 1 d G 9 S Z W 1 v d m V k Q 2 9 s d W 1 u c z E u e 2 l u Y 2 9 t Z V 9 j b G F z c y w 3 f S Z x d W 9 0 O y w m c X V v d D t T Z W N 0 a W 9 u M S 9 J b n Z v a W N l L 0 F 1 d G 9 S Z W 1 v d m V k Q 2 9 s d W 1 u c z E u e 2 N s a W V u d F 9 u Y W 1 l L D h 9 J n F 1 b 3 Q 7 L C Z x d W 9 0 O 1 N l Y 3 R p b 2 4 x L 0 l u d m 9 p Y 2 U v Q X V 0 b 1 J l b W 9 2 Z W R D b 2 x 1 b W 5 z M S 5 7 c G 9 s a W N 5 X 2 5 1 b W J l c i w 5 f S Z x d W 9 0 O y w m c X V v d D t T Z W N 0 a W 9 u M S 9 J b n Z v a W N l L 0 F 1 d G 9 S Z W 1 v d m V k Q 2 9 s d W 1 u c z E u e 0 F t b 3 V u d C w x M H 0 m c X V v d D s s J n F 1 b 3 Q 7 U 2 V j d G l v b j E v S W 5 2 b 2 l j Z S 9 B d X R v U m V t b 3 Z l Z E N v b H V t b n M x L n t p b m N v b W V f Z H V l X 2 R h d G U s M T F 9 J n F 1 b 3 Q 7 X S w m c X V v d D t S Z W x h d G l v b n N o a X B J b m Z v J n F 1 b 3 Q 7 O l t d f S I g L z 4 8 L 1 N 0 Y W J s Z U V u d H J p Z X M + P C 9 J d G V t P j x J d G V t P j x J d G V t T G 9 j Y X R p b 2 4 + P E l 0 Z W 1 U e X B l P k Z v c m 1 1 b G E 8 L 0 l 0 Z W 1 U e X B l P j x J d G V t U G F 0 a D 5 T Z W N 0 a W 9 u M S 9 J b n Z v a W N l L 1 N v d X J j Z T w v S X R l b V B h d G g + P C 9 J d G V t T G 9 j Y X R p b 2 4 + P F N 0 Y W J s Z U V u d H J p Z X M g L z 4 8 L 0 l 0 Z W 0 + P E l 0 Z W 0 + P E l 0 Z W 1 M b 2 N h d G l v b j 4 8 S X R l b V R 5 c G U + R m 9 y b X V s Y T w v S X R l b V R 5 c G U + P E l 0 Z W 1 Q Y X R o P l N l Y 3 R p b 2 4 x L 0 l u d m 9 p Y 2 U v a W 5 2 b 2 l j Z V 8 y M D I w M D E y M z E w N D F f U 2 h l Z X Q 8 L 0 l 0 Z W 1 Q Y X R o P j w v S X R l b U x v Y 2 F 0 a W 9 u P j x T d G F i b G V F b n R y a W V z I C 8 + P C 9 J d G V t P j x J d G V t P j x J d G V t T G 9 j Y X R p b 2 4 + P E l 0 Z W 1 U e X B l P k Z v c m 1 1 b G E 8 L 0 l 0 Z W 1 U e X B l P j x J d G V t U G F 0 a D 5 T Z W N 0 a W 9 u M S 9 J b n Z v a W N l L 1 B y b 2 1 v d G V k J T I w S G V h Z G V y c z w v S X R l b V B h d G g + P C 9 J d G V t T G 9 j Y X R p b 2 4 + P F N 0 Y W J s Z U V u d H J p Z X M g L z 4 8 L 0 l 0 Z W 0 + P E l 0 Z W 0 + P E l 0 Z W 1 M b 2 N h d G l v b j 4 8 S X R l b V R 5 c G U + R m 9 y b X V s Y T w v S X R l b V R 5 c G U + P E l 0 Z W 1 Q Y X R o P l N l Y 3 R p b 2 4 x L 0 l u d m 9 p Y 2 U v Q 2 h h b m d l Z C U y M F R 5 c G U 8 L 0 l 0 Z W 1 Q Y X R o P j w v S X R l b U x v Y 2 F 0 a W 9 u P j x T d G F i b G V F b n R y a W V z I C 8 + P C 9 J d G V t P j x J d G V t P j x J d G V t T G 9 j Y X R p b 2 4 + P E l 0 Z W 1 U e X B l P k Z v c m 1 1 b G E 8 L 0 l 0 Z W 1 U e X B l P j x J d G V t U G F 0 a D 5 T Z W N 0 a W 9 u M S 9 N Z W V 0 a W 5 n P C 9 J d G V t U G F 0 a D 4 8 L 0 l 0 Z W 1 M b 2 N h d G l v b j 4 8 U 3 R h Y m x l R W 5 0 c m l l c z 4 8 R W 5 0 c n k g V H l w Z T 0 i S X N Q c m l 2 Y X R l I i B W Y W x 1 Z T 0 i b D A i I C 8 + P E V u d H J 5 I F R 5 c G U 9 I l F 1 Z X J 5 S U Q i I F Z h b H V l P S J z N j g 0 M D B m M G E t N j c y N S 0 0 M z Z k L W J h N j A t N D g 0 M z k 4 M D Q 0 O T V 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V 0 a W 5 n I i A v P j x F b n R y e S B U e X B l P S J G a W x s Z W R D b 2 1 w b G V 0 Z V J l c 3 V s d F R v V 2 9 y a 3 N o Z W V 0 I i B W Y W x 1 Z T 0 i b D E i I C 8 + P E V u d H J 5 I F R 5 c G U 9 I k Z p b G x D b 2 x 1 b W 5 O Y W 1 l c y I g V m F s d W U 9 I n N b J n F 1 b 3 Q 7 Q W N j b 3 V u d C B F e G U g S U Q m c X V v d D s s J n F 1 b 3 Q 7 Q W N j b 3 V u d C B F e G V j d X R p d m U m c X V v d D s s J n F 1 b 3 Q 7 Y n J h b m N o X 2 5 h b W U m c X V v d D s s J n F 1 b 3 Q 7 Z 2 x v Y m F s X 2 F 0 d G V u Z G V l c y Z x d W 9 0 O y w m c X V v d D t t Z W V 0 a W 5 n X 2 R h d G U m c X V v d D t d I i A v P j x F b n R y e S B U e X B l P S J G a W x s Q 2 9 s d W 1 u V H l w Z X M i I F Z h b H V l P S J z Q X d Z R 0 J n a z 0 i I C 8 + P E V u d H J 5 I F R 5 c G U 9 I k Z p b G x M Y X N 0 V X B k Y X R l Z C I g V m F s d W U 9 I m Q y M D I 1 L T A z L T A 3 V D E 0 O j A 1 O j E 1 L j I 4 N j U 0 N T V a I i A v P j x F b n R y e S B U e X B l P S J G a W x s R X J y b 3 J D b 3 V u d C I g V m F s d W U 9 I m w w I i A v P j x F b n R y e S B U e X B l P S J G a W x s R X J y b 3 J D b 2 R l I i B W Y W x 1 Z T 0 i c 1 V u a 2 5 v d 2 4 i I C 8 + P E V u d H J 5 I F R 5 c G U 9 I k Z p b G x D b 3 V u d C I g V m F s d W U 9 I m w z N C I g L z 4 8 R W 5 0 c n k g V H l w Z T 0 i Q W R k Z W R U b 0 R h d G F N b 2 R l b C I g V m F s d W U 9 I m w w 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W V 0 a W 5 n L 0 F 1 d G 9 S Z W 1 v d m V k Q 2 9 s d W 1 u c z E u e 0 F j Y 2 9 1 b n Q g R X h l I E l E L D B 9 J n F 1 b 3 Q 7 L C Z x d W 9 0 O 1 N l Y 3 R p b 2 4 x L 0 1 l Z X R p b m c v Q X V 0 b 1 J l b W 9 2 Z W R D b 2 x 1 b W 5 z M S 5 7 Q W N j b 3 V u d C B F e G V j d X R p d m U s M X 0 m c X V v d D s s J n F 1 b 3 Q 7 U 2 V j d G l v b j E v T W V l d G l u Z y 9 B d X R v U m V t b 3 Z l Z E N v b H V t b n M x L n t i c m F u Y 2 h f b m F t Z S w y f S Z x d W 9 0 O y w m c X V v d D t T Z W N 0 a W 9 u M S 9 N Z W V 0 a W 5 n L 0 F 1 d G 9 S Z W 1 v d m V k Q 2 9 s d W 1 u c z E u e 2 d s b 2 J h b F 9 h d H R l b m R l Z X M s M 3 0 m c X V v d D s s J n F 1 b 3 Q 7 U 2 V j d G l v b j E v T W V l d G l u Z y 9 B d X R v U m V t b 3 Z l Z E N v b H V t b n M x L n t t Z W V 0 a W 5 n X 2 R h d G U s N H 0 m c X V v d D t d L C Z x d W 9 0 O 0 N v b H V t b k N v d W 5 0 J n F 1 b 3 Q 7 O j U s J n F 1 b 3 Q 7 S 2 V 5 Q 2 9 s d W 1 u T m F t Z X M m c X V v d D s 6 W 1 0 s J n F 1 b 3 Q 7 Q 2 9 s d W 1 u S W R l b n R p d G l l c y Z x d W 9 0 O z p b J n F 1 b 3 Q 7 U 2 V j d G l v b j E v T W V l d G l u Z y 9 B d X R v U m V t b 3 Z l Z E N v b H V t b n M x L n t B Y 2 N v d W 5 0 I E V 4 Z S B J R C w w f S Z x d W 9 0 O y w m c X V v d D t T Z W N 0 a W 9 u M S 9 N Z W V 0 a W 5 n L 0 F 1 d G 9 S Z W 1 v d m V k Q 2 9 s d W 1 u c z E u e 0 F j Y 2 9 1 b n Q g R X h l Y 3 V 0 a X Z l L D F 9 J n F 1 b 3 Q 7 L C Z x d W 9 0 O 1 N l Y 3 R p b 2 4 x L 0 1 l Z X R p b m c v Q X V 0 b 1 J l b W 9 2 Z W R D b 2 x 1 b W 5 z M S 5 7 Y n J h b m N o X 2 5 h b W U s M n 0 m c X V v d D s s J n F 1 b 3 Q 7 U 2 V j d G l v b j E v T W V l d G l u Z y 9 B d X R v U m V t b 3 Z l Z E N v b H V t b n M x L n t n b G 9 i Y W x f Y X R 0 Z W 5 k Z W V z L D N 9 J n F 1 b 3 Q 7 L C Z x d W 9 0 O 1 N l Y 3 R p b 2 4 x L 0 1 l Z X R p b m c v Q X V 0 b 1 J l b W 9 2 Z W R D b 2 x 1 b W 5 z M S 5 7 b W V l d G l u Z 1 9 k Y X R l L D R 9 J n F 1 b 3 Q 7 X S w m c X V v d D t S Z W x h d G l v b n N o a X B J b m Z v J n F 1 b 3 Q 7 O l t d f S I g L z 4 8 L 1 N 0 Y W J s Z U V u d H J p Z X M + P C 9 J d G V t P j x J d G V t P j x J d G V t T G 9 j Y X R p b 2 4 + P E l 0 Z W 1 U e X B l P k Z v c m 1 1 b G E 8 L 0 l 0 Z W 1 U e X B l P j x J d G V t U G F 0 a D 5 T Z W N 0 a W 9 u M S 9 N Z W V 0 a W 5 n L 1 N v d X J j Z T w v S X R l b V B h d G g + P C 9 J d G V t T G 9 j Y X R p b 2 4 + P F N 0 Y W J s Z U V u d H J p Z X M g L z 4 8 L 0 l 0 Z W 0 + P E l 0 Z W 0 + P E l 0 Z W 1 M b 2 N h d G l v b j 4 8 S X R l b V R 5 c G U + R m 9 y b X V s Y T w v S X R l b V R 5 c G U + P E l 0 Z W 1 Q Y X R o P l N l Y 3 R p b 2 4 x L 0 1 l Z X R p b m c v b W V l d G l u Z 1 9 s a X N 0 X z I w M j A w M T I z M T A 0 M V 9 T a G V l d D w v S X R l b V B h d G g + P C 9 J d G V t T G 9 j Y X R p b 2 4 + P F N 0 Y W J s Z U V u d H J p Z X M g L z 4 8 L 0 l 0 Z W 0 + P E l 0 Z W 0 + P E l 0 Z W 1 M b 2 N h d G l v b j 4 8 S X R l b V R 5 c G U + R m 9 y b X V s Y T w v S X R l b V R 5 c G U + P E l 0 Z W 1 Q Y X R o P l N l Y 3 R p b 2 4 x L 0 1 l Z X R p b m c v U H J v b W 9 0 Z W Q l M j B I Z W F k Z X J z P C 9 J d G V t U G F 0 a D 4 8 L 0 l 0 Z W 1 M b 2 N h d G l v b j 4 8 U 3 R h Y m x l R W 5 0 c m l l c y A v P j w v S X R l b T 4 8 S X R l b T 4 8 S X R l b U x v Y 2 F 0 a W 9 u P j x J d G V t V H l w Z T 5 G b 3 J t d W x h P C 9 J d G V t V H l w Z T 4 8 S X R l b V B h d G g + U 2 V j d G l v b j E v T W V l d G l u Z y 9 D a G F u Z 2 V k J T I w V H l w Z T 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l F 1 Z X J 5 S U Q i I F Z h b H V l P S J z N m N m N D E 0 O G I t N j Y z M i 0 0 Y W M w L W E 2 Y T g t O G E 4 O D U 5 Z T Q 0 Z j R 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H B v c n R 1 b m l 0 e S I g L z 4 8 R W 5 0 c n k g V H l w Z T 0 i R m l s b G V k Q 2 9 t c G x l d G V S Z X N 1 b H R U b 1 d v c m t z a G V l d C I g V m F s d W U 9 I m w x 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Q 2 9 s d W 1 u V H l w Z X M i I F Z h b H V l P S J z Q m d Z R E J n T U R D U V l H Q m d Z R 0 J n P T 0 i I C 8 + P E V u d H J 5 I F R 5 c G U 9 I k Z p b G x M Y X N 0 V X B k Y X R l Z C I g V m F s d W U 9 I m Q y M D I 1 L T A z L T A 3 V D E 0 O j A 1 O j E 1 L j M w M j E 2 M T h a I i A v P j x F b n R y e S B U e X B l P S J G a W x s R X J y b 3 J D b 3 V u d C I g V m F s d W U 9 I m w w I i A v P j x F b n R y e S B U e X B l P S J G a W x s R X J y b 3 J D b 2 R l I i B W Y W x 1 Z T 0 i c 1 V u a 2 5 v d 2 4 i I C 8 + P E V u d H J 5 I F R 5 c G U 9 I k Z p b G x D b 3 V u d C I g V m F s d W U 9 I m w 0 O S I g L z 4 8 R W 5 0 c n k g V H l w Z T 0 i Q W R k Z W R U b 0 R h d G F N b 2 R l b C I g V m F s d W U 9 I m w w 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3 B w b 3 J 0 d W 5 p d H k v Q X V 0 b 1 J l b W 9 2 Z W R D b 2 x 1 b W 5 z M S 5 7 b 3 B w b 3 J 0 d W 5 p d H l f b m F t Z S w w f S Z x d W 9 0 O y w m c X V v d D t T Z W N 0 a W 9 u M S 9 P c H B v c n R 1 b m l 0 e S 9 B d X R v U m V t b 3 Z l Z E N v b H V t b n M x L n t v c H B v c n R 1 b m l 0 e V 9 p Z C w x f S Z x d W 9 0 O y w m c X V v d D t T Z W N 0 a W 9 u M S 9 P c H B v c n R 1 b m l 0 e S 9 B d X R v U m V t b 3 Z l Z E N v b H V t b n M x L n t B Y 2 N v d W 5 0 I E V 4 Z S B J Z C w y f S Z x d W 9 0 O y w m c X V v d D t T Z W N 0 a W 9 u M S 9 P c H B v c n R 1 b m l 0 e S 9 B d X R v U m V t b 3 Z l Z E N v b H V t b n M x L n t B Y 2 N v d W 5 0 I E V 4 Z W N 1 d G l 2 Z S w z f S Z x d W 9 0 O y w m c X V v d D t T Z W N 0 a W 9 u M S 9 P c H B v c n R 1 b m l 0 e S 9 B d X R v U m V t b 3 Z l Z E N v b H V t b n M x L n t w c m V t a X V t X 2 F t b 3 V u d C w 0 f S Z x d W 9 0 O y w m c X V v d D t T Z W N 0 a W 9 u M S 9 P c H B v c n R 1 b m l 0 e S 9 B d X R v U m V t b 3 Z l Z E N v b H V t b n M x L n t y Z X Z l b n V l X 2 F t b 3 V u d C w 1 f S Z x d W 9 0 O y w m c X V v d D t T Z W N 0 a W 9 u M S 9 P c H B v c n R 1 b m l 0 e S 9 B d X R v U m V t b 3 Z l Z E N v b H V t b n M x L n t j b G 9 z a W 5 n X 2 R h d G U s N n 0 m c X V v d D s s J n F 1 b 3 Q 7 U 2 V j d G l v b j E v T 3 B w b 3 J 0 d W 5 p d H k v Q X V 0 b 1 J l b W 9 2 Z W R D b 2 x 1 b W 5 z M S 5 7 c 3 R h Z 2 U s N 3 0 m c X V v d D s s J n F 1 b 3 Q 7 U 2 V j d G l v b j E v T 3 B w b 3 J 0 d W 5 p d H k v Q X V 0 b 1 J l b W 9 2 Z W R D b 2 x 1 b W 5 z M S 5 7 Y n J h b m N o L D h 9 J n F 1 b 3 Q 7 L C Z x d W 9 0 O 1 N l Y 3 R p b 2 4 x L 0 9 w c G 9 y d H V u a X R 5 L 0 F 1 d G 9 S Z W 1 v d m V k Q 2 9 s d W 1 u c z E u e 3 N w Z W N p Y W x 0 e S w 5 f S Z x d W 9 0 O y w m c X V v d D t T Z W N 0 a W 9 u M S 9 P c H B v c n R 1 b m l 0 e S 9 B d X R v U m V t b 3 Z l Z E N v b H V t b n M x L n t w c m 9 k d W N 0 X 2 d y b 3 V w L D E w f S Z x d W 9 0 O y w m c X V v d D t T Z W N 0 a W 9 u M S 9 P c H B v c n R 1 b m l 0 e S 9 B d X R v U m V t b 3 Z l Z E N v b H V t b n M x L n t w c m 9 k d W N 0 X 3 N 1 Y l 9 n c m 9 1 c C w x M X 0 m c X V v d D s s J n F 1 b 3 Q 7 U 2 V j d G l v b j E v T 3 B w b 3 J 0 d W 5 p d H k v Q X V 0 b 1 J l b W 9 2 Z W R D b 2 x 1 b W 5 z M S 5 7 c m l z a 1 9 k Z X R h a W x z L D E y f S Z x d W 9 0 O 1 0 s J n F 1 b 3 Q 7 Q 2 9 s d W 1 u Q 2 9 1 b n Q m c X V v d D s 6 M T M s J n F 1 b 3 Q 7 S 2 V 5 Q 2 9 s d W 1 u T m F t Z X M m c X V v d D s 6 W 1 0 s J n F 1 b 3 Q 7 Q 2 9 s d W 1 u S W R l b n R p d G l l c y Z x d W 9 0 O z p b J n F 1 b 3 Q 7 U 2 V j d G l v b j E v T 3 B w b 3 J 0 d W 5 p d H k v Q X V 0 b 1 J l b W 9 2 Z W R D b 2 x 1 b W 5 z M S 5 7 b 3 B w b 3 J 0 d W 5 p d H l f b m F t Z S w w f S Z x d W 9 0 O y w m c X V v d D t T Z W N 0 a W 9 u M S 9 P c H B v c n R 1 b m l 0 e S 9 B d X R v U m V t b 3 Z l Z E N v b H V t b n M x L n t v c H B v c n R 1 b m l 0 e V 9 p Z C w x f S Z x d W 9 0 O y w m c X V v d D t T Z W N 0 a W 9 u M S 9 P c H B v c n R 1 b m l 0 e S 9 B d X R v U m V t b 3 Z l Z E N v b H V t b n M x L n t B Y 2 N v d W 5 0 I E V 4 Z S B J Z C w y f S Z x d W 9 0 O y w m c X V v d D t T Z W N 0 a W 9 u M S 9 P c H B v c n R 1 b m l 0 e S 9 B d X R v U m V t b 3 Z l Z E N v b H V t b n M x L n t B Y 2 N v d W 5 0 I E V 4 Z W N 1 d G l 2 Z S w z f S Z x d W 9 0 O y w m c X V v d D t T Z W N 0 a W 9 u M S 9 P c H B v c n R 1 b m l 0 e S 9 B d X R v U m V t b 3 Z l Z E N v b H V t b n M x L n t w c m V t a X V t X 2 F t b 3 V u d C w 0 f S Z x d W 9 0 O y w m c X V v d D t T Z W N 0 a W 9 u M S 9 P c H B v c n R 1 b m l 0 e S 9 B d X R v U m V t b 3 Z l Z E N v b H V t b n M x L n t y Z X Z l b n V l X 2 F t b 3 V u d C w 1 f S Z x d W 9 0 O y w m c X V v d D t T Z W N 0 a W 9 u M S 9 P c H B v c n R 1 b m l 0 e S 9 B d X R v U m V t b 3 Z l Z E N v b H V t b n M x L n t j b G 9 z a W 5 n X 2 R h d G U s N n 0 m c X V v d D s s J n F 1 b 3 Q 7 U 2 V j d G l v b j E v T 3 B w b 3 J 0 d W 5 p d H k v Q X V 0 b 1 J l b W 9 2 Z W R D b 2 x 1 b W 5 z M S 5 7 c 3 R h Z 2 U s N 3 0 m c X V v d D s s J n F 1 b 3 Q 7 U 2 V j d G l v b j E v T 3 B w b 3 J 0 d W 5 p d H k v Q X V 0 b 1 J l b W 9 2 Z W R D b 2 x 1 b W 5 z M S 5 7 Y n J h b m N o L D h 9 J n F 1 b 3 Q 7 L C Z x d W 9 0 O 1 N l Y 3 R p b 2 4 x L 0 9 w c G 9 y d H V u a X R 5 L 0 F 1 d G 9 S Z W 1 v d m V k Q 2 9 s d W 1 u c z E u e 3 N w Z W N p Y W x 0 e S w 5 f S Z x d W 9 0 O y w m c X V v d D t T Z W N 0 a W 9 u M S 9 P c H B v c n R 1 b m l 0 e S 9 B d X R v U m V t b 3 Z l Z E N v b H V t b n M x L n t w c m 9 k d W N 0 X 2 d y b 3 V w L D E w f S Z x d W 9 0 O y w m c X V v d D t T Z W N 0 a W 9 u M S 9 P c H B v c n R 1 b m l 0 e S 9 B d X R v U m V t b 3 Z l Z E N v b H V t b n M x L n t w c m 9 k d W N 0 X 3 N 1 Y l 9 n c m 9 1 c C w x M X 0 m c X V v d D s s J n F 1 b 3 Q 7 U 2 V j d G l v b j E v T 3 B w b 3 J 0 d W 5 p d H k v Q X V 0 b 1 J l b W 9 2 Z W R D b 2 x 1 b W 5 z M S 5 7 c m l z a 1 9 k Z X R h a W x z L D E y f S Z x d W 9 0 O 1 0 s J n F 1 b 3 Q 7 U m V s Y X R p b 2 5 z a G l w S W 5 m b y Z x d W 9 0 O z p b X X 0 i I C 8 + P C 9 T d G F i b G V F b n R y a W V z P j w v S X R l b T 4 8 S X R l b T 4 8 S X R l b U x v Y 2 F 0 a W 9 u P j x J d G V t V H l w Z T 5 G b 3 J t d W x h P C 9 J d G V t V H l w Z T 4 8 S X R l b V B h d G g + U 2 V j d G l v b j E v T 3 B w b 3 J 0 d W 5 p d H k v U 2 9 1 c m N l P C 9 J d G V t U G F 0 a D 4 8 L 0 l 0 Z W 1 M b 2 N h d G l v b j 4 8 U 3 R h Y m x l R W 5 0 c m l l c y A v P j w v S X R l b T 4 8 S X R l b T 4 8 S X R l b U x v Y 2 F 0 a W 9 u P j x J d G V t V H l w Z T 5 G b 3 J t d W x h P C 9 J d G V t V H l w Z T 4 8 S X R l b V B h d G g + U 2 V j d G l v b j E v T 3 B w b 3 J 0 d W 5 p d H k v Z 2 N y b V 9 v c H B v c n R 1 b m l 0 e V 8 y M D I w M D E y M z E w N D F f U 2 h l Z X Q 8 L 0 l 0 Z W 1 Q Y X R o P j w v S X R l b U x v Y 2 F 0 a W 9 u P j x T d G F i b G V F b n R y a W V z I C 8 + P C 9 J d G V t P j x J d G V t P j x J d G V t T G 9 j Y X R p b 2 4 + P E l 0 Z W 1 U e X B l P k Z v c m 1 1 b G E 8 L 0 l 0 Z W 1 U e X B l P j x J d G V t U G F 0 a D 5 T Z W N 0 a W 9 u M S 9 P c H B v c n R 1 b m l 0 e S 9 Q c m 9 t b 3 R l Z C U y M E h l Y W R l c n M 8 L 0 l 0 Z W 1 Q Y X R o P j w v S X R l b U x v Y 2 F 0 a W 9 u P j x T d G F i b G V F b n R y a W V z I C 8 + P C 9 J d G V t P j x J d G V t P j x J d G V t T G 9 j Y X R p b 2 4 + P E l 0 Z W 1 U e X B l P k Z v c m 1 1 b G E 8 L 0 l 0 Z W 1 U e X B l P j x J d G V t U G F 0 a D 5 T Z W N 0 a W 9 u M S 9 P c H B v c n R 1 b m l 0 e S 9 D a G F u Z 2 V k J T I w V H l w Z T w v S X R l b V B h d G g + P C 9 J d G V t T G 9 j Y X R p b 2 4 + P F N 0 Y W J s Z U V u d H J p Z X M g L z 4 8 L 0 l 0 Z W 0 + P E l 0 Z W 0 + P E l 0 Z W 1 M b 2 N h d G l v b j 4 8 S X R l b V R 5 c G U + R m 9 y b X V s Y T w v S X R l b V R 5 c G U + P E l 0 Z W 1 Q Y X R o P l N l Y 3 R p b 2 4 x L 0 l u d m 9 p Y 2 U v U m V w b G F j Z W Q l M j B W Y W x 1 Z T w v S X R l b V B h d G g + P C 9 J d G V t T G 9 j Y X R p b 2 4 + P F N 0 Y W J s Z U V u d H J p Z X M g L z 4 8 L 0 l 0 Z W 0 + P C 9 J d G V t c z 4 8 L 0 x v Y 2 F s U G F j a 2 F n Z U 1 l d G F k Y X R h R m l s Z T 4 W A A A A U E s F B g A A A A A A A A A A A A A A A A A A A A A A A C Y B A A A B A A A A 0 I y d 3 w E V 0 R G M e g D A T 8 K X 6 w E A A A C L c T i T S s e 5 S b + D D Q R H R z Z k A A A A A A I A A A A A A B B m A A A A A Q A A I A A A A F / O 9 k G d 8 a 7 y A k r G 1 Y x 9 G / 5 8 0 w 2 g T D W H 9 x 1 a H 2 x h e 9 J P A A A A A A 6 A A A A A A g A A I A A A A D p R P S n P / 3 y o d j 5 a l U a T d H Z k v P c 8 T g E a W G t D N + r Y u j k F U A A A A J y Z Y z W K X F L y W T x E J I D u f 9 V A o C Q F q G F 4 a i 3 K O 0 1 e w Y M F E C 1 Z T T 6 x v D y l n 4 N z 7 j w c M m q A / 5 0 2 E s y u I N E b 8 + E C V 7 G q C I O v g K R J O C Z 3 o 0 b H N 0 K l Q A A A A L k T 4 P O f i 1 o l Y g y d d l A + f r h b v i m I a i p D Z A V T n u l 8 t s o X t F L D J X s Y N 8 Z 1 D Q + l k F k N L r 1 N a Z N / / z c f j Y K T U x L f 8 v 0 = < / D a t a M a s h u p > 
</file>

<file path=customXml/item10.xml>��< ? x m l   v e r s i o n = " 1 . 0 "   e n c o d i n g = " U T F - 1 6 " ? > < G e m i n i   x m l n s = " h t t p : / / g e m i n i / p i v o t c u s t o m i z a t i o n / T a b l e O r d e r " > < C u s t o m C o n t e n t > < ! [ C D A T A [ B r o k e r a g e , F e e s , I n v o i c e , M e e t i n g , I n d i v i d u a l _ B u d g e t , O p p o r t u n i t y ] ] > < / 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M e e t i n g " > < 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 2 0 2 5 - 0 3 - 1 0 T 1 1 : 0 3 : 4 6 . 6 6 0 0 9 3 9 + 0 5 : 3 0 < / L a s t P r o c e s s e d T i m e > < / D a t a M o d e l i n g S a n d b o x . S e r i a l i z e d S a n d b o x E r r o r C a c h e > ] ] > < / C u s t o m C o n t e n t > < / G e m i n i > 
</file>

<file path=customXml/item15.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 I d < / s t r i n g > < / k e y > < v a l u e > < i n t > 1 2 6 < / i n t > < / v a l u e > < / i t e m > < i t e m > < k e y > < s t r i n g > A c c o u n t   E x e   I D < / s t r i n g > < / k e y > < v a l u e > < i n t > 1 5 7 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 f a l s e < / a : H a s F o c u s > < a : S i z e A t D p i 9 6 > 1 2 9 < / a : S i z e A t D p i 9 6 > < a : V i s i b l e > t r u e < / a : V i s i b l e > < / V a l u e > < / K e y V a l u e O f s t r i n g S a n d b o x E d i t o r . M e a s u r e G r i d S t a t e S c d E 3 5 R y > < K e y V a l u e O f s t r i n g S a n d b o x E d i t o r . M e a s u r e G r i d S t a t e S c d E 3 5 R y > < K e y > F e e s < / K e y > < V a l u e   x m l n s : a = " h t t p : / / s c h e m a s . d a t a c o n t r a c t . o r g / 2 0 0 4 / 0 7 / M i c r o s o f t . A n a l y s i s S e r v i c e s . C o m m o n " > < a : H a s F o c u s > t r u e < / a : H a s F o c u s > < a : S i z e A t D p i 9 6 > 1 2 5 < / a : S i z e A t D p i 9 6 > < a : V i s i b l e > t r u e < / a : V i s i b l e > < / V a l u e > < / K e y V a l u e O f s t r i n g S a n d b o x E d i t o r . M e a s u r e G r i d S t a t e S c d E 3 5 R y > < K e y V a l u e O f s t r i n g S a n d b o x E d i t o r . M e a s u r e G r i d S t a t e S c d E 3 5 R y > < K e y > I n v o i c e < / K e y > < V a l u e   x m l n s : a = " h t t p : / / s c h e m a s . d a t a c o n t r a c t . o r g / 2 0 0 4 / 0 7 / M i c r o s o f t . A n a l y s i s S e r v i c e s . C o m m o n " > < a : H a s F o c u s > t r u e < / a : H a s F o c u s > < a : S i z e A t D p i 9 6 > 1 2 4 < / a : S i z e A t D p i 9 6 > < a : V i s i b l e > t r u e < / a : V i s i b l e > < / V a l u e > < / K e y V a l u e O f s t r i n g S a n d b o x E d i t o r . M e a s u r e G r i d S t a t e S c d E 3 5 R y > < K e y V a l u e O f s t r i n g S a n d b o x E d i t o r . M e a s u r e G r i d S t a t e S c d E 3 5 R y > < K e y > M e e t i n g < / K e y > < V a l u e   x m l n s : a = " h t t p : / / s c h e m a s . d a t a c o n t r a c t . o r g / 2 0 0 4 / 0 7 / M i c r o s o f t . A n a l y s i s S e r v i c e s . C o m m o n " > < a : H a s F o c u s > t r u e < / a : H a s F o c u s > < a : S i z e A t D p i 9 6 > 1 2 5 < / a : S i z e A t D p i 9 6 > < a : V i s i b l e > t r u e < / a : V i s i b l e > < / V a l u e > < / K e y V a l u e O f s t r i n g S a n d b o x E d i t o r . M e a s u r e G r i d S t a t e S c d E 3 5 R y > < K e y V a l u e O f s t r i n g S a n d b o x E d i t o r . M e a s u r e G r i d S t a t e S c d E 3 5 R y > < K e y > I n d i v i d u a l _ B u d g e t < / K e y > < V a l u e   x m l n s : a = " h t t p : / / s c h e m a s . d a t a c o n t r a c t . o r g / 2 0 0 4 / 0 7 / M i c r o s o f t . A n a l y s i s S e r v i c e s . C o m m o n " > < a : H a s F o c u s > t r u e < / a : H a s F o c u s > < a : S i z e A t D p i 9 6 > 1 2 5 < / a : S i z e A t D p i 9 6 > < a : V i s i b l e > t r u e < / a : V i s i b l e > < / V a l u e > < / K e y V a l u e O f s t r i n g S a n d b o x E d i t o r . M e a s u r e G r i d S t a t e S c d E 3 5 R y > < K e y V a l u e O f s t r i n g S a n d b o x E d i t o r . M e a s u r e G r i d S t a t e S c d E 3 5 R y > < K e y > O p p o r t u n i t y < / 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i t e m > < k e y > < s t r i n g > O p e n / C l o s e   O p p o r t u n i t y < / s t r i n g > < / k e y > < v a l u e > < i n t > 2 3 2 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i t e m > < k e y > < s t r i n g > O p e n / C l o s e   O p p o r t u n i t y < / 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S h o w H i d d e n " > < C u s t o m C o n t e n t > < ! [ C D A T A [ T r u e ] ] > < / C u s t o m C o n t e n t > < / G e m i n i > 
</file>

<file path=customXml/item3.xml>��< ? x m l   v e r s i o n = " 1 . 0 "   e n c o d i n g = " U T F - 1 6 " ? > < G e m i n i   x m l n s = " h t t p : / / g e m i n i / p i v o t c u s t o m i z a t i o n / C l i e n t W i n d o w X M L " > < C u s t o m C o n t e n t > < ! [ C D A T A [ B r o k e r a g 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 C o l u m n s \ O p e n / C l o s e   O p p o r t u n i t y 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 C o l u m n s \ O p e n / C l o s e   O p p o r t u n i t y 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 C o l u m n s \ O p e n / C l o s e   O p p o r t u n i t y < / K e y > < / a : K e y > < a : V a l u e   i : t y p e = " M e a s u r e G r i d N o d e V i e w S t a t e " > < C o l u m n > 1 3 < / C o l u m n > < L a y e d O u t > t r u e < / L a y e d O u t > < / a : V a l u e > < / 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 T a g s \ T a b l e s \ & l t ; T a b l e s \ I n v o i c e & g t ; < / K e y > < / D i a g r a m O b j e c t K e y > < D i a g r a m O b j e c t K e y > < K e y > D y n a m i c   T a g s \ T a b l e s \ & l t ; T a b l e s \ M e e t i n g & g t ; < / K e y > < / D i a g r a m O b j e c t K e y > < D i a g r a m O b j e c t K e y > < K e y > D y n a m i c   T a g s \ T a b l e s \ & l t ; T a b l e s \ I n d i v i d u a l _ B u d g e t & g t ; < / K e y > < / D i a g r a m O b j e c t K e y > < D i a g r a m O b j e c t K e y > < K e y > D y n a m i c   T a g s \ T a b l e s \ & l t ; T a b l e s \ O p p o r t u n i t y & g t ; 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 T a b l e s \ M e e t i n g < / K e y > < / D i a g r a m O b j e c t K e y > < D i a g r a m O b j e c t K e y > < K e y > T a b l e s \ M e e t i n g \ C o l u m n s \ A c c o u n t   E x e   I D < / 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 T a b l e s \ I n d i v i d u a l _ B u d g e t < / K e y > < / D i a g r a m O b j e c t K e y > < D i a g r a m O b j e c t K e y > < K e y > T a b l e s \ I n d i v i d u a l _ B u d g e t \ C o l u m n s \ B r a n c h < / K e y > < / D i a g r a m O b j e c t K e y > < D i a g r a m O b j e c t K e y > < K e y > T a b l e s \ I n d i v i d u a l _ B u d g e t \ C o l u m n s \ S a l e s   p e r s o n   I D < / K e y > < / D i a g r a m O b j e c t K e y > < D i a g r a m O b j e c t K e y > < K e y > T a b l e s \ I n d i v i d u a l _ B u d g e t \ C o l u m n s \ E m p l o y e e   N a m e < / K e y > < / D i a g r a m O b j e c t K e y > < D i a g r a m O b j e c t K e y > < K e y > T a b l e s \ I n d i v i d u a l _ B u d g e t \ C o l u m n s \ N e w   R o l e 2 < / K e y > < / D i a g r a m O b j e c t K e y > < D i a g r a m O b j e c t K e y > < K e y > T a b l e s \ I n d i v i d u a l _ B u d g e t \ C o l u m n s \ N e w   B u d g e t < / K e y > < / D i a g r a m O b j e c t K e y > < D i a g r a m O b j e c t K e y > < K e y > T a b l e s \ I n d i v i d u a l _ B u d g e t \ C o l u m n s \ C r o s s   s e l l   b u g d e t < / K e y > < / D i a g r a m O b j e c t K e y > < D i a g r a m O b j e c t K e y > < K e y > T a b l e s \ I n d i v i d u a l _ B u d g e t \ C o l u m n s \ R e n e w a l   B u d g e t < / 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 T a b l e s \ O p p o r t u n i t y \ C o l u m n s \ O p e n / C l o s e   O p p o r t u n i t y < / K e y > < / D i a g r a m O b j e c t K e y > < D i a g r a m O b j e c t K e y > < K e y > R e l a t i o n s h i p s \ & l t ; T a b l e s \ B r o k e r a g e \ C o l u m n s \ A c c o u n t   E x e   I D & g t ; - & l t ; T a b l e s \ I n d i v i d u a l _ B u d g e t \ C o l u m n s \ E m p l o y e e   N a m e & g t ; < / K e y > < / D i a g r a m O b j e c t K e y > < D i a g r a m O b j e c t K e y > < K e y > R e l a t i o n s h i p s \ & l t ; T a b l e s \ B r o k e r a g e \ C o l u m n s \ A c c o u n t   E x e   I D & g t ; - & l t ; T a b l e s \ I n d i v i d u a l _ B u d g e t \ C o l u m n s \ E m p l o y e e   N a m e & g t ; \ F K < / K e y > < / D i a g r a m O b j e c t K e y > < D i a g r a m O b j e c t K e y > < K e y > R e l a t i o n s h i p s \ & l t ; T a b l e s \ B r o k e r a g e \ C o l u m n s \ A c c o u n t   E x e   I D & g t ; - & l t ; T a b l e s \ I n d i v i d u a l _ B u d g e t \ C o l u m n s \ E m p l o y e e   N a m e & g t ; \ P K < / K e y > < / D i a g r a m O b j e c t K e y > < D i a g r a m O b j e c t K e y > < K e y > R e l a t i o n s h i p s \ & l t ; T a b l e s \ B r o k e r a g e \ C o l u m n s \ A c c o u n t   E x e   I D & g t ; - & l t ; T a b l e s \ I n d i v i d u a l _ B u d g e t \ C o l u m n s \ E m p l o y e e   N a m e & g t ; \ C r o s s F i l t e r < / K e y > < / D i a g r a m O b j e c t K e y > < D i a g r a m O b j e c t K e y > < K e y > R e l a t i o n s h i p s \ & l t ; T a b l e s \ F e e s \ C o l u m n s \ A c c o u n t   E x e c u t i v e & g t ; - & l t ; T a b l e s \ I n d i v i d u a l _ B u d g e t \ C o l u m n s \ E m p l o y e e   N a m e & g t ; < / K e y > < / D i a g r a m O b j e c t K e y > < D i a g r a m O b j e c t K e y > < K e y > R e l a t i o n s h i p s \ & l t ; T a b l e s \ F e e s \ C o l u m n s \ A c c o u n t   E x e c u t i v e & g t ; - & l t ; T a b l e s \ I n d i v i d u a l _ B u d g e t \ C o l u m n s \ E m p l o y e e   N a m e & g t ; \ F K < / K e y > < / D i a g r a m O b j e c t K e y > < D i a g r a m O b j e c t K e y > < K e y > R e l a t i o n s h i p s \ & l t ; T a b l e s \ F e e s \ C o l u m n s \ A c c o u n t   E x e c u t i v e & g t ; - & l t ; T a b l e s \ I n d i v i d u a l _ B u d g e t \ C o l u m n s \ E m p l o y e e   N a m e & g t ; \ P K < / K e y > < / D i a g r a m O b j e c t K e y > < D i a g r a m O b j e c t K e y > < K e y > R e l a t i o n s h i p s \ & l t ; T a b l e s \ F e e s \ C o l u m n s \ A c c o u n t   E x e c u t i v e & g t ; - & l t ; T a b l e s \ I n d i v i d u a l _ B u d g e t \ C o l u m n s \ E m p l o y e e   N a m e & g t ; \ C r o s s F i l t e r < / K e y > < / D i a g r a m O b j e c t K e y > < D i a g r a m O b j e c t K e y > < K e y > R e l a t i o n s h i p s \ & l t ; T a b l e s \ I n v o i c e \ C o l u m n s \ A c c o u n t   E x e c u t i v e & g t ; - & l t ; T a b l e s \ I n d i v i d u a l _ B u d g e t \ C o l u m n s \ E m p l o y e e   N a m e & g t ; < / K e y > < / D i a g r a m O b j e c t K e y > < D i a g r a m O b j e c t K e y > < K e y > R e l a t i o n s h i p s \ & l t ; T a b l e s \ I n v o i c e \ C o l u m n s \ A c c o u n t   E x e c u t i v e & g t ; - & l t ; T a b l e s \ I n d i v i d u a l _ B u d g e t \ C o l u m n s \ E m p l o y e e   N a m e & g t ; \ F K < / K e y > < / D i a g r a m O b j e c t K e y > < D i a g r a m O b j e c t K e y > < K e y > R e l a t i o n s h i p s \ & l t ; T a b l e s \ I n v o i c e \ C o l u m n s \ A c c o u n t   E x e c u t i v e & g t ; - & l t ; T a b l e s \ I n d i v i d u a l _ B u d g e t \ C o l u m n s \ E m p l o y e e   N a m e & g t ; \ P K < / K e y > < / D i a g r a m O b j e c t K e y > < D i a g r a m O b j e c t K e y > < K e y > R e l a t i o n s h i p s \ & l t ; T a b l e s \ I n v o i c e \ C o l u m n s \ A c c o u n t   E x e c u t i v e & g t ; - & l t ; T a b l e s \ I n d i v i d u a l _ B u d g e t \ C o l u m n s \ E m p l o y e e   N a m e & g t ; \ C r o s s F i l t e r < / K e y > < / D i a g r a m O b j e c t K e y > < D i a g r a m O b j e c t K e y > < K e y > R e l a t i o n s h i p s \ & l t ; T a b l e s \ M e e t i n g \ C o l u m n s \ A c c o u n t   E x e c u t i v e & g t ; - & l t ; T a b l e s \ I n d i v i d u a l _ B u d g e t \ C o l u m n s \ E m p l o y e e   N a m e & g t ; < / K e y > < / D i a g r a m O b j e c t K e y > < D i a g r a m O b j e c t K e y > < K e y > R e l a t i o n s h i p s \ & l t ; T a b l e s \ M e e t i n g \ C o l u m n s \ A c c o u n t   E x e c u t i v e & g t ; - & l t ; T a b l e s \ I n d i v i d u a l _ B u d g e t \ C o l u m n s \ E m p l o y e e   N a m e & g t ; \ F K < / K e y > < / D i a g r a m O b j e c t K e y > < D i a g r a m O b j e c t K e y > < K e y > R e l a t i o n s h i p s \ & l t ; T a b l e s \ M e e t i n g \ C o l u m n s \ A c c o u n t   E x e c u t i v e & g t ; - & l t ; T a b l e s \ I n d i v i d u a l _ B u d g e t \ C o l u m n s \ E m p l o y e e   N a m e & g t ; \ P K < / K e y > < / D i a g r a m O b j e c t K e y > < D i a g r a m O b j e c t K e y > < K e y > R e l a t i o n s h i p s \ & l t ; T a b l e s \ M e e t i n g \ C o l u m n s \ A c c o u n t   E x e c u t i v e & g t ; - & l t ; T a b l e s \ I n d i v i d u a l _ B u d g e t \ C o l u m n s \ E m p l o y e e   N a m e & g t ; \ C r o s s F i l t e r < / K e y > < / D i a g r a m O b j e c t K e y > < D i a g r a m O b j e c t K e y > < K e y > R e l a t i o n s h i p s \ & l t ; T a b l e s \ O p p o r t u n i t y \ C o l u m n s \ A c c o u n t   E x e c u t i v e & g t ; - & l t ; T a b l e s \ I n d i v i d u a l _ B u d g e t \ C o l u m n s \ E m p l o y e e   N a m e & g t ; < / K e y > < / D i a g r a m O b j e c t K e y > < D i a g r a m O b j e c t K e y > < K e y > R e l a t i o n s h i p s \ & l t ; T a b l e s \ O p p o r t u n i t y \ C o l u m n s \ A c c o u n t   E x e c u t i v e & g t ; - & l t ; T a b l e s \ I n d i v i d u a l _ B u d g e t \ C o l u m n s \ E m p l o y e e   N a m e & g t ; \ F K < / K e y > < / D i a g r a m O b j e c t K e y > < D i a g r a m O b j e c t K e y > < K e y > R e l a t i o n s h i p s \ & l t ; T a b l e s \ O p p o r t u n i t y \ C o l u m n s \ A c c o u n t   E x e c u t i v e & g t ; - & l t ; T a b l e s \ I n d i v i d u a l _ B u d g e t \ C o l u m n s \ E m p l o y e e   N a m e & g t ; \ P K < / K e y > < / D i a g r a m O b j e c t K e y > < D i a g r a m O b j e c t K e y > < K e y > R e l a t i o n s h i p s \ & l t ; T a b l e s \ O p p o r t u n i t y \ C o l u m n s \ A c c o u n t   E x e c u t i v e & g t ; - & l t ; T a b l e s \ I n d i v i d u a l _ B u d g e t \ C o l u m n s \ E m p l o y e e   N a m e & g t ; \ C r o s s F i l t e r < / K e y > < / D i a g r a m O b j e c t K e y > < / A l l K e y s > < S e l e c t e d K e y s > < D i a g r a m O b j e c t K e y > < K e y > T a b l e s \ I n d i v i d u a l _ B u d g e t \ C o l u m n s \ B r a n c h 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 T a g s \ T a b l e s \ & l t ; T a b l e s \ I n d i v i d u a l _ B u d g e t & g t ; 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S c r o l l V e r t i c a l O f f s e t > 3 0 5 . 2 5 9 9 9 9 9 9 9 9 9 9 8 8 < / S c r o l l V e r t i c a l O f f s e 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 T a b l e s \ F e e s < / K e y > < / a : K e y > < a : V a l u e   i : t y p e = " D i a g r a m D i s p l a y N o d e V i e w S t a t e " > < H e i g h t > 1 5 0 < / H e i g h t > < I s E x p a n d e d > t r u e < / I s E x p a n d e d > < L a y e d O u t > t r u e < / L a y e d O u t > < L e f t > 3 1 . 9 0 3 8 1 0 5 6 7 6 6 5 8 < / L e f t > < S c r o l l V e r t i c a l O f f s e t > 1 1 4 . 0 3 3 3 3 3 3 3 3 3 3 3 3 6 < / S c r o l l V e r t i c a l O f f s e t > < T a b I n d e x > 4 < / T a b I n d e x > < T o p > 3 3 0 . 8 < / 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 1 0 5 1 . 8 0 7 6 2 1 1 3 5 3 3 1 4 < / L e f t > < T a b I n d e x > 2 < / T a b I n d e x > < T o p > 2 8 . 8 0 0 0 0 0 0 0 0 0 0 0 0 1 1 < / 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 T a b l e s \ M e e t i n g < / K e y > < / a : K e y > < a : V a l u e   i : t y p e = " D i a g r a m D i s p l a y N o d e V i e w S t a t e " > < H e i g h t > 1 5 0 < / H e i g h t > < I s E x p a n d e d > t r u e < / I s E x p a n d e d > < L a y e d O u t > t r u e < / L a y e d O u t > < L e f t > 4 6 1 . 7 1 1 4 3 1 7 0 2 9 9 7 1 7 < / L e f t > < T a b I n d e x > 1 < / T a b I n d e x > < 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 T a b l e s \ I n d i v i d u a l _ B u d g e t < / K e y > < / a : K e y > < a : V a l u e   i : t y p e = " D i a g r a m D i s p l a y N o d e V i e w S t a t e " > < H e i g h t > 1 5 0 < / H e i g h t > < I s E x p a n d e d > t r u e < / I s E x p a n d e d > < L a y e d O u t > t r u e < / L a y e d O u t > < L e f t > 5 0 8 . 0 1 5 2 4 2 2 7 0 6 6 3 1 8 < / L e f t > < T a b I n d e x > 3 < / T a b I n d e x > < T o p > 1 9 1 . 6 0 0 0 0 0 0 0 0 0 0 0 0 2 < / T o p > < W i d t h > 2 0 0 < / W i d t h > < / a : V a l u e > < / a : K e y V a l u e O f D i a g r a m O b j e c t K e y a n y T y p e z b w N T n L X > < a : K e y V a l u e O f D i a g r a m O b j e c t K e y a n y T y p e z b w N T n L X > < a : K e y > < K e y > T a b l e s \ I n d i v i d u a l _ B u d g e t \ C o l u m n s \ B r a n c h < / K e y > < / a : K e y > < a : V a l u e   i : t y p e = " D i a g r a m D i s p l a y N o d e V i e w S t a t e " > < H e i g h t > 1 5 0 < / H e i g h t > < I s E x p a n d e d > t r u e < / I s E x p a n d e d > < W i d t h > 2 0 0 < / W i d t h > < / a : V a l u e > < / a : K e y V a l u e O f D i a g r a m O b j e c t K e y a n y T y p e z b w N T n L X > < a : K e y V a l u e O f D i a g r a m O b j e c t K e y a n y T y p e z b w N T n L X > < a : K e y > < K e y > T a b l e s \ I n d i v i d u a l _ B u d g e t \ C o l u m n s \ S a l e s   p e r s o n   I D < / K e y > < / a : K e y > < a : V a l u e   i : t y p e = " D i a g r a m D i s p l a y N o d e V i e w S t a t e " > < H e i g h t > 1 5 0 < / H e i g h t > < I s E x p a n d e d > t r u e < / I s E x p a n d e d > < W i d t h > 2 0 0 < / W i d t h > < / a : V a l u e > < / a : K e y V a l u e O f D i a g r a m O b j e c t K e y a n y T y p e z b w N T n L X > < a : K e y V a l u e O f D i a g r a m O b j e c t K e y a n y T y p e z b w N T n L X > < a : K e y > < K e y > T a b l e s \ I n d i v i d u a l _ B u d g e t \ C o l u m n s \ E m p l o y e e   N a m e < / K e y > < / a : K e y > < a : V a l u e   i : t y p e = " D i a g r a m D i s p l a y N o d e V i e w S t a t e " > < H e i g h t > 1 5 0 < / H e i g h t > < I s E x p a n d e d > t r u e < / I s E x p a n d e d > < W i d t h > 2 0 0 < / W i d t h > < / a : V a l u e > < / a : K e y V a l u e O f D i a g r a m O b j e c t K e y a n y T y p e z b w N T n L X > < a : K e y V a l u e O f D i a g r a m O b j e c t K e y a n y T y p e z b w N T n L X > < a : K e y > < K e y > T a b l e s \ I n d i v i d u a l _ B u d g e t \ C o l u m n s \ N e w   R o l e 2 < / K e y > < / a : K e y > < a : V a l u e   i : t y p e = " D i a g r a m D i s p l a y N o d e V i e w S t a t e " > < H e i g h t > 1 5 0 < / H e i g h t > < I s E x p a n d e d > t r u e < / I s E x p a n d e d > < W i d t h > 2 0 0 < / W i d t h > < / a : V a l u e > < / a : K e y V a l u e O f D i a g r a m O b j e c t K e y a n y T y p e z b w N T n L X > < a : K e y V a l u e O f D i a g r a m O b j e c t K e y a n y T y p e z b w N T n L X > < a : K e y > < K e y > T a b l e s \ I n d i v i d u a l _ B u d g e t \ C o l u m n s \ N e w   B u d g e t < / K e y > < / a : K e y > < a : V a l u e   i : t y p e = " D i a g r a m D i s p l a y N o d e V i e w S t a t e " > < H e i g h t > 1 5 0 < / H e i g h t > < I s E x p a n d e d > t r u e < / I s E x p a n d e d > < W i d t h > 2 0 0 < / W i d t h > < / a : V a l u e > < / a : K e y V a l u e O f D i a g r a m O b j e c t K e y a n y T y p e z b w N T n L X > < a : K e y V a l u e O f D i a g r a m O b j e c t K e y a n y T y p e z b w N T n L X > < a : K e y > < K e y > T a b l e s \ I n d i v i d u a l _ B u d g e t \ C o l u m n s \ C r o s s   s e l l   b u g d e t < / K e y > < / a : K e y > < a : V a l u e   i : t y p e = " D i a g r a m D i s p l a y N o d e V i e w S t a t e " > < H e i g h t > 1 5 0 < / H e i g h t > < I s E x p a n d e d > t r u e < / I s E x p a n d e d > < W i d t h > 2 0 0 < / W i d t h > < / a : V a l u e > < / a : K e y V a l u e O f D i a g r a m O b j e c t K e y a n y T y p e z b w N T n L X > < a : K e y V a l u e O f D i a g r a m O b j e c t K e y a n y T y p e z b w N T n L X > < a : K e y > < K e y > T a b l e s \ I n d i v i d u a l _ B u d g e t \ C o l u m n s \ R e n e w a l   B u d g e t < / K e y > < / a : K e y > < a : V a l u e   i : t y p e = " D i a g r a m D i s p l a y N o d e V i e w S t a t e " > < H e i g h t > 1 5 0 < / H e i g h t > < I s E x p a n d e d > t r u e < / I s E x p a n d e d > < W i d t h > 2 0 0 < / W i d t h > < / a : V a l u e > < / a : K e y V a l u e O f D i a g r a m O b j e c t K e y a n y T y p e z b w N T n L X > < a : K e y V a l u e O f D i a g r a m O b j e c t K e y a n y T y p e z b w N T n L X > < a : K e y > < K e y > T a b l e s \ O p p o r t u n i t y < / K e y > < / a : K e y > < a : V a l u e   i : t y p e = " D i a g r a m D i s p l a y N o d e V i e w S t a t e " > < H e i g h t > 1 5 0 < / H e i g h t > < I s E x p a n d e d > t r u e < / I s E x p a n d e d > < L a y e d O u t > t r u e < / L a y e d O u t > < L e f t > 9 6 5 . 1 1 9 0 5 2 8 3 8 3 2 9 < / L e f t > < T a b I n d e x > 5 < / T a b I n d e x > < T o p > 3 4 5 . 2 0 0 0 0 0 0 0 0 0 0 0 0 5 < / 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 T a b l e s \ O p p o r t u n i t y \ C o l u m n s \ O p e n / C l o s e   O p p o r t u n i t y < / K e y > < / a : K e y > < a : V a l u e   i : t y p e = " D i a g r a m D i s p l a y N o d e V i e w S t a t e " > < H e i g h t > 1 5 0 < / H e i g h t > < I s E x p a n d e d > t r u e < / I s E x p a n d e d > < W i d t h > 2 0 0 < / W i d t h > < / a : V a l u e > < / a : K e y V a l u e O f D i a g r a m O b j e c t K e y a n y T y p e z b w N T n L X > < a : K e y V a l u e O f D i a g r a m O b j e c t K e y a n y T y p e z b w N T n L X > < a : K e y > < K e y > R e l a t i o n s h i p s \ & l t ; T a b l e s \ B r o k e r a g e \ C o l u m n s \ A c c o u n t   E x e   I D & g t ; - & l t ; T a b l e s \ I n d i v i d u a l _ B u d g e t \ C o l u m n s \ E m p l o y e e   N a m e & g t ; < / K e y > < / a : K e y > < a : V a l u e   i : t y p e = " D i a g r a m D i s p l a y L i n k V i e w S t a t e " > < A u t o m a t i o n P r o p e r t y H e l p e r T e x t > E n d   p o i n t   1 :   ( 2 1 6 , 7 5 ) .   E n d   p o i n t   2 :   ( 4 9 2 . 0 1 5 2 4 2 2 7 0 6 6 3 , 2 5 6 . 6 )   < / A u t o m a t i o n P r o p e r t y H e l p e r T e x t > < L a y e d O u t > t r u e < / L a y e d O u t > < P o i n t s   x m l n s : b = " h t t p : / / s c h e m a s . d a t a c o n t r a c t . o r g / 2 0 0 4 / 0 7 / S y s t e m . W i n d o w s " > < b : P o i n t > < b : _ x > 2 1 6 < / b : _ x > < b : _ y > 7 5 < / b : _ y > < / b : P o i n t > < b : P o i n t > < b : _ x > 3 5 2 . 0 0 7 6 2 1 < / b : _ x > < b : _ y > 7 5 < / b : _ y > < / b : P o i n t > < b : P o i n t > < b : _ x > 3 5 4 . 0 0 7 6 2 1 < / b : _ x > < b : _ y > 7 7 < / b : _ y > < / b : P o i n t > < b : P o i n t > < b : _ x > 3 5 4 . 0 0 7 6 2 1 < / b : _ x > < b : _ y > 2 5 4 . 6 0 0 0 0 0 0 0 0 0 0 0 0 2 < / b : _ y > < / b : P o i n t > < b : P o i n t > < b : _ x > 3 5 6 . 0 0 7 6 2 1 < / b : _ x > < b : _ y > 2 5 6 . 6 < / b : _ y > < / b : P o i n t > < b : P o i n t > < b : _ x > 4 9 2 . 0 1 5 2 4 2 2 7 0 6 6 3 2 4 < / b : _ x > < b : _ y > 2 5 6 . 6 < / b : _ y > < / b : P o i n t > < / P o i n t s > < / a : V a l u e > < / a : K e y V a l u e O f D i a g r a m O b j e c t K e y a n y T y p e z b w N T n L X > < a : K e y V a l u e O f D i a g r a m O b j e c t K e y a n y T y p e z b w N T n L X > < a : K e y > < K e y > R e l a t i o n s h i p s \ & l t ; T a b l e s \ B r o k e r a g e \ C o l u m n s \ A c c o u n t   E x e   I D & g t ; - & l t ; T a b l e s \ I n d i v i d u a l _ B u d g e t \ C o l u m n s \ E m p l o y e e   N a m e & g t ; \ F K 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 R e l a t i o n s h i p s \ & l t ; T a b l e s \ B r o k e r a g e \ C o l u m n s \ A c c o u n t   E x e   I D & g t ; - & l t ; T a b l e s \ I n d i v i d u a l _ B u d g e t \ C o l u m n s \ E m p l o y e e   N a m e & g t ; \ P K < / K e y > < / a : K e y > < a : V a l u e   i : t y p e = " D i a g r a m D i s p l a y L i n k E n d p o i n t V i e w S t a t e " > < H e i g h t > 1 6 < / H e i g h t > < L a b e l L o c a t i o n   x m l n s : b = " h t t p : / / s c h e m a s . d a t a c o n t r a c t . o r g / 2 0 0 4 / 0 7 / S y s t e m . W i n d o w s " > < b : _ x > 4 9 2 . 0 1 5 2 4 2 2 7 0 6 6 3 2 4 < / b : _ x > < b : _ y > 2 4 8 . 6 0 0 0 0 0 0 0 0 0 0 0 0 2 < / b : _ y > < / L a b e l L o c a t i o n > < L o c a t i o n   x m l n s : b = " h t t p : / / s c h e m a s . d a t a c o n t r a c t . o r g / 2 0 0 4 / 0 7 / S y s t e m . W i n d o w s " > < b : _ x > 5 0 8 . 0 1 5 2 4 2 2 7 0 6 6 3 1 8 < / b : _ x > < b : _ y > 2 5 6 . 6 < / b : _ y > < / L o c a t i o n > < S h a p e R o t a t e A n g l e > 1 8 0 < / S h a p e R o t a t e A n g l e > < W i d t h > 1 6 < / W i d t h > < / a : V a l u e > < / a : K e y V a l u e O f D i a g r a m O b j e c t K e y a n y T y p e z b w N T n L X > < a : K e y V a l u e O f D i a g r a m O b j e c t K e y a n y T y p e z b w N T n L X > < a : K e y > < K e y > R e l a t i o n s h i p s \ & l t ; T a b l e s \ B r o k e r a g e \ C o l u m n s \ A c c o u n t   E x e   I D & g t ; - & l t ; T a b l e s \ I n d i v i d u a l _ B u d g e t \ C o l u m n s \ E m p l o y e e   N a m e & g t ; \ C r o s s F i l t e r < / K e y > < / a : K e y > < a : V a l u e   i : t y p e = " D i a g r a m D i s p l a y L i n k C r o s s F i l t e r V i e w S t a t e " > < P o i n t s   x m l n s : b = " h t t p : / / s c h e m a s . d a t a c o n t r a c t . o r g / 2 0 0 4 / 0 7 / S y s t e m . W i n d o w s " > < b : P o i n t > < b : _ x > 2 1 6 < / b : _ x > < b : _ y > 7 5 < / b : _ y > < / b : P o i n t > < b : P o i n t > < b : _ x > 3 5 2 . 0 0 7 6 2 1 < / b : _ x > < b : _ y > 7 5 < / b : _ y > < / b : P o i n t > < b : P o i n t > < b : _ x > 3 5 4 . 0 0 7 6 2 1 < / b : _ x > < b : _ y > 7 7 < / b : _ y > < / b : P o i n t > < b : P o i n t > < b : _ x > 3 5 4 . 0 0 7 6 2 1 < / b : _ x > < b : _ y > 2 5 4 . 6 0 0 0 0 0 0 0 0 0 0 0 0 2 < / b : _ y > < / b : P o i n t > < b : P o i n t > < b : _ x > 3 5 6 . 0 0 7 6 2 1 < / b : _ x > < b : _ y > 2 5 6 . 6 < / b : _ y > < / b : P o i n t > < b : P o i n t > < b : _ x > 4 9 2 . 0 1 5 2 4 2 2 7 0 6 6 3 2 4 < / b : _ x > < b : _ y > 2 5 6 . 6 < / b : _ y > < / b : P o i n t > < / P o i n t s > < / a : V a l u e > < / a : K e y V a l u e O f D i a g r a m O b j e c t K e y a n y T y p e z b w N T n L X > < a : K e y V a l u e O f D i a g r a m O b j e c t K e y a n y T y p e z b w N T n L X > < a : K e y > < K e y > R e l a t i o n s h i p s \ & l t ; T a b l e s \ F e e s \ C o l u m n s \ A c c o u n t   E x e c u t i v e & g t ; - & l t ; T a b l e s \ I n d i v i d u a l _ B u d g e t \ C o l u m n s \ E m p l o y e e   N a m e & g t ; < / K e y > < / a : K e y > < a : V a l u e   i : t y p e = " D i a g r a m D i s p l a y L i n k V i e w S t a t e " > < A u t o m a t i o n P r o p e r t y H e l p e r T e x t > E n d   p o i n t   1 :   ( 2 4 7 . 9 0 3 8 1 0 5 6 7 6 6 6 , 4 0 5 . 8 ) .   E n d   p o i n t   2 :   ( 4 9 2 . 0 1 5 2 4 2 2 7 0 6 6 3 , 2 7 6 . 6 )   < / A u t o m a t i o n P r o p e r t y H e l p e r T e x t > < L a y e d O u t > t r u e < / L a y e d O u t > < P o i n t s   x m l n s : b = " h t t p : / / s c h e m a s . d a t a c o n t r a c t . o r g / 2 0 0 4 / 0 7 / S y s t e m . W i n d o w s " > < b : P o i n t > < b : _ x > 2 4 7 . 9 0 3 8 1 0 5 6 7 6 6 5 8 < / b : _ x > < b : _ y > 4 0 5 . 8 < / b : _ y > < / b : P o i n t > < b : P o i n t > < b : _ x > 3 6 7 . 9 5 9 5 2 6 5 < / b : _ x > < b : _ y > 4 0 5 . 8 < / b : _ y > < / b : P o i n t > < b : P o i n t > < b : _ x > 3 6 9 . 9 5 9 5 2 6 5 < / b : _ x > < b : _ y > 4 0 3 . 8 < / b : _ y > < / b : P o i n t > < b : P o i n t > < b : _ x > 3 6 9 . 9 5 9 5 2 6 5 < / b : _ x > < b : _ y > 2 7 8 . 6 < / b : _ y > < / b : P o i n t > < b : P o i n t > < b : _ x > 3 7 1 . 9 5 9 5 2 6 5 < / b : _ x > < b : _ y > 2 7 6 . 6 < / b : _ y > < / b : P o i n t > < b : P o i n t > < b : _ x > 4 9 2 . 0 1 5 2 4 2 2 7 0 6 6 3 1 2 < / b : _ x > < b : _ y > 2 7 6 . 6 < / b : _ y > < / b : P o i n t > < / P o i n t s > < / a : V a l u e > < / a : K e y V a l u e O f D i a g r a m O b j e c t K e y a n y T y p e z b w N T n L X > < a : K e y V a l u e O f D i a g r a m O b j e c t K e y a n y T y p e z b w N T n L X > < a : K e y > < K e y > R e l a t i o n s h i p s \ & l t ; T a b l e s \ F e e s \ C o l u m n s \ A c c o u n t   E x e c u t i v e & g t ; - & l t ; T a b l e s \ I n d i v i d u a l _ B u d g e t \ C o l u m n s \ E m p l o y e e   N a m e & g t ; \ F K < / K e y > < / a : K e y > < a : V a l u e   i : t y p e = " D i a g r a m D i s p l a y L i n k E n d p o i n t V i e w S t a t e " > < H e i g h t > 1 6 < / H e i g h t > < L a b e l L o c a t i o n   x m l n s : b = " h t t p : / / s c h e m a s . d a t a c o n t r a c t . o r g / 2 0 0 4 / 0 7 / S y s t e m . W i n d o w s " > < b : _ x > 2 3 1 . 9 0 3 8 1 0 5 6 7 6 6 5 8 < / b : _ x > < b : _ y > 3 9 7 . 8 < / b : _ y > < / L a b e l L o c a t i o n > < L o c a t i o n   x m l n s : b = " h t t p : / / s c h e m a s . d a t a c o n t r a c t . o r g / 2 0 0 4 / 0 7 / S y s t e m . W i n d o w s " > < b : _ x > 2 3 1 . 9 0 3 8 1 0 5 6 7 6 6 5 8 < / b : _ x > < b : _ y > 4 0 5 . 8 < / b : _ y > < / L o c a t i o n > < S h a p e R o t a t e A n g l e > 3 6 0 < / S h a p e R o t a t e A n g l e > < W i d t h > 1 6 < / W i d t h > < / a : V a l u e > < / a : K e y V a l u e O f D i a g r a m O b j e c t K e y a n y T y p e z b w N T n L X > < a : K e y V a l u e O f D i a g r a m O b j e c t K e y a n y T y p e z b w N T n L X > < a : K e y > < K e y > R e l a t i o n s h i p s \ & l t ; T a b l e s \ F e e s \ C o l u m n s \ A c c o u n t   E x e c u t i v e & g t ; - & l t ; T a b l e s \ I n d i v i d u a l _ B u d g e t \ C o l u m n s \ E m p l o y e e   N a m e & g t ; \ P K < / K e y > < / a : K e y > < a : V a l u e   i : t y p e = " D i a g r a m D i s p l a y L i n k E n d p o i n t V i e w S t a t e " > < H e i g h t > 1 6 < / H e i g h t > < L a b e l L o c a t i o n   x m l n s : b = " h t t p : / / s c h e m a s . d a t a c o n t r a c t . o r g / 2 0 0 4 / 0 7 / S y s t e m . W i n d o w s " > < b : _ x > 4 9 2 . 0 1 5 2 4 2 2 7 0 6 6 3 1 2 < / b : _ x > < b : _ y > 2 6 8 . 6 < / b : _ y > < / L a b e l L o c a t i o n > < L o c a t i o n   x m l n s : b = " h t t p : / / s c h e m a s . d a t a c o n t r a c t . o r g / 2 0 0 4 / 0 7 / S y s t e m . W i n d o w s " > < b : _ x > 5 0 8 . 0 1 5 2 4 2 2 7 0 6 6 3 1 2 < / b : _ x > < b : _ y > 2 7 6 . 6 < / b : _ y > < / L o c a t i o n > < S h a p e R o t a t e A n g l e > 1 8 0 < / S h a p e R o t a t e A n g l e > < W i d t h > 1 6 < / W i d t h > < / a : V a l u e > < / a : K e y V a l u e O f D i a g r a m O b j e c t K e y a n y T y p e z b w N T n L X > < a : K e y V a l u e O f D i a g r a m O b j e c t K e y a n y T y p e z b w N T n L X > < a : K e y > < K e y > R e l a t i o n s h i p s \ & l t ; T a b l e s \ F e e s \ C o l u m n s \ A c c o u n t   E x e c u t i v e & g t ; - & l t ; T a b l e s \ I n d i v i d u a l _ B u d g e t \ C o l u m n s \ E m p l o y e e   N a m e & g t ; \ C r o s s F i l t e r < / K e y > < / a : K e y > < a : V a l u e   i : t y p e = " D i a g r a m D i s p l a y L i n k C r o s s F i l t e r V i e w S t a t e " > < P o i n t s   x m l n s : b = " h t t p : / / s c h e m a s . d a t a c o n t r a c t . o r g / 2 0 0 4 / 0 7 / S y s t e m . W i n d o w s " > < b : P o i n t > < b : _ x > 2 4 7 . 9 0 3 8 1 0 5 6 7 6 6 5 8 < / b : _ x > < b : _ y > 4 0 5 . 8 < / b : _ y > < / b : P o i n t > < b : P o i n t > < b : _ x > 3 6 7 . 9 5 9 5 2 6 5 < / b : _ x > < b : _ y > 4 0 5 . 8 < / b : _ y > < / b : P o i n t > < b : P o i n t > < b : _ x > 3 6 9 . 9 5 9 5 2 6 5 < / b : _ x > < b : _ y > 4 0 3 . 8 < / b : _ y > < / b : P o i n t > < b : P o i n t > < b : _ x > 3 6 9 . 9 5 9 5 2 6 5 < / b : _ x > < b : _ y > 2 7 8 . 6 < / b : _ y > < / b : P o i n t > < b : P o i n t > < b : _ x > 3 7 1 . 9 5 9 5 2 6 5 < / b : _ x > < b : _ y > 2 7 6 . 6 < / b : _ y > < / b : P o i n t > < b : P o i n t > < b : _ x > 4 9 2 . 0 1 5 2 4 2 2 7 0 6 6 3 1 2 < / b : _ x > < b : _ y > 2 7 6 . 6 < / b : _ y > < / b : P o i n t > < / P o i n t s > < / a : V a l u e > < / a : K e y V a l u e O f D i a g r a m O b j e c t K e y a n y T y p e z b w N T n L X > < a : K e y V a l u e O f D i a g r a m O b j e c t K e y a n y T y p e z b w N T n L X > < a : K e y > < K e y > R e l a t i o n s h i p s \ & l t ; T a b l e s \ I n v o i c e \ C o l u m n s \ A c c o u n t   E x e c u t i v e & g t ; - & l t ; T a b l e s \ I n d i v i d u a l _ B u d g e t \ C o l u m n s \ E m p l o y e e   N a m e & g t ; < / K e y > < / a : K e y > < a : V a l u e   i : t y p e = " D i a g r a m D i s p l a y L i n k V i e w S t a t e " > < A u t o m a t i o n P r o p e r t y H e l p e r T e x t > E n d   p o i n t   1 :   ( 1 0 3 5 . 8 0 7 6 2 1 1 3 5 3 3 , 1 0 3 . 8 ) .   E n d   p o i n t   2 :   ( 7 2 4 . 0 1 5 2 4 2 2 7 0 6 6 3 , 2 5 6 . 6 )   < / A u t o m a t i o n P r o p e r t y H e l p e r T e x t > < L a y e d O u t > t r u e < / L a y e d O u t > < P o i n t s   x m l n s : b = " h t t p : / / s c h e m a s . d a t a c o n t r a c t . o r g / 2 0 0 4 / 0 7 / S y s t e m . W i n d o w s " > < b : P o i n t > < b : _ x > 1 0 3 5 . 8 0 7 6 2 1 1 3 5 3 3 1 4 < / b : _ x > < b : _ y > 1 0 3 . 7 9 9 9 9 9 9 9 9 9 9 9 9 8 < / b : _ y > < / b : P o i n t > < b : P o i n t > < b : _ x > 8 8 1 . 9 1 1 4 3 1 4 9 9 9 9 9 9 4 < / b : _ x > < b : _ y > 1 0 3 . 8 < / b : _ y > < / b : P o i n t > < b : P o i n t > < b : _ x > 8 7 9 . 9 1 1 4 3 1 4 9 9 9 9 9 9 4 < / b : _ x > < b : _ y > 1 0 5 . 8 < / b : _ y > < / b : P o i n t > < b : P o i n t > < b : _ x > 8 7 9 . 9 1 1 4 3 1 4 9 9 9 9 9 9 4 < / b : _ x > < b : _ y > 2 5 4 . 6 0 0 0 0 0 0 0 0 0 0 0 0 2 < / b : _ y > < / b : P o i n t > < b : P o i n t > < b : _ x > 8 7 7 . 9 1 1 4 3 1 4 9 9 9 9 9 9 4 < / b : _ x > < b : _ y > 2 5 6 . 6 < / b : _ y > < / b : P o i n t > < b : P o i n t > < b : _ x > 7 2 4 . 0 1 5 2 4 2 2 7 0 6 6 3 < / b : _ x > < b : _ y > 2 5 6 . 6 < / b : _ y > < / b : P o i n t > < / P o i n t s > < / a : V a l u e > < / a : K e y V a l u e O f D i a g r a m O b j e c t K e y a n y T y p e z b w N T n L X > < a : K e y V a l u e O f D i a g r a m O b j e c t K e y a n y T y p e z b w N T n L X > < a : K e y > < K e y > R e l a t i o n s h i p s \ & l t ; T a b l e s \ I n v o i c e \ C o l u m n s \ A c c o u n t   E x e c u t i v e & g t ; - & l t ; T a b l e s \ I n d i v i d u a l _ B u d g e t \ C o l u m n s \ E m p l o y e e   N a m e & g t ; \ F K < / K e y > < / a : K e y > < a : V a l u e   i : t y p e = " D i a g r a m D i s p l a y L i n k E n d p o i n t V i e w S t a t e " > < H e i g h t > 1 6 < / H e i g h t > < L a b e l L o c a t i o n   x m l n s : b = " h t t p : / / s c h e m a s . d a t a c o n t r a c t . o r g / 2 0 0 4 / 0 7 / S y s t e m . W i n d o w s " > < b : _ x > 1 0 3 5 . 8 0 7 6 2 1 1 3 5 3 3 1 4 < / b : _ x > < b : _ y > 9 5 . 7 9 9 9 9 9 9 9 9 9 9 9 9 8 3 < / b : _ y > < / L a b e l L o c a t i o n > < L o c a t i o n   x m l n s : b = " h t t p : / / s c h e m a s . d a t a c o n t r a c t . o r g / 2 0 0 4 / 0 7 / S y s t e m . W i n d o w s " > < b : _ x > 1 0 5 1 . 8 0 7 6 2 1 1 3 5 3 3 1 4 < / b : _ x > < b : _ y > 1 0 3 . 7 9 9 9 9 9 9 9 9 9 9 9 9 8 < / b : _ y > < / L o c a t i o n > < S h a p e R o t a t e A n g l e > 1 8 0 < / S h a p e R o t a t e A n g l e > < W i d t h > 1 6 < / W i d t h > < / a : V a l u e > < / a : K e y V a l u e O f D i a g r a m O b j e c t K e y a n y T y p e z b w N T n L X > < a : K e y V a l u e O f D i a g r a m O b j e c t K e y a n y T y p e z b w N T n L X > < a : K e y > < K e y > R e l a t i o n s h i p s \ & l t ; T a b l e s \ I n v o i c e \ C o l u m n s \ A c c o u n t   E x e c u t i v e & g t ; - & l t ; T a b l e s \ I n d i v i d u a l _ B u d g e t \ C o l u m n s \ E m p l o y e e   N a m e & g t ; \ P K < / K e y > < / a : K e y > < a : V a l u e   i : t y p e = " D i a g r a m D i s p l a y L i n k E n d p o i n t V i e w S t a t e " > < H e i g h t > 1 6 < / H e i g h t > < L a b e l L o c a t i o n   x m l n s : b = " h t t p : / / s c h e m a s . d a t a c o n t r a c t . o r g / 2 0 0 4 / 0 7 / S y s t e m . W i n d o w s " > < b : _ x > 7 0 8 . 0 1 5 2 4 2 2 7 0 6 6 3 < / b : _ x > < b : _ y > 2 4 8 . 6 0 0 0 0 0 0 0 0 0 0 0 0 2 < / b : _ y > < / L a b e l L o c a t i o n > < L o c a t i o n   x m l n s : b = " h t t p : / / s c h e m a s . d a t a c o n t r a c t . o r g / 2 0 0 4 / 0 7 / S y s t e m . W i n d o w s " > < b : _ x > 7 0 8 . 0 1 5 2 4 2 2 7 0 6 6 3 0 7 < / b : _ x > < b : _ y > 2 5 6 . 6 < / b : _ y > < / L o c a t i o n > < S h a p e R o t a t e A n g l e > 3 6 0 < / S h a p e R o t a t e A n g l e > < W i d t h > 1 6 < / W i d t h > < / a : V a l u e > < / a : K e y V a l u e O f D i a g r a m O b j e c t K e y a n y T y p e z b w N T n L X > < a : K e y V a l u e O f D i a g r a m O b j e c t K e y a n y T y p e z b w N T n L X > < a : K e y > < K e y > R e l a t i o n s h i p s \ & l t ; T a b l e s \ I n v o i c e \ C o l u m n s \ A c c o u n t   E x e c u t i v e & g t ; - & l t ; T a b l e s \ I n d i v i d u a l _ B u d g e t \ C o l u m n s \ E m p l o y e e   N a m e & g t ; \ C r o s s F i l t e r < / K e y > < / a : K e y > < a : V a l u e   i : t y p e = " D i a g r a m D i s p l a y L i n k C r o s s F i l t e r V i e w S t a t e " > < P o i n t s   x m l n s : b = " h t t p : / / s c h e m a s . d a t a c o n t r a c t . o r g / 2 0 0 4 / 0 7 / S y s t e m . W i n d o w s " > < b : P o i n t > < b : _ x > 1 0 3 5 . 8 0 7 6 2 1 1 3 5 3 3 1 4 < / b : _ x > < b : _ y > 1 0 3 . 7 9 9 9 9 9 9 9 9 9 9 9 9 8 < / b : _ y > < / b : P o i n t > < b : P o i n t > < b : _ x > 8 8 1 . 9 1 1 4 3 1 4 9 9 9 9 9 9 4 < / b : _ x > < b : _ y > 1 0 3 . 8 < / b : _ y > < / b : P o i n t > < b : P o i n t > < b : _ x > 8 7 9 . 9 1 1 4 3 1 4 9 9 9 9 9 9 4 < / b : _ x > < b : _ y > 1 0 5 . 8 < / b : _ y > < / b : P o i n t > < b : P o i n t > < b : _ x > 8 7 9 . 9 1 1 4 3 1 4 9 9 9 9 9 9 4 < / b : _ x > < b : _ y > 2 5 4 . 6 0 0 0 0 0 0 0 0 0 0 0 0 2 < / b : _ y > < / b : P o i n t > < b : P o i n t > < b : _ x > 8 7 7 . 9 1 1 4 3 1 4 9 9 9 9 9 9 4 < / b : _ x > < b : _ y > 2 5 6 . 6 < / b : _ y > < / b : P o i n t > < b : P o i n t > < b : _ x > 7 2 4 . 0 1 5 2 4 2 2 7 0 6 6 3 < / b : _ x > < b : _ y > 2 5 6 . 6 < / b : _ y > < / b : P o i n t > < / P o i n t s > < / a : V a l u e > < / a : K e y V a l u e O f D i a g r a m O b j e c t K e y a n y T y p e z b w N T n L X > < a : K e y V a l u e O f D i a g r a m O b j e c t K e y a n y T y p e z b w N T n L X > < a : K e y > < K e y > R e l a t i o n s h i p s \ & l t ; T a b l e s \ M e e t i n g \ C o l u m n s \ A c c o u n t   E x e c u t i v e & g t ; - & l t ; T a b l e s \ I n d i v i d u a l _ B u d g e t \ C o l u m n s \ E m p l o y e e   N a m e & g t ; < / K e y > < / a : K e y > < a : V a l u e   i : t y p e = " D i a g r a m D i s p l a y L i n k V i e w S t a t e " > < A u t o m a t i o n P r o p e r t y H e l p e r T e x t > E n d   p o i n t   1 :   ( 5 6 1 . 7 1 1 4 3 2 , 1 6 6 ) .   E n d   p o i n t   2 :   ( 6 0 8 . 0 1 5 2 4 2 , 1 7 5 . 6 )   < / A u t o m a t i o n P r o p e r t y H e l p e r T e x t > < L a y e d O u t > t r u e < / L a y e d O u t > < P o i n t s   x m l n s : b = " h t t p : / / s c h e m a s . d a t a c o n t r a c t . o r g / 2 0 0 4 / 0 7 / S y s t e m . W i n d o w s " > < b : P o i n t > < b : _ x > 5 6 1 . 7 1 1 4 3 2 < / b : _ x > < b : _ y > 1 6 6 < / b : _ y > < / b : P o i n t > < b : P o i n t > < b : _ x > 5 6 1 . 7 1 1 4 3 2 < / b : _ x > < b : _ y > 1 6 8 . 8 < / b : _ y > < / b : P o i n t > < b : P o i n t > < b : _ x > 5 6 3 . 7 1 1 4 3 2 < / b : _ x > < b : _ y > 1 7 0 . 8 < / b : _ y > < / b : P o i n t > < b : P o i n t > < b : _ x > 6 0 6 . 0 1 5 2 4 2 < / b : _ x > < b : _ y > 1 7 0 . 8 < / b : _ y > < / b : P o i n t > < b : P o i n t > < b : _ x > 6 0 8 . 0 1 5 2 4 2 < / b : _ x > < b : _ y > 1 7 2 . 8 < / b : _ y > < / b : P o i n t > < b : P o i n t > < b : _ x > 6 0 8 . 0 1 5 2 4 2 < / b : _ x > < b : _ y > 1 7 5 . 6 0 0 0 0 0 0 0 0 0 0 0 0 5 < / b : _ y > < / b : P o i n t > < / P o i n t s > < / a : V a l u e > < / a : K e y V a l u e O f D i a g r a m O b j e c t K e y a n y T y p e z b w N T n L X > < a : K e y V a l u e O f D i a g r a m O b j e c t K e y a n y T y p e z b w N T n L X > < a : K e y > < K e y > R e l a t i o n s h i p s \ & l t ; T a b l e s \ M e e t i n g \ C o l u m n s \ A c c o u n t   E x e c u t i v e & g t ; - & l t ; T a b l e s \ I n d i v i d u a l _ B u d g e t \ C o l u m n s \ E m p l o y e e   N a m e & g t ; \ F K < / K e y > < / a : K e y > < a : V a l u e   i : t y p e = " D i a g r a m D i s p l a y L i n k E n d p o i n t V i e w S t a t e " > < H e i g h t > 1 6 < / H e i g h t > < L a b e l L o c a t i o n   x m l n s : b = " h t t p : / / s c h e m a s . d a t a c o n t r a c t . o r g / 2 0 0 4 / 0 7 / S y s t e m . W i n d o w s " > < b : _ x > 5 5 3 . 7 1 1 4 3 2 < / b : _ x > < b : _ y > 1 5 0 < / b : _ y > < / L a b e l L o c a t i o n > < L o c a t i o n   x m l n s : b = " h t t p : / / s c h e m a s . d a t a c o n t r a c t . o r g / 2 0 0 4 / 0 7 / S y s t e m . W i n d o w s " > < b : _ x > 5 6 1 . 7 1 1 4 3 2 < / b : _ x > < b : _ y > 1 5 0 < / b : _ y > < / L o c a t i o n > < S h a p e R o t a t e A n g l e > 9 0 < / S h a p e R o t a t e A n g l e > < W i d t h > 1 6 < / W i d t h > < / a : V a l u e > < / a : K e y V a l u e O f D i a g r a m O b j e c t K e y a n y T y p e z b w N T n L X > < a : K e y V a l u e O f D i a g r a m O b j e c t K e y a n y T y p e z b w N T n L X > < a : K e y > < K e y > R e l a t i o n s h i p s \ & l t ; T a b l e s \ M e e t i n g \ C o l u m n s \ A c c o u n t   E x e c u t i v e & g t ; - & l t ; T a b l e s \ I n d i v i d u a l _ B u d g e t \ C o l u m n s \ E m p l o y e e   N a m e & g t ; \ P K < / K e y > < / a : K e y > < a : V a l u e   i : t y p e = " D i a g r a m D i s p l a y L i n k E n d p o i n t V i e w S t a t e " > < H e i g h t > 1 6 < / H e i g h t > < L a b e l L o c a t i o n   x m l n s : b = " h t t p : / / s c h e m a s . d a t a c o n t r a c t . o r g / 2 0 0 4 / 0 7 / S y s t e m . W i n d o w s " > < b : _ x > 6 0 0 . 0 1 5 2 4 2 < / b : _ x > < b : _ y > 1 7 5 . 6 0 0 0 0 0 0 0 0 0 0 0 0 5 < / b : _ y > < / L a b e l L o c a t i o n > < L o c a t i o n   x m l n s : b = " h t t p : / / s c h e m a s . d a t a c o n t r a c t . o r g / 2 0 0 4 / 0 7 / S y s t e m . W i n d o w s " > < b : _ x > 6 0 8 . 0 1 5 2 4 2 < / b : _ x > < b : _ y > 1 9 1 . 6 0 0 0 0 0 0 0 0 0 0 0 0 5 < / b : _ y > < / L o c a t i o n > < S h a p e R o t a t e A n g l e > 2 7 0 < / S h a p e R o t a t e A n g l e > < W i d t h > 1 6 < / W i d t h > < / a : V a l u e > < / a : K e y V a l u e O f D i a g r a m O b j e c t K e y a n y T y p e z b w N T n L X > < a : K e y V a l u e O f D i a g r a m O b j e c t K e y a n y T y p e z b w N T n L X > < a : K e y > < K e y > R e l a t i o n s h i p s \ & l t ; T a b l e s \ M e e t i n g \ C o l u m n s \ A c c o u n t   E x e c u t i v e & g t ; - & l t ; T a b l e s \ I n d i v i d u a l _ B u d g e t \ C o l u m n s \ E m p l o y e e   N a m e & g t ; \ C r o s s F i l t e r < / K e y > < / a : K e y > < a : V a l u e   i : t y p e = " D i a g r a m D i s p l a y L i n k C r o s s F i l t e r V i e w S t a t e " > < P o i n t s   x m l n s : b = " h t t p : / / s c h e m a s . d a t a c o n t r a c t . o r g / 2 0 0 4 / 0 7 / S y s t e m . W i n d o w s " > < b : P o i n t > < b : _ x > 5 6 1 . 7 1 1 4 3 2 < / b : _ x > < b : _ y > 1 6 6 < / b : _ y > < / b : P o i n t > < b : P o i n t > < b : _ x > 5 6 1 . 7 1 1 4 3 2 < / b : _ x > < b : _ y > 1 6 8 . 8 < / b : _ y > < / b : P o i n t > < b : P o i n t > < b : _ x > 5 6 3 . 7 1 1 4 3 2 < / b : _ x > < b : _ y > 1 7 0 . 8 < / b : _ y > < / b : P o i n t > < b : P o i n t > < b : _ x > 6 0 6 . 0 1 5 2 4 2 < / b : _ x > < b : _ y > 1 7 0 . 8 < / b : _ y > < / b : P o i n t > < b : P o i n t > < b : _ x > 6 0 8 . 0 1 5 2 4 2 < / b : _ x > < b : _ y > 1 7 2 . 8 < / b : _ y > < / b : P o i n t > < b : P o i n t > < b : _ x > 6 0 8 . 0 1 5 2 4 2 < / b : _ x > < b : _ y > 1 7 5 . 6 0 0 0 0 0 0 0 0 0 0 0 0 5 < / b : _ y > < / b : P o i n t > < / P o i n t s > < / a : V a l u e > < / a : K e y V a l u e O f D i a g r a m O b j e c t K e y a n y T y p e z b w N T n L X > < a : K e y V a l u e O f D i a g r a m O b j e c t K e y a n y T y p e z b w N T n L X > < a : K e y > < K e y > R e l a t i o n s h i p s \ & l t ; T a b l e s \ O p p o r t u n i t y \ C o l u m n s \ A c c o u n t   E x e c u t i v e & g t ; - & l t ; T a b l e s \ I n d i v i d u a l _ B u d g e t \ C o l u m n s \ E m p l o y e e   N a m e & g t ; < / K e y > < / a : K e y > < a : V a l u e   i : t y p e = " D i a g r a m D i s p l a y L i n k V i e w S t a t e " > < A u t o m a t i o n P r o p e r t y H e l p e r T e x t > E n d   p o i n t   1 :   ( 9 4 9 . 1 1 9 0 5 2 8 3 8 3 2 9 , 4 2 0 . 2 ) .   E n d   p o i n t   2 :   ( 7 2 4 . 0 1 5 2 4 2 2 7 0 6 6 3 , 2 7 6 . 6 )   < / A u t o m a t i o n P r o p e r t y H e l p e r T e x t > < L a y e d O u t > t r u e < / L a y e d O u t > < P o i n t s   x m l n s : b = " h t t p : / / s c h e m a s . d a t a c o n t r a c t . o r g / 2 0 0 4 / 0 7 / S y s t e m . W i n d o w s " > < b : P o i n t > < b : _ x > 9 4 9 . 1 1 9 0 5 2 8 3 8 3 2 9 < / b : _ x > < b : _ y > 4 2 0 . 2 0 0 0 0 0 0 0 0 0 0 0 0 5 < / b : _ y > < / b : P o i n t > < b : P o i n t > < b : _ x > 8 3 8 . 5 6 7 1 4 7 4 9 9 9 9 9 9 2 < / b : _ x > < b : _ y > 4 2 0 . 2 < / b : _ y > < / b : P o i n t > < b : P o i n t > < b : _ x > 8 3 6 . 5 6 7 1 4 7 4 9 9 9 9 9 9 2 < / b : _ x > < b : _ y > 4 1 8 . 2 < / b : _ y > < / b : P o i n t > < b : P o i n t > < b : _ x > 8 3 6 . 5 6 7 1 4 7 4 9 9 9 9 9 9 2 < / b : _ x > < b : _ y > 2 7 8 . 6 < / b : _ y > < / b : P o i n t > < b : P o i n t > < b : _ x > 8 3 4 . 5 6 7 1 4 7 4 9 9 9 9 9 9 2 < / b : _ x > < b : _ y > 2 7 6 . 6 < / b : _ y > < / b : P o i n t > < b : P o i n t > < b : _ x > 7 2 4 . 0 1 5 2 4 2 2 7 0 6 6 3 1 8 < / b : _ x > < b : _ y > 2 7 6 . 6 < / b : _ y > < / b : P o i n t > < / P o i n t s > < / a : V a l u e > < / a : K e y V a l u e O f D i a g r a m O b j e c t K e y a n y T y p e z b w N T n L X > < a : K e y V a l u e O f D i a g r a m O b j e c t K e y a n y T y p e z b w N T n L X > < a : K e y > < K e y > R e l a t i o n s h i p s \ & l t ; T a b l e s \ O p p o r t u n i t y \ C o l u m n s \ A c c o u n t   E x e c u t i v e & g t ; - & l t ; T a b l e s \ I n d i v i d u a l _ B u d g e t \ C o l u m n s \ E m p l o y e e   N a m e & g t ; \ F K < / K e y > < / a : K e y > < a : V a l u e   i : t y p e = " D i a g r a m D i s p l a y L i n k E n d p o i n t V i e w S t a t e " > < H e i g h t > 1 6 < / H e i g h t > < L a b e l L o c a t i o n   x m l n s : b = " h t t p : / / s c h e m a s . d a t a c o n t r a c t . o r g / 2 0 0 4 / 0 7 / S y s t e m . W i n d o w s " > < b : _ x > 9 4 9 . 1 1 9 0 5 2 8 3 8 3 2 9 < / b : _ x > < b : _ y > 4 1 2 . 2 0 0 0 0 0 0 0 0 0 0 0 0 5 < / b : _ y > < / L a b e l L o c a t i o n > < L o c a t i o n   x m l n s : b = " h t t p : / / s c h e m a s . d a t a c o n t r a c t . o r g / 2 0 0 4 / 0 7 / S y s t e m . W i n d o w s " > < b : _ x > 9 6 5 . 1 1 9 0 5 2 8 3 8 3 2 9 1 4 < / b : _ x > < b : _ y > 4 2 0 . 2 0 0 0 0 0 0 0 0 0 0 0 0 5 < / b : _ y > < / L o c a t i o n > < S h a p e R o t a t e A n g l e > 1 8 0 < / S h a p e R o t a t e A n g l e > < W i d t h > 1 6 < / W i d t h > < / a : V a l u e > < / a : K e y V a l u e O f D i a g r a m O b j e c t K e y a n y T y p e z b w N T n L X > < a : K e y V a l u e O f D i a g r a m O b j e c t K e y a n y T y p e z b w N T n L X > < a : K e y > < K e y > R e l a t i o n s h i p s \ & l t ; T a b l e s \ O p p o r t u n i t y \ C o l u m n s \ A c c o u n t   E x e c u t i v e & g t ; - & l t ; T a b l e s \ I n d i v i d u a l _ B u d g e t \ C o l u m n s \ E m p l o y e e   N a m e & g t ; \ P K < / K e y > < / a : K e y > < a : V a l u e   i : t y p e = " D i a g r a m D i s p l a y L i n k E n d p o i n t V i e w S t a t e " > < H e i g h t > 1 6 < / H e i g h t > < L a b e l L o c a t i o n   x m l n s : b = " h t t p : / / s c h e m a s . d a t a c o n t r a c t . o r g / 2 0 0 4 / 0 7 / S y s t e m . W i n d o w s " > < b : _ x > 7 0 8 . 0 1 5 2 4 2 2 7 0 6 6 3 1 8 < / b : _ x > < b : _ y > 2 6 8 . 6 < / b : _ y > < / L a b e l L o c a t i o n > < L o c a t i o n   x m l n s : b = " h t t p : / / s c h e m a s . d a t a c o n t r a c t . o r g / 2 0 0 4 / 0 7 / S y s t e m . W i n d o w s " > < b : _ x > 7 0 8 . 0 1 5 2 4 2 2 7 0 6 6 3 1 8 < / b : _ x > < b : _ y > 2 7 6 . 6 < / b : _ y > < / L o c a t i o n > < S h a p e R o t a t e A n g l e > 3 6 0 < / S h a p e R o t a t e A n g l e > < W i d t h > 1 6 < / W i d t h > < / a : V a l u e > < / a : K e y V a l u e O f D i a g r a m O b j e c t K e y a n y T y p e z b w N T n L X > < a : K e y V a l u e O f D i a g r a m O b j e c t K e y a n y T y p e z b w N T n L X > < a : K e y > < K e y > R e l a t i o n s h i p s \ & l t ; T a b l e s \ O p p o r t u n i t y \ C o l u m n s \ A c c o u n t   E x e c u t i v e & g t ; - & l t ; T a b l e s \ I n d i v i d u a l _ B u d g e t \ C o l u m n s \ E m p l o y e e   N a m e & g t ; \ C r o s s F i l t e r < / K e y > < / a : K e y > < a : V a l u e   i : t y p e = " D i a g r a m D i s p l a y L i n k C r o s s F i l t e r V i e w S t a t e " > < P o i n t s   x m l n s : b = " h t t p : / / s c h e m a s . d a t a c o n t r a c t . o r g / 2 0 0 4 / 0 7 / S y s t e m . W i n d o w s " > < b : P o i n t > < b : _ x > 9 4 9 . 1 1 9 0 5 2 8 3 8 3 2 9 < / b : _ x > < b : _ y > 4 2 0 . 2 0 0 0 0 0 0 0 0 0 0 0 0 5 < / b : _ y > < / b : P o i n t > < b : P o i n t > < b : _ x > 8 3 8 . 5 6 7 1 4 7 4 9 9 9 9 9 9 2 < / b : _ x > < b : _ y > 4 2 0 . 2 < / b : _ y > < / b : P o i n t > < b : P o i n t > < b : _ x > 8 3 6 . 5 6 7 1 4 7 4 9 9 9 9 9 9 2 < / b : _ x > < b : _ y > 4 1 8 . 2 < / b : _ y > < / b : P o i n t > < b : P o i n t > < b : _ x > 8 3 6 . 5 6 7 1 4 7 4 9 9 9 9 9 9 2 < / b : _ x > < b : _ y > 2 7 8 . 6 < / b : _ y > < / b : P o i n t > < b : P o i n t > < b : _ x > 8 3 4 . 5 6 7 1 4 7 4 9 9 9 9 9 9 2 < / b : _ x > < b : _ y > 2 7 6 . 6 < / b : _ y > < / b : P o i n t > < b : P o i n t > < b : _ x > 7 2 4 . 0 1 5 2 4 2 2 7 0 6 6 3 1 8 < / b : _ x > < b : _ y > 2 7 6 . 6 < / b : _ y > < / b : P o i n t > < / P o i n t s > < / a : V a l u e > < / a : K e y V a l u e O f D i a g r a m O b j e c t K e y a n y T y p e z b w N T n L X > < / V i e w S t a t e s > < / D i a g r a m M a n a g e r . S e r i a l i z a b l e D i a g r a m > < / A r r a y O f D i a g r a m M a n a g e r . S e r i a l i z a b l e D i a g r a m > ] ] > < / C u s t o m C o n t e n t > < / G e m i n i > 
</file>

<file path=customXml/item9.xml>��< ? x m l   v e r s i o n = " 1 . 0 "   e n c o d i n g = " U T F - 1 6 " ? > < G e m i n i   x m l n s = " h t t p : / / g e m i n i / p i v o t c u s t o m i z a t i o n / T a b l e X M L _ I n d i v i d u a 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B87F9F1-3E60-4F3F-90C4-FC7886DAC2BF}">
  <ds:schemaRefs>
    <ds:schemaRef ds:uri="http://schemas.microsoft.com/DataMashup"/>
  </ds:schemaRefs>
</ds:datastoreItem>
</file>

<file path=customXml/itemProps10.xml><?xml version="1.0" encoding="utf-8"?>
<ds:datastoreItem xmlns:ds="http://schemas.openxmlformats.org/officeDocument/2006/customXml" ds:itemID="{99485318-C827-4523-B95E-3DF3CE754013}">
  <ds:schemaRefs/>
</ds:datastoreItem>
</file>

<file path=customXml/itemProps11.xml><?xml version="1.0" encoding="utf-8"?>
<ds:datastoreItem xmlns:ds="http://schemas.openxmlformats.org/officeDocument/2006/customXml" ds:itemID="{2B099CD7-BD6C-499C-B155-0B316AFF47BC}">
  <ds:schemaRefs/>
</ds:datastoreItem>
</file>

<file path=customXml/itemProps12.xml><?xml version="1.0" encoding="utf-8"?>
<ds:datastoreItem xmlns:ds="http://schemas.openxmlformats.org/officeDocument/2006/customXml" ds:itemID="{83AAD9CB-0E60-4D88-8399-D7ECF16B6FBB}">
  <ds:schemaRefs/>
</ds:datastoreItem>
</file>

<file path=customXml/itemProps13.xml><?xml version="1.0" encoding="utf-8"?>
<ds:datastoreItem xmlns:ds="http://schemas.openxmlformats.org/officeDocument/2006/customXml" ds:itemID="{B6910AA1-77FC-4E62-95D5-18FFD24CBEB5}">
  <ds:schemaRefs/>
</ds:datastoreItem>
</file>

<file path=customXml/itemProps14.xml><?xml version="1.0" encoding="utf-8"?>
<ds:datastoreItem xmlns:ds="http://schemas.openxmlformats.org/officeDocument/2006/customXml" ds:itemID="{E070E75F-2CC8-4774-B120-90EF874DDC60}">
  <ds:schemaRefs/>
</ds:datastoreItem>
</file>

<file path=customXml/itemProps15.xml><?xml version="1.0" encoding="utf-8"?>
<ds:datastoreItem xmlns:ds="http://schemas.openxmlformats.org/officeDocument/2006/customXml" ds:itemID="{5FCA4DF8-03CF-467C-A930-645396FE72F2}">
  <ds:schemaRefs/>
</ds:datastoreItem>
</file>

<file path=customXml/itemProps16.xml><?xml version="1.0" encoding="utf-8"?>
<ds:datastoreItem xmlns:ds="http://schemas.openxmlformats.org/officeDocument/2006/customXml" ds:itemID="{8FFDEC7F-1414-41DA-BFA9-F9968000BE21}">
  <ds:schemaRefs/>
</ds:datastoreItem>
</file>

<file path=customXml/itemProps17.xml><?xml version="1.0" encoding="utf-8"?>
<ds:datastoreItem xmlns:ds="http://schemas.openxmlformats.org/officeDocument/2006/customXml" ds:itemID="{0586A2D3-D525-4AFF-8D7D-7BDCE069A59D}">
  <ds:schemaRefs/>
</ds:datastoreItem>
</file>

<file path=customXml/itemProps18.xml><?xml version="1.0" encoding="utf-8"?>
<ds:datastoreItem xmlns:ds="http://schemas.openxmlformats.org/officeDocument/2006/customXml" ds:itemID="{CE40A89D-856D-4545-A90C-2E20EBBE3722}">
  <ds:schemaRefs/>
</ds:datastoreItem>
</file>

<file path=customXml/itemProps19.xml><?xml version="1.0" encoding="utf-8"?>
<ds:datastoreItem xmlns:ds="http://schemas.openxmlformats.org/officeDocument/2006/customXml" ds:itemID="{AD5242E7-0D26-4E4F-8328-B8F94BC2DE0F}">
  <ds:schemaRefs/>
</ds:datastoreItem>
</file>

<file path=customXml/itemProps2.xml><?xml version="1.0" encoding="utf-8"?>
<ds:datastoreItem xmlns:ds="http://schemas.openxmlformats.org/officeDocument/2006/customXml" ds:itemID="{87D8F333-8791-4766-B75F-897CFDD1FC6C}">
  <ds:schemaRefs/>
</ds:datastoreItem>
</file>

<file path=customXml/itemProps20.xml><?xml version="1.0" encoding="utf-8"?>
<ds:datastoreItem xmlns:ds="http://schemas.openxmlformats.org/officeDocument/2006/customXml" ds:itemID="{77CC601D-4B90-46F3-BA7D-92A87832EC5C}">
  <ds:schemaRefs/>
</ds:datastoreItem>
</file>

<file path=customXml/itemProps21.xml><?xml version="1.0" encoding="utf-8"?>
<ds:datastoreItem xmlns:ds="http://schemas.openxmlformats.org/officeDocument/2006/customXml" ds:itemID="{85DC3CD4-F03A-4002-822A-102DAB90484D}">
  <ds:schemaRefs/>
</ds:datastoreItem>
</file>

<file path=customXml/itemProps22.xml><?xml version="1.0" encoding="utf-8"?>
<ds:datastoreItem xmlns:ds="http://schemas.openxmlformats.org/officeDocument/2006/customXml" ds:itemID="{0EB624EE-095E-42B5-84C7-76DE0B827032}">
  <ds:schemaRefs/>
</ds:datastoreItem>
</file>

<file path=customXml/itemProps3.xml><?xml version="1.0" encoding="utf-8"?>
<ds:datastoreItem xmlns:ds="http://schemas.openxmlformats.org/officeDocument/2006/customXml" ds:itemID="{A9E5DA4F-3D91-403B-8317-07BFC3B615B4}">
  <ds:schemaRefs/>
</ds:datastoreItem>
</file>

<file path=customXml/itemProps4.xml><?xml version="1.0" encoding="utf-8"?>
<ds:datastoreItem xmlns:ds="http://schemas.openxmlformats.org/officeDocument/2006/customXml" ds:itemID="{9B741F20-3873-40AC-8254-80063171974D}">
  <ds:schemaRefs/>
</ds:datastoreItem>
</file>

<file path=customXml/itemProps5.xml><?xml version="1.0" encoding="utf-8"?>
<ds:datastoreItem xmlns:ds="http://schemas.openxmlformats.org/officeDocument/2006/customXml" ds:itemID="{DE110034-B88D-4FF6-807B-E51655B9216F}">
  <ds:schemaRefs/>
</ds:datastoreItem>
</file>

<file path=customXml/itemProps6.xml><?xml version="1.0" encoding="utf-8"?>
<ds:datastoreItem xmlns:ds="http://schemas.openxmlformats.org/officeDocument/2006/customXml" ds:itemID="{F9BF6945-3DA1-4E82-9920-AC16860F2AC9}">
  <ds:schemaRefs/>
</ds:datastoreItem>
</file>

<file path=customXml/itemProps7.xml><?xml version="1.0" encoding="utf-8"?>
<ds:datastoreItem xmlns:ds="http://schemas.openxmlformats.org/officeDocument/2006/customXml" ds:itemID="{CDDAF666-1F77-4D9E-AB56-5A76D6E5AF92}">
  <ds:schemaRefs/>
</ds:datastoreItem>
</file>

<file path=customXml/itemProps8.xml><?xml version="1.0" encoding="utf-8"?>
<ds:datastoreItem xmlns:ds="http://schemas.openxmlformats.org/officeDocument/2006/customXml" ds:itemID="{B56A2734-5C9F-4CE0-BBEE-864FA3D1FFB9}">
  <ds:schemaRefs/>
</ds:datastoreItem>
</file>

<file path=customXml/itemProps9.xml><?xml version="1.0" encoding="utf-8"?>
<ds:datastoreItem xmlns:ds="http://schemas.openxmlformats.org/officeDocument/2006/customXml" ds:itemID="{A8108ABC-D39E-44C4-A099-ED02DF1906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vt:lpstr>
      <vt:lpstr>Fees</vt:lpstr>
      <vt:lpstr>Invoice</vt:lpstr>
      <vt:lpstr>Meeting</vt:lpstr>
      <vt:lpstr>Individual Budget</vt:lpstr>
      <vt:lpstr>Opportunity</vt:lpstr>
      <vt:lpstr>KPI 1</vt:lpstr>
      <vt:lpstr>KPI 2</vt:lpstr>
      <vt:lpstr>KPI 3</vt:lpstr>
      <vt:lpstr>KPI 4</vt:lpstr>
      <vt:lpstr>KPI 5</vt:lpstr>
      <vt:lpstr>KPI 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Suchak</dc:creator>
  <cp:lastModifiedBy>Rohan Suchak</cp:lastModifiedBy>
  <dcterms:created xsi:type="dcterms:W3CDTF">2025-03-04T06:21:13Z</dcterms:created>
  <dcterms:modified xsi:type="dcterms:W3CDTF">2025-03-10T09:23:46Z</dcterms:modified>
</cp:coreProperties>
</file>