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mc:AlternateContent xmlns:mc="http://schemas.openxmlformats.org/markup-compatibility/2006">
    <mc:Choice Requires="x15">
      <x15ac:absPath xmlns:x15ac="http://schemas.microsoft.com/office/spreadsheetml/2010/11/ac" url="C:\Users\chris.nathan\Desktop\ATI\Excel\July 2019 - 14th to 28th June - Current\"/>
    </mc:Choice>
  </mc:AlternateContent>
  <xr:revisionPtr revIDLastSave="0" documentId="13_ncr:1_{123C7637-B5D4-41F8-A3DA-ECA733539347}" xr6:coauthVersionLast="41" xr6:coauthVersionMax="41" xr10:uidLastSave="{00000000-0000-0000-0000-000000000000}"/>
  <bookViews>
    <workbookView xWindow="-120" yWindow="-120" windowWidth="20730" windowHeight="11160" firstSheet="9" activeTab="11" xr2:uid="{00000000-000D-0000-FFFF-FFFF00000000}"/>
  </bookViews>
  <sheets>
    <sheet name="Data Cleanup" sheetId="15" r:id="rId1"/>
    <sheet name="Quick Data Analysis" sheetId="76" r:id="rId2"/>
    <sheet name="Data Consolidate1" sheetId="60" r:id="rId3"/>
    <sheet name="Data Consolidate2" sheetId="59" r:id="rId4"/>
    <sheet name="Data Consolidate - DB" sheetId="82" r:id="rId5"/>
    <sheet name="References" sheetId="81" r:id="rId6"/>
    <sheet name="Functions - Lookups" sheetId="33" r:id="rId7"/>
    <sheet name="Functions - IF Statements" sheetId="37" r:id="rId8"/>
    <sheet name="Advance Filters" sheetId="52" r:id="rId9"/>
    <sheet name="Pivot Tables" sheetId="51" r:id="rId10"/>
    <sheet name="What-If Analysis - Goal Seek1" sheetId="48" r:id="rId11"/>
    <sheet name="What-If Analysis - Goal Seek2" sheetId="46" r:id="rId12"/>
    <sheet name="What-If Analysis - Data Table" sheetId="58" r:id="rId13"/>
    <sheet name="What-If Analysis - Scenario Mgr" sheetId="57" r:id="rId14"/>
    <sheet name="Charts" sheetId="75" r:id="rId15"/>
    <sheet name="DynamicCharts1" sheetId="18" r:id="rId16"/>
    <sheet name="DynamicCharts2" sheetId="49" r:id="rId17"/>
  </sheets>
  <definedNames>
    <definedName name="_xlnm._FilterDatabase" localSheetId="8" hidden="1">'Advance Filters'!$I$9:$O$52</definedName>
    <definedName name="_xlnm._FilterDatabase" localSheetId="2" hidden="1">'Data Consolidate1'!$B$3:$E$16</definedName>
    <definedName name="_xlnm._FilterDatabase" localSheetId="7" hidden="1">'Functions - IF Statements'!$B$3:$G$16</definedName>
    <definedName name="_xlnm._FilterDatabase" localSheetId="9" hidden="1">'Pivot Tables'!$A$2:$G$45</definedName>
    <definedName name="_xlcn.WorksheetConnection_ExcelClassMaster.xlsxTable21" hidden="1">Table2[]</definedName>
    <definedName name="_xlcn.WorksheetConnection_ExcelClassMaster.xlsxTable31" hidden="1">Table3[]</definedName>
    <definedName name="_xlnm.Criteria" localSheetId="8">'Advance Filters'!$I$2:$O$4</definedName>
    <definedName name="FB_Likes">OFFSET(DynamicCharts2!$B$3,,,COUNT(DynamicCharts2!$B:$B),1)</definedName>
    <definedName name="FB_Month">OFFSET(DynamicCharts2!$A$3,,,COUNT(DynamicCharts2!$A:$A),1)</definedName>
    <definedName name="FB_Shares">OFFSET(DynamicCharts2!$C$3,,,COUNT(DynamicCharts2!$C:$C),1)</definedName>
    <definedName name="FB_Views">OFFSET(DynamicCharts2!$D$3,,,COUNT(DynamicCharts2!$D:$D),1)</definedName>
    <definedName name="NativeTimeline_OrderDate1">#N/A</definedName>
    <definedName name="Slicer_Region1">#N/A</definedName>
  </definedNames>
  <calcPr calcId="191029"/>
  <pivotCaches>
    <pivotCache cacheId="0" r:id="rId18"/>
    <pivotCache cacheId="1"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FCE2AD5D-F65C-4FA6-A056-5C36A1767C68}">
      <x15:dataModel>
        <x15:modelTables>
          <x15:modelTable id="Table3" name="Table3" connection="WorksheetConnection_Excel Class - Master.xlsx!Table3"/>
          <x15:modelTable id="Table2" name="Table2" connection="WorksheetConnection_Excel Class - Master.xlsx!Table2"/>
        </x15:modelTables>
        <x15:modelRelationships>
          <x15:modelRelationship fromTable="Table2" fromColumn="Region" toTable="Table3" toColumn="Order 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7" i="37" l="1"/>
  <c r="M8" i="37"/>
  <c r="M9" i="37"/>
  <c r="M10" i="37"/>
  <c r="M11" i="37"/>
  <c r="M6" i="37"/>
  <c r="K7" i="37"/>
  <c r="K8" i="37"/>
  <c r="K9" i="37"/>
  <c r="K10" i="37"/>
  <c r="K11" i="37"/>
  <c r="K6" i="37"/>
  <c r="AD6" i="33"/>
  <c r="AD7" i="33"/>
  <c r="AD8" i="33"/>
  <c r="AD9" i="33"/>
  <c r="AD10" i="33"/>
  <c r="AD11" i="33"/>
  <c r="AD12" i="33"/>
  <c r="AD13" i="33"/>
  <c r="AD14" i="33"/>
  <c r="AD15" i="33"/>
  <c r="AD16" i="33"/>
  <c r="AD17" i="33"/>
  <c r="AD18" i="33"/>
  <c r="AD19" i="33"/>
  <c r="AD20" i="33"/>
  <c r="AD21" i="33"/>
  <c r="AD22" i="33"/>
  <c r="AD23" i="33"/>
  <c r="AD24" i="33"/>
  <c r="AD25" i="33"/>
  <c r="AD26" i="33"/>
  <c r="AD27" i="33"/>
  <c r="AD28" i="33"/>
  <c r="AD29" i="33"/>
  <c r="AD30" i="33"/>
  <c r="AD31" i="33"/>
  <c r="AD32" i="33"/>
  <c r="AD33" i="33"/>
  <c r="AD34" i="33"/>
  <c r="AD35" i="33"/>
  <c r="AD36" i="33"/>
  <c r="AD37" i="33"/>
  <c r="AD38" i="33"/>
  <c r="AD39" i="33"/>
  <c r="AD40" i="33"/>
  <c r="AD41" i="33"/>
  <c r="AD42" i="33"/>
  <c r="AD43" i="33"/>
  <c r="AD44" i="33"/>
  <c r="AD5" i="33"/>
  <c r="F4" i="81"/>
  <c r="G4" i="81"/>
  <c r="H4" i="81"/>
  <c r="E4" i="81"/>
  <c r="L2" i="15" l="1"/>
  <c r="Q2" i="15"/>
  <c r="K2" i="15"/>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J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O6" i="33" l="1"/>
  <c r="M8" i="33"/>
  <c r="N8" i="33"/>
  <c r="N9" i="33"/>
  <c r="O9" i="33"/>
  <c r="O10" i="33"/>
  <c r="M12" i="33"/>
  <c r="N12" i="33"/>
  <c r="N13" i="33"/>
  <c r="O13" i="33"/>
  <c r="O14" i="33"/>
  <c r="M16" i="33"/>
  <c r="N16" i="33"/>
  <c r="N17" i="33"/>
  <c r="O17" i="33"/>
  <c r="O18" i="33"/>
  <c r="M20" i="33"/>
  <c r="N20" i="33"/>
  <c r="N21" i="33"/>
  <c r="O21" i="33"/>
  <c r="O22" i="33"/>
  <c r="M24" i="33"/>
  <c r="N24" i="33"/>
  <c r="N25" i="33"/>
  <c r="O25" i="33"/>
  <c r="O26" i="33"/>
  <c r="M28" i="33"/>
  <c r="N28" i="33"/>
  <c r="N29" i="33"/>
  <c r="O29" i="33"/>
  <c r="O30" i="33"/>
  <c r="M32" i="33"/>
  <c r="N32" i="33"/>
  <c r="N33" i="33"/>
  <c r="O33" i="33"/>
  <c r="O34" i="33"/>
  <c r="M36" i="33"/>
  <c r="N36" i="33"/>
  <c r="N37" i="33"/>
  <c r="O37" i="33"/>
  <c r="O38" i="33"/>
  <c r="M40" i="33"/>
  <c r="N40" i="33"/>
  <c r="N41" i="33"/>
  <c r="O41" i="33"/>
  <c r="O42" i="33"/>
  <c r="M44" i="33"/>
  <c r="N44" i="33"/>
  <c r="H6" i="33"/>
  <c r="M6" i="33" s="1"/>
  <c r="I6" i="33"/>
  <c r="N6" i="33" s="1"/>
  <c r="H7" i="33"/>
  <c r="M7" i="33" s="1"/>
  <c r="I7" i="33"/>
  <c r="N7" i="33" s="1"/>
  <c r="H8" i="33"/>
  <c r="I8" i="33"/>
  <c r="H9" i="33"/>
  <c r="M9" i="33" s="1"/>
  <c r="I9" i="33"/>
  <c r="H10" i="33"/>
  <c r="M10" i="33" s="1"/>
  <c r="I10" i="33"/>
  <c r="N10" i="33" s="1"/>
  <c r="H11" i="33"/>
  <c r="M11" i="33" s="1"/>
  <c r="I11" i="33"/>
  <c r="N11" i="33" s="1"/>
  <c r="H12" i="33"/>
  <c r="I12" i="33"/>
  <c r="H13" i="33"/>
  <c r="M13" i="33" s="1"/>
  <c r="I13" i="33"/>
  <c r="H14" i="33"/>
  <c r="M14" i="33" s="1"/>
  <c r="I14" i="33"/>
  <c r="N14" i="33" s="1"/>
  <c r="H15" i="33"/>
  <c r="M15" i="33" s="1"/>
  <c r="I15" i="33"/>
  <c r="N15" i="33" s="1"/>
  <c r="H16" i="33"/>
  <c r="I16" i="33"/>
  <c r="H17" i="33"/>
  <c r="M17" i="33" s="1"/>
  <c r="I17" i="33"/>
  <c r="H18" i="33"/>
  <c r="M18" i="33" s="1"/>
  <c r="I18" i="33"/>
  <c r="N18" i="33" s="1"/>
  <c r="H19" i="33"/>
  <c r="M19" i="33" s="1"/>
  <c r="I19" i="33"/>
  <c r="N19" i="33" s="1"/>
  <c r="H20" i="33"/>
  <c r="I20" i="33"/>
  <c r="H21" i="33"/>
  <c r="M21" i="33" s="1"/>
  <c r="I21" i="33"/>
  <c r="H22" i="33"/>
  <c r="M22" i="33" s="1"/>
  <c r="I22" i="33"/>
  <c r="N22" i="33" s="1"/>
  <c r="H23" i="33"/>
  <c r="M23" i="33" s="1"/>
  <c r="I23" i="33"/>
  <c r="N23" i="33" s="1"/>
  <c r="H24" i="33"/>
  <c r="I24" i="33"/>
  <c r="H25" i="33"/>
  <c r="M25" i="33" s="1"/>
  <c r="I25" i="33"/>
  <c r="H26" i="33"/>
  <c r="M26" i="33" s="1"/>
  <c r="I26" i="33"/>
  <c r="N26" i="33" s="1"/>
  <c r="H27" i="33"/>
  <c r="M27" i="33" s="1"/>
  <c r="I27" i="33"/>
  <c r="N27" i="33" s="1"/>
  <c r="H28" i="33"/>
  <c r="I28" i="33"/>
  <c r="H29" i="33"/>
  <c r="M29" i="33" s="1"/>
  <c r="I29" i="33"/>
  <c r="H30" i="33"/>
  <c r="M30" i="33" s="1"/>
  <c r="I30" i="33"/>
  <c r="N30" i="33" s="1"/>
  <c r="H31" i="33"/>
  <c r="M31" i="33" s="1"/>
  <c r="I31" i="33"/>
  <c r="N31" i="33" s="1"/>
  <c r="H32" i="33"/>
  <c r="I32" i="33"/>
  <c r="H33" i="33"/>
  <c r="M33" i="33" s="1"/>
  <c r="I33" i="33"/>
  <c r="H34" i="33"/>
  <c r="M34" i="33" s="1"/>
  <c r="I34" i="33"/>
  <c r="N34" i="33" s="1"/>
  <c r="H35" i="33"/>
  <c r="M35" i="33" s="1"/>
  <c r="I35" i="33"/>
  <c r="N35" i="33" s="1"/>
  <c r="H36" i="33"/>
  <c r="I36" i="33"/>
  <c r="H37" i="33"/>
  <c r="M37" i="33" s="1"/>
  <c r="I37" i="33"/>
  <c r="H38" i="33"/>
  <c r="M38" i="33" s="1"/>
  <c r="I38" i="33"/>
  <c r="N38" i="33" s="1"/>
  <c r="H39" i="33"/>
  <c r="M39" i="33" s="1"/>
  <c r="I39" i="33"/>
  <c r="N39" i="33" s="1"/>
  <c r="H40" i="33"/>
  <c r="I40" i="33"/>
  <c r="H41" i="33"/>
  <c r="M41" i="33" s="1"/>
  <c r="I41" i="33"/>
  <c r="H42" i="33"/>
  <c r="M42" i="33" s="1"/>
  <c r="I42" i="33"/>
  <c r="N42" i="33" s="1"/>
  <c r="H43" i="33"/>
  <c r="M43" i="33" s="1"/>
  <c r="I43" i="33"/>
  <c r="N43" i="33" s="1"/>
  <c r="H44" i="33"/>
  <c r="I44" i="33"/>
  <c r="I5" i="33"/>
  <c r="N5" i="33" s="1"/>
  <c r="H5" i="33"/>
  <c r="M5" i="33" s="1"/>
  <c r="J6" i="33"/>
  <c r="J7" i="33"/>
  <c r="O7" i="33" s="1"/>
  <c r="J8" i="33"/>
  <c r="O8" i="33" s="1"/>
  <c r="J9" i="33"/>
  <c r="J10" i="33"/>
  <c r="J11" i="33"/>
  <c r="O11" i="33" s="1"/>
  <c r="J12" i="33"/>
  <c r="O12" i="33" s="1"/>
  <c r="J13" i="33"/>
  <c r="J14" i="33"/>
  <c r="J15" i="33"/>
  <c r="O15" i="33" s="1"/>
  <c r="J16" i="33"/>
  <c r="O16" i="33" s="1"/>
  <c r="J17" i="33"/>
  <c r="J18" i="33"/>
  <c r="J19" i="33"/>
  <c r="O19" i="33" s="1"/>
  <c r="J20" i="33"/>
  <c r="O20" i="33" s="1"/>
  <c r="J21" i="33"/>
  <c r="J22" i="33"/>
  <c r="J23" i="33"/>
  <c r="O23" i="33" s="1"/>
  <c r="J24" i="33"/>
  <c r="O24" i="33" s="1"/>
  <c r="J25" i="33"/>
  <c r="J26" i="33"/>
  <c r="J27" i="33"/>
  <c r="O27" i="33" s="1"/>
  <c r="J28" i="33"/>
  <c r="O28" i="33" s="1"/>
  <c r="J29" i="33"/>
  <c r="J30" i="33"/>
  <c r="J31" i="33"/>
  <c r="O31" i="33" s="1"/>
  <c r="J32" i="33"/>
  <c r="O32" i="33" s="1"/>
  <c r="J33" i="33"/>
  <c r="J34" i="33"/>
  <c r="J35" i="33"/>
  <c r="O35" i="33" s="1"/>
  <c r="J36" i="33"/>
  <c r="O36" i="33" s="1"/>
  <c r="J37" i="33"/>
  <c r="J38" i="33"/>
  <c r="O44" i="33" s="1"/>
  <c r="J39" i="33"/>
  <c r="O39" i="33" s="1"/>
  <c r="J40" i="33"/>
  <c r="O40" i="33" s="1"/>
  <c r="J41" i="33"/>
  <c r="J42" i="33"/>
  <c r="J43" i="33"/>
  <c r="O43" i="33" s="1"/>
  <c r="J44" i="33"/>
  <c r="J5" i="33"/>
  <c r="O5" i="33" s="1"/>
  <c r="S6" i="37" l="1"/>
  <c r="J17" i="37"/>
  <c r="C9" i="46" l="1"/>
  <c r="F9" i="46" s="1"/>
  <c r="D4" i="81" l="1"/>
  <c r="C3" i="82"/>
  <c r="D3" i="82"/>
  <c r="D5" i="82" s="1"/>
  <c r="E3" i="82"/>
  <c r="C4" i="82"/>
  <c r="D4" i="82"/>
  <c r="E4" i="82"/>
  <c r="C6" i="82"/>
  <c r="C7" i="82"/>
  <c r="D6" i="82"/>
  <c r="D7" i="82"/>
  <c r="E6" i="82"/>
  <c r="E7" i="82"/>
  <c r="C8" i="82"/>
  <c r="D8" i="82"/>
  <c r="E8" i="82"/>
  <c r="C10" i="82"/>
  <c r="D10" i="82"/>
  <c r="E10" i="82"/>
  <c r="C11" i="82"/>
  <c r="D11" i="82"/>
  <c r="E11" i="82"/>
  <c r="C13" i="82"/>
  <c r="D13" i="82"/>
  <c r="E13" i="82"/>
  <c r="C14" i="82"/>
  <c r="D14" i="82"/>
  <c r="E14" i="82"/>
  <c r="C16" i="82"/>
  <c r="D16" i="82"/>
  <c r="E16" i="82"/>
  <c r="C17" i="82"/>
  <c r="D17" i="82"/>
  <c r="E17" i="82"/>
  <c r="C19" i="82"/>
  <c r="D19" i="82"/>
  <c r="D21" i="82" s="1"/>
  <c r="E19" i="82"/>
  <c r="C20" i="82"/>
  <c r="D20" i="82"/>
  <c r="E20" i="82"/>
  <c r="C12" i="82" l="1"/>
  <c r="C5" i="82"/>
  <c r="D15" i="82"/>
  <c r="E15" i="82"/>
  <c r="E18" i="82"/>
  <c r="E12" i="82"/>
  <c r="E21" i="82"/>
  <c r="C9" i="82"/>
  <c r="D9" i="82"/>
  <c r="D18" i="82"/>
  <c r="C18" i="82"/>
  <c r="D12" i="82"/>
  <c r="E5" i="82"/>
  <c r="C21" i="82"/>
  <c r="C15" i="82"/>
  <c r="E9" i="82"/>
  <c r="C5" i="46"/>
  <c r="H5" i="58"/>
  <c r="D68" i="46" l="1"/>
  <c r="D64" i="46"/>
  <c r="D60" i="46"/>
  <c r="D56" i="46"/>
  <c r="D52" i="46"/>
  <c r="D48" i="46"/>
  <c r="D44" i="46"/>
  <c r="D40" i="46"/>
  <c r="D36" i="46"/>
  <c r="D32" i="46"/>
  <c r="D28" i="46"/>
  <c r="D24" i="46"/>
  <c r="D20" i="46"/>
  <c r="D16" i="46"/>
  <c r="D12" i="46"/>
  <c r="D9" i="46"/>
  <c r="E9" i="46" s="1"/>
  <c r="G9" i="46" s="1"/>
  <c r="C10" i="46" s="1"/>
  <c r="F10" i="46" s="1"/>
  <c r="D62" i="46"/>
  <c r="D54" i="46"/>
  <c r="D42" i="46"/>
  <c r="D34" i="46"/>
  <c r="D26" i="46"/>
  <c r="D18" i="46"/>
  <c r="D10" i="46"/>
  <c r="D61" i="46"/>
  <c r="D57" i="46"/>
  <c r="D49" i="46"/>
  <c r="D41" i="46"/>
  <c r="D33" i="46"/>
  <c r="D25" i="46"/>
  <c r="D17" i="46"/>
  <c r="D67" i="46"/>
  <c r="D63" i="46"/>
  <c r="D59" i="46"/>
  <c r="D55" i="46"/>
  <c r="D51" i="46"/>
  <c r="D47" i="46"/>
  <c r="D43" i="46"/>
  <c r="D39" i="46"/>
  <c r="D35" i="46"/>
  <c r="D31" i="46"/>
  <c r="D27" i="46"/>
  <c r="D23" i="46"/>
  <c r="D19" i="46"/>
  <c r="D15" i="46"/>
  <c r="D11" i="46"/>
  <c r="D66" i="46"/>
  <c r="D58" i="46"/>
  <c r="D50" i="46"/>
  <c r="D46" i="46"/>
  <c r="D38" i="46"/>
  <c r="D30" i="46"/>
  <c r="D22" i="46"/>
  <c r="D14" i="46"/>
  <c r="D65" i="46"/>
  <c r="D53" i="46"/>
  <c r="D45" i="46"/>
  <c r="D37" i="46"/>
  <c r="D29" i="46"/>
  <c r="D21" i="46"/>
  <c r="D13" i="46"/>
  <c r="T12" i="33"/>
  <c r="T13" i="33"/>
  <c r="T14" i="33"/>
  <c r="T15" i="33"/>
  <c r="T16" i="33"/>
  <c r="T11" i="33"/>
  <c r="E5" i="81"/>
  <c r="F5" i="81"/>
  <c r="G5" i="81"/>
  <c r="H5" i="81"/>
  <c r="E6" i="81"/>
  <c r="F6" i="81"/>
  <c r="G6" i="81"/>
  <c r="H6" i="81"/>
  <c r="E7" i="81"/>
  <c r="F7" i="81"/>
  <c r="G7" i="81"/>
  <c r="H7" i="81"/>
  <c r="D5" i="81"/>
  <c r="D6" i="81"/>
  <c r="D7" i="81"/>
  <c r="E10" i="46" l="1"/>
  <c r="G10" i="46" s="1"/>
  <c r="C11" i="46" s="1"/>
  <c r="F11" i="46" s="1"/>
  <c r="E11" i="46" s="1"/>
  <c r="G11" i="46" s="1"/>
  <c r="C12" i="46" s="1"/>
  <c r="F12" i="46" s="1"/>
  <c r="E12" i="46" s="1"/>
  <c r="G12" i="46" s="1"/>
  <c r="C13" i="46" s="1"/>
  <c r="F13" i="46" s="1"/>
  <c r="E13" i="46" s="1"/>
  <c r="G13" i="46" s="1"/>
  <c r="C14" i="46" s="1"/>
  <c r="F14" i="46" s="1"/>
  <c r="E14" i="46" s="1"/>
  <c r="G14" i="46" s="1"/>
  <c r="C15" i="46" s="1"/>
  <c r="F15" i="46" s="1"/>
  <c r="E15" i="46" s="1"/>
  <c r="G15" i="46" s="1"/>
  <c r="C16" i="46" s="1"/>
  <c r="F16" i="46" s="1"/>
  <c r="E16" i="46" s="1"/>
  <c r="M2"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G16" i="46" l="1"/>
  <c r="C17" i="46" s="1"/>
  <c r="F17" i="46" s="1"/>
  <c r="E17" i="46" s="1"/>
  <c r="G17" i="46" s="1"/>
  <c r="C18" i="46" s="1"/>
  <c r="F18" i="46" s="1"/>
  <c r="E18" i="46" s="1"/>
  <c r="G18" i="46" s="1"/>
  <c r="C19" i="46" s="1"/>
  <c r="F19" i="46" s="1"/>
  <c r="E19" i="46" s="1"/>
  <c r="G19" i="46" s="1"/>
  <c r="C20" i="46" s="1"/>
  <c r="F20" i="46" s="1"/>
  <c r="E20" i="46" s="1"/>
  <c r="G20" i="46" s="1"/>
  <c r="C21" i="46" s="1"/>
  <c r="F21" i="46" s="1"/>
  <c r="E21" i="46" s="1"/>
  <c r="G21" i="46" s="1"/>
  <c r="C22" i="46" s="1"/>
  <c r="F22" i="46" s="1"/>
  <c r="E22" i="46" s="1"/>
  <c r="G22" i="46" s="1"/>
  <c r="C23" i="46" s="1"/>
  <c r="F23" i="46" s="1"/>
  <c r="E23" i="46" s="1"/>
  <c r="G23" i="46" s="1"/>
  <c r="C24" i="46" s="1"/>
  <c r="F24" i="46" s="1"/>
  <c r="E24" i="46" s="1"/>
  <c r="G24" i="46" s="1"/>
  <c r="C25" i="46" s="1"/>
  <c r="F25" i="46" s="1"/>
  <c r="E25" i="46" s="1"/>
  <c r="G25" i="46" s="1"/>
  <c r="C26" i="46" s="1"/>
  <c r="F26" i="46" s="1"/>
  <c r="E26" i="46" s="1"/>
  <c r="G26" i="46" s="1"/>
  <c r="C27" i="46" s="1"/>
  <c r="C7" i="58"/>
  <c r="H4" i="58" s="1"/>
  <c r="F27" i="46" l="1"/>
  <c r="E27" i="46" s="1"/>
  <c r="G27" i="46" s="1"/>
  <c r="C28" i="46" s="1"/>
  <c r="O17" i="15"/>
  <c r="O2" i="15"/>
  <c r="N3" i="15"/>
  <c r="O3" i="15"/>
  <c r="N4" i="15"/>
  <c r="O4" i="15"/>
  <c r="N5" i="15"/>
  <c r="O5" i="15"/>
  <c r="N6" i="15"/>
  <c r="O6" i="15"/>
  <c r="N7" i="15"/>
  <c r="O7" i="15"/>
  <c r="N8" i="15"/>
  <c r="O8" i="15"/>
  <c r="N9" i="15"/>
  <c r="O9" i="15"/>
  <c r="N10" i="15"/>
  <c r="O10" i="15"/>
  <c r="N11" i="15"/>
  <c r="O11" i="15"/>
  <c r="N12" i="15"/>
  <c r="O12" i="15"/>
  <c r="N13" i="15"/>
  <c r="O13" i="15"/>
  <c r="N14" i="15"/>
  <c r="O14" i="15"/>
  <c r="N15" i="15"/>
  <c r="O15" i="15"/>
  <c r="N16" i="15"/>
  <c r="O16" i="15"/>
  <c r="N17" i="15"/>
  <c r="N18" i="15"/>
  <c r="O18" i="15"/>
  <c r="N19" i="15"/>
  <c r="O19" i="15"/>
  <c r="N20" i="15"/>
  <c r="O20" i="15"/>
  <c r="N21" i="15"/>
  <c r="O21" i="15"/>
  <c r="N22" i="15"/>
  <c r="O22" i="15"/>
  <c r="N23" i="15"/>
  <c r="O23" i="15"/>
  <c r="N24" i="15"/>
  <c r="O24" i="15"/>
  <c r="N25" i="15"/>
  <c r="O25" i="15"/>
  <c r="N26" i="15"/>
  <c r="O26" i="15"/>
  <c r="N27" i="15"/>
  <c r="O27" i="15"/>
  <c r="N28" i="15"/>
  <c r="O28" i="15"/>
  <c r="N29" i="15"/>
  <c r="O29" i="15"/>
  <c r="N30" i="15"/>
  <c r="O30" i="15"/>
  <c r="N31" i="15"/>
  <c r="O31" i="15"/>
  <c r="N32" i="15"/>
  <c r="O32" i="15"/>
  <c r="N33" i="15"/>
  <c r="O33" i="15"/>
  <c r="N34" i="15"/>
  <c r="O34" i="15"/>
  <c r="N35" i="15"/>
  <c r="O35" i="15"/>
  <c r="N36" i="15"/>
  <c r="O36" i="15"/>
  <c r="N37" i="15"/>
  <c r="O37" i="15"/>
  <c r="N38" i="15"/>
  <c r="O38" i="15"/>
  <c r="N39" i="15"/>
  <c r="O39" i="15"/>
  <c r="N40" i="15"/>
  <c r="O40" i="15"/>
  <c r="N41" i="15"/>
  <c r="O41" i="15"/>
  <c r="N42" i="15"/>
  <c r="O42" i="15"/>
  <c r="N43" i="15"/>
  <c r="O43" i="15"/>
  <c r="N44" i="15"/>
  <c r="O44" i="15"/>
  <c r="N2" i="15"/>
  <c r="F28" i="46" l="1"/>
  <c r="E28" i="46" s="1"/>
  <c r="G28" i="46" s="1"/>
  <c r="C29" i="46" s="1"/>
  <c r="F29" i="46" s="1"/>
  <c r="E29" i="46" s="1"/>
  <c r="G29" i="46" s="1"/>
  <c r="C30" i="46" s="1"/>
  <c r="F30" i="46" s="1"/>
  <c r="E30" i="46" s="1"/>
  <c r="G30" i="46" s="1"/>
  <c r="C31" i="46" s="1"/>
  <c r="F31" i="46" s="1"/>
  <c r="E31" i="46" s="1"/>
  <c r="G31" i="46" s="1"/>
  <c r="C32" i="46" s="1"/>
  <c r="F32" i="46" s="1"/>
  <c r="E32" i="46" s="1"/>
  <c r="G32" i="46" s="1"/>
  <c r="C33" i="46" s="1"/>
  <c r="F33" i="46" s="1"/>
  <c r="E33" i="46" s="1"/>
  <c r="G33" i="46" s="1"/>
  <c r="C34" i="46" s="1"/>
  <c r="F34" i="46" s="1"/>
  <c r="E34" i="46" s="1"/>
  <c r="G34" i="46" s="1"/>
  <c r="C35" i="46" s="1"/>
  <c r="H6" i="58"/>
  <c r="J4" i="58"/>
  <c r="C7" i="57"/>
  <c r="D11" i="57" s="1"/>
  <c r="C10" i="57"/>
  <c r="F10" i="57" s="1"/>
  <c r="F35" i="46" l="1"/>
  <c r="E35" i="46" s="1"/>
  <c r="G35" i="46" s="1"/>
  <c r="C36" i="46" s="1"/>
  <c r="F36" i="46" s="1"/>
  <c r="E36" i="46" s="1"/>
  <c r="G36" i="46" s="1"/>
  <c r="C37" i="46" s="1"/>
  <c r="F37" i="46" s="1"/>
  <c r="E37" i="46" s="1"/>
  <c r="G37" i="46" s="1"/>
  <c r="C38" i="46" s="1"/>
  <c r="F38" i="46" s="1"/>
  <c r="E38" i="46" s="1"/>
  <c r="G38" i="46" s="1"/>
  <c r="C39" i="46" s="1"/>
  <c r="D30" i="57"/>
  <c r="D74" i="57"/>
  <c r="D58" i="57"/>
  <c r="D42" i="57"/>
  <c r="D26" i="57"/>
  <c r="D62" i="57"/>
  <c r="D46" i="57"/>
  <c r="D70" i="57"/>
  <c r="D54" i="57"/>
  <c r="D38" i="57"/>
  <c r="D22" i="57"/>
  <c r="D66" i="57"/>
  <c r="D50" i="57"/>
  <c r="D34" i="57"/>
  <c r="D18" i="57"/>
  <c r="D73" i="57"/>
  <c r="D69" i="57"/>
  <c r="D65" i="57"/>
  <c r="D61" i="57"/>
  <c r="D57" i="57"/>
  <c r="D53" i="57"/>
  <c r="D49" i="57"/>
  <c r="D45" i="57"/>
  <c r="D41" i="57"/>
  <c r="D37" i="57"/>
  <c r="D33" i="57"/>
  <c r="D29" i="57"/>
  <c r="D25" i="57"/>
  <c r="D21" i="57"/>
  <c r="D17" i="57"/>
  <c r="D13" i="57"/>
  <c r="D72" i="57"/>
  <c r="D68" i="57"/>
  <c r="D64" i="57"/>
  <c r="D60" i="57"/>
  <c r="D56" i="57"/>
  <c r="D52" i="57"/>
  <c r="D48" i="57"/>
  <c r="D44" i="57"/>
  <c r="D40" i="57"/>
  <c r="D36" i="57"/>
  <c r="D32" i="57"/>
  <c r="D28" i="57"/>
  <c r="D24" i="57"/>
  <c r="D20" i="57"/>
  <c r="D16" i="57"/>
  <c r="D12" i="57"/>
  <c r="D14" i="57"/>
  <c r="D10" i="57"/>
  <c r="D71" i="57"/>
  <c r="D67" i="57"/>
  <c r="D63" i="57"/>
  <c r="D59" i="57"/>
  <c r="D55" i="57"/>
  <c r="D51" i="57"/>
  <c r="D47" i="57"/>
  <c r="D43" i="57"/>
  <c r="D39" i="57"/>
  <c r="D35" i="57"/>
  <c r="D31" i="57"/>
  <c r="D27" i="57"/>
  <c r="D23" i="57"/>
  <c r="D19" i="57"/>
  <c r="D15" i="57"/>
  <c r="E10" i="57"/>
  <c r="G10" i="57" s="1"/>
  <c r="C11" i="57" s="1"/>
  <c r="R16" i="33"/>
  <c r="S16" i="33"/>
  <c r="R11" i="33"/>
  <c r="S11" i="33"/>
  <c r="F39" i="46" l="1"/>
  <c r="E39" i="46" s="1"/>
  <c r="G39" i="46" s="1"/>
  <c r="C40" i="46" s="1"/>
  <c r="F11" i="57"/>
  <c r="E11" i="57" s="1"/>
  <c r="G11" i="57" s="1"/>
  <c r="C12" i="57" s="1"/>
  <c r="F40" i="46" l="1"/>
  <c r="E40" i="46" s="1"/>
  <c r="G40" i="46" s="1"/>
  <c r="C41" i="46" s="1"/>
  <c r="F41" i="46" s="1"/>
  <c r="E41" i="46" s="1"/>
  <c r="G41" i="46" s="1"/>
  <c r="C42" i="46" s="1"/>
  <c r="F42" i="46" s="1"/>
  <c r="E42" i="46" s="1"/>
  <c r="G42" i="46" s="1"/>
  <c r="C43" i="46" s="1"/>
  <c r="F12" i="57"/>
  <c r="E12" i="57" s="1"/>
  <c r="G12" i="57" s="1"/>
  <c r="C13" i="57" s="1"/>
  <c r="Q7" i="37"/>
  <c r="Q8" i="37"/>
  <c r="Q9" i="37"/>
  <c r="Q10" i="37"/>
  <c r="Q11" i="37"/>
  <c r="Q6" i="37"/>
  <c r="S7" i="37"/>
  <c r="S8" i="37"/>
  <c r="S9" i="37"/>
  <c r="S10" i="37"/>
  <c r="S11" i="37"/>
  <c r="R7" i="37"/>
  <c r="R8" i="37"/>
  <c r="R9" i="37"/>
  <c r="R10" i="37"/>
  <c r="R11" i="37"/>
  <c r="R6" i="37"/>
  <c r="L7" i="37"/>
  <c r="L6" i="37"/>
  <c r="F43" i="46" l="1"/>
  <c r="E43" i="46" s="1"/>
  <c r="G43" i="46" s="1"/>
  <c r="C44" i="46" s="1"/>
  <c r="F44" i="46" s="1"/>
  <c r="E44" i="46" s="1"/>
  <c r="G44" i="46" s="1"/>
  <c r="C45" i="46" s="1"/>
  <c r="F45" i="46" s="1"/>
  <c r="E45" i="46" s="1"/>
  <c r="G45" i="46" s="1"/>
  <c r="C46" i="46" s="1"/>
  <c r="F46" i="46" s="1"/>
  <c r="E46" i="46" s="1"/>
  <c r="G46" i="46" s="1"/>
  <c r="C47" i="46" s="1"/>
  <c r="F13" i="57"/>
  <c r="E13" i="57" s="1"/>
  <c r="G13" i="57" s="1"/>
  <c r="C14" i="57" s="1"/>
  <c r="L8" i="37"/>
  <c r="L9" i="37"/>
  <c r="L10" i="37"/>
  <c r="L11" i="37"/>
  <c r="K17" i="37"/>
  <c r="S12" i="33"/>
  <c r="S13" i="33"/>
  <c r="S14" i="33"/>
  <c r="S15" i="33"/>
  <c r="R12" i="33"/>
  <c r="R13" i="33"/>
  <c r="R14" i="33"/>
  <c r="R15" i="33"/>
  <c r="F47" i="46" l="1"/>
  <c r="E47" i="46" s="1"/>
  <c r="G47" i="46" s="1"/>
  <c r="C48" i="46" s="1"/>
  <c r="F48" i="46" s="1"/>
  <c r="E48" i="46" s="1"/>
  <c r="G48" i="46" s="1"/>
  <c r="C49" i="46" s="1"/>
  <c r="F49" i="46" s="1"/>
  <c r="E49" i="46" s="1"/>
  <c r="G49" i="46" s="1"/>
  <c r="C50" i="46" s="1"/>
  <c r="F50" i="46" s="1"/>
  <c r="E50" i="46" s="1"/>
  <c r="G50" i="46" s="1"/>
  <c r="C51" i="46" s="1"/>
  <c r="F14" i="57"/>
  <c r="E14" i="57" s="1"/>
  <c r="G14" i="57" s="1"/>
  <c r="C15" i="57" s="1"/>
  <c r="F51" i="46" l="1"/>
  <c r="E51" i="46" s="1"/>
  <c r="G51" i="46" s="1"/>
  <c r="C52" i="46" s="1"/>
  <c r="F52" i="46" s="1"/>
  <c r="E52" i="46" s="1"/>
  <c r="G52" i="46" s="1"/>
  <c r="C53" i="46" s="1"/>
  <c r="F53" i="46" s="1"/>
  <c r="E53" i="46" s="1"/>
  <c r="G53" i="46" s="1"/>
  <c r="C54" i="46" s="1"/>
  <c r="F54" i="46" s="1"/>
  <c r="E54" i="46" s="1"/>
  <c r="G54" i="46" s="1"/>
  <c r="C55" i="46" s="1"/>
  <c r="F15" i="57"/>
  <c r="E15" i="57" s="1"/>
  <c r="G15" i="57" s="1"/>
  <c r="C16" i="57" s="1"/>
  <c r="F55" i="46" l="1"/>
  <c r="E55" i="46" s="1"/>
  <c r="G55" i="46" s="1"/>
  <c r="C56" i="46" s="1"/>
  <c r="F56" i="46" s="1"/>
  <c r="E56" i="46" s="1"/>
  <c r="G56" i="46" s="1"/>
  <c r="C57" i="46" s="1"/>
  <c r="F57" i="46" s="1"/>
  <c r="E57" i="46" s="1"/>
  <c r="G57" i="46" s="1"/>
  <c r="C58" i="46" s="1"/>
  <c r="F58" i="46" s="1"/>
  <c r="E58" i="46" s="1"/>
  <c r="G58" i="46" s="1"/>
  <c r="C59" i="46" s="1"/>
  <c r="F16" i="57"/>
  <c r="E16" i="57" s="1"/>
  <c r="G16" i="57" s="1"/>
  <c r="C17" i="57" s="1"/>
  <c r="F59" i="46" l="1"/>
  <c r="E59" i="46" s="1"/>
  <c r="G59" i="46" s="1"/>
  <c r="C60" i="46" s="1"/>
  <c r="F60" i="46" s="1"/>
  <c r="E60" i="46" s="1"/>
  <c r="G60" i="46" s="1"/>
  <c r="C61" i="46" s="1"/>
  <c r="F61" i="46" s="1"/>
  <c r="E61" i="46" s="1"/>
  <c r="G61" i="46" s="1"/>
  <c r="C62" i="46" s="1"/>
  <c r="F62" i="46" s="1"/>
  <c r="E62" i="46" s="1"/>
  <c r="G62" i="46" s="1"/>
  <c r="C63" i="46" s="1"/>
  <c r="F17" i="57"/>
  <c r="E17" i="57" s="1"/>
  <c r="G17" i="57" s="1"/>
  <c r="C18" i="57" s="1"/>
  <c r="F13" i="48"/>
  <c r="F12" i="48"/>
  <c r="F11" i="48"/>
  <c r="F10" i="48"/>
  <c r="F9" i="48"/>
  <c r="F8" i="48"/>
  <c r="F7" i="48"/>
  <c r="F6" i="48"/>
  <c r="F5" i="48"/>
  <c r="F4" i="48"/>
  <c r="F63" i="46" l="1"/>
  <c r="E63" i="46" s="1"/>
  <c r="G63" i="46" s="1"/>
  <c r="C64" i="46" s="1"/>
  <c r="F64" i="46" s="1"/>
  <c r="E64" i="46" s="1"/>
  <c r="G64" i="46" s="1"/>
  <c r="C65" i="46" s="1"/>
  <c r="F65" i="46" s="1"/>
  <c r="E65" i="46" s="1"/>
  <c r="G65" i="46" s="1"/>
  <c r="C66" i="46" s="1"/>
  <c r="F66" i="46" s="1"/>
  <c r="E66" i="46" s="1"/>
  <c r="G66" i="46" s="1"/>
  <c r="C67" i="46" s="1"/>
  <c r="F67" i="46" s="1"/>
  <c r="E67" i="46" s="1"/>
  <c r="G67" i="46" s="1"/>
  <c r="C68" i="46" s="1"/>
  <c r="F68" i="46" s="1"/>
  <c r="E68" i="46" s="1"/>
  <c r="G68" i="46" s="1"/>
  <c r="F18" i="57"/>
  <c r="E18" i="57" s="1"/>
  <c r="G18" i="57" s="1"/>
  <c r="C19" i="57" s="1"/>
  <c r="M16" i="37"/>
  <c r="S16" i="37"/>
  <c r="Q16" i="37"/>
  <c r="K16" i="37"/>
  <c r="R16" i="37"/>
  <c r="L16" i="37"/>
  <c r="F19" i="57" l="1"/>
  <c r="E19" i="57" s="1"/>
  <c r="G19" i="57" s="1"/>
  <c r="C20" i="57" s="1"/>
  <c r="F20" i="57" l="1"/>
  <c r="E20" i="57" s="1"/>
  <c r="G20" i="57" s="1"/>
  <c r="C21" i="57" s="1"/>
  <c r="F21" i="57" l="1"/>
  <c r="E21" i="57" s="1"/>
  <c r="G21" i="57" s="1"/>
  <c r="C22" i="57" s="1"/>
  <c r="F22" i="57" l="1"/>
  <c r="E22" i="57" s="1"/>
  <c r="G22" i="57" s="1"/>
  <c r="C23" i="57" s="1"/>
  <c r="F23" i="57" l="1"/>
  <c r="E23" i="57" s="1"/>
  <c r="G23" i="57" s="1"/>
  <c r="C24" i="57" s="1"/>
  <c r="F24" i="57" l="1"/>
  <c r="E24" i="57" s="1"/>
  <c r="G24" i="57" s="1"/>
  <c r="C25" i="57" s="1"/>
  <c r="F25" i="57" l="1"/>
  <c r="E25" i="57" s="1"/>
  <c r="G25" i="57" s="1"/>
  <c r="C26" i="57" s="1"/>
  <c r="F26" i="57" l="1"/>
  <c r="E26" i="57" s="1"/>
  <c r="G26" i="57" s="1"/>
  <c r="C27" i="57" s="1"/>
  <c r="F27" i="57" l="1"/>
  <c r="E27" i="57" s="1"/>
  <c r="G27" i="57" s="1"/>
  <c r="C28" i="57" s="1"/>
  <c r="F28" i="57" l="1"/>
  <c r="E28" i="57" s="1"/>
  <c r="G28" i="57" s="1"/>
  <c r="C29" i="57" s="1"/>
  <c r="F29" i="57" l="1"/>
  <c r="E29" i="57" s="1"/>
  <c r="G29" i="57" s="1"/>
  <c r="C30" i="57" s="1"/>
  <c r="F30" i="57" l="1"/>
  <c r="E30" i="57" s="1"/>
  <c r="G30" i="57" s="1"/>
  <c r="C31" i="57" s="1"/>
  <c r="F31" i="57" l="1"/>
  <c r="E31" i="57" s="1"/>
  <c r="G31" i="57" s="1"/>
  <c r="C32" i="57" s="1"/>
  <c r="F32" i="57" l="1"/>
  <c r="E32" i="57" s="1"/>
  <c r="G32" i="57" s="1"/>
  <c r="C33" i="57" s="1"/>
  <c r="F33" i="57" l="1"/>
  <c r="E33" i="57" s="1"/>
  <c r="G33" i="57" s="1"/>
  <c r="C34" i="57" s="1"/>
  <c r="F34" i="57" l="1"/>
  <c r="E34" i="57" s="1"/>
  <c r="G34" i="57" s="1"/>
  <c r="C35" i="57" s="1"/>
  <c r="F35" i="57" l="1"/>
  <c r="E35" i="57" s="1"/>
  <c r="G35" i="57" s="1"/>
  <c r="C36" i="57" s="1"/>
  <c r="F36" i="57" l="1"/>
  <c r="E36" i="57" s="1"/>
  <c r="G36" i="57" s="1"/>
  <c r="C37" i="57" s="1"/>
  <c r="F37" i="57" l="1"/>
  <c r="E37" i="57" s="1"/>
  <c r="G37" i="57" s="1"/>
  <c r="C38" i="57" s="1"/>
  <c r="F38" i="57" l="1"/>
  <c r="E38" i="57" s="1"/>
  <c r="G38" i="57" s="1"/>
  <c r="C39" i="57" s="1"/>
  <c r="F39" i="57" l="1"/>
  <c r="E39" i="57" s="1"/>
  <c r="G39" i="57" s="1"/>
  <c r="C40" i="57" s="1"/>
  <c r="F40" i="57" l="1"/>
  <c r="E40" i="57" s="1"/>
  <c r="G40" i="57" s="1"/>
  <c r="C41" i="57" s="1"/>
  <c r="F41" i="57" l="1"/>
  <c r="E41" i="57" s="1"/>
  <c r="G41" i="57" s="1"/>
  <c r="C42" i="57" s="1"/>
  <c r="F42" i="57" l="1"/>
  <c r="E42" i="57" s="1"/>
  <c r="G42" i="57" s="1"/>
  <c r="C43" i="57" s="1"/>
  <c r="F43" i="57" l="1"/>
  <c r="E43" i="57" s="1"/>
  <c r="G43" i="57" s="1"/>
  <c r="C44" i="57" s="1"/>
  <c r="F44" i="57" l="1"/>
  <c r="E44" i="57" s="1"/>
  <c r="G44" i="57" s="1"/>
  <c r="C45" i="57" s="1"/>
  <c r="F45" i="57" l="1"/>
  <c r="E45" i="57" s="1"/>
  <c r="G45" i="57" s="1"/>
  <c r="C46" i="57" s="1"/>
  <c r="F46" i="57" l="1"/>
  <c r="E46" i="57" s="1"/>
  <c r="G46" i="57" s="1"/>
  <c r="C47" i="57" s="1"/>
  <c r="F47" i="57" l="1"/>
  <c r="E47" i="57" s="1"/>
  <c r="G47" i="57" s="1"/>
  <c r="C48" i="57" s="1"/>
  <c r="F48" i="57" l="1"/>
  <c r="E48" i="57" s="1"/>
  <c r="G48" i="57" s="1"/>
  <c r="C49" i="57" s="1"/>
  <c r="F49" i="57" l="1"/>
  <c r="E49" i="57" s="1"/>
  <c r="G49" i="57" s="1"/>
  <c r="C50" i="57" s="1"/>
  <c r="F50" i="57" l="1"/>
  <c r="E50" i="57" s="1"/>
  <c r="G50" i="57" s="1"/>
  <c r="C51" i="57" s="1"/>
  <c r="F51" i="57" l="1"/>
  <c r="E51" i="57" s="1"/>
  <c r="G51" i="57" s="1"/>
  <c r="C52" i="57" s="1"/>
  <c r="F52" i="57" l="1"/>
  <c r="E52" i="57" s="1"/>
  <c r="G52" i="57" s="1"/>
  <c r="C53" i="57" s="1"/>
  <c r="F53" i="57" l="1"/>
  <c r="E53" i="57" s="1"/>
  <c r="G53" i="57" s="1"/>
  <c r="C54" i="57" s="1"/>
  <c r="F54" i="57" l="1"/>
  <c r="E54" i="57" s="1"/>
  <c r="G54" i="57" s="1"/>
  <c r="C55" i="57" s="1"/>
  <c r="F55" i="57" l="1"/>
  <c r="E55" i="57" s="1"/>
  <c r="G55" i="57" s="1"/>
  <c r="C56" i="57" s="1"/>
  <c r="F56" i="57" l="1"/>
  <c r="E56" i="57" s="1"/>
  <c r="G56" i="57" s="1"/>
  <c r="C57" i="57" s="1"/>
  <c r="F57" i="57" l="1"/>
  <c r="E57" i="57" s="1"/>
  <c r="G57" i="57" s="1"/>
  <c r="C58" i="57" s="1"/>
  <c r="F58" i="57" l="1"/>
  <c r="E58" i="57" s="1"/>
  <c r="G58" i="57" s="1"/>
  <c r="C59" i="57" s="1"/>
  <c r="F59" i="57" l="1"/>
  <c r="E59" i="57" s="1"/>
  <c r="G59" i="57" s="1"/>
  <c r="C60" i="57" s="1"/>
  <c r="F60" i="57" l="1"/>
  <c r="E60" i="57" s="1"/>
  <c r="G60" i="57" s="1"/>
  <c r="C61" i="57" s="1"/>
  <c r="F61" i="57" l="1"/>
  <c r="E61" i="57" s="1"/>
  <c r="G61" i="57" s="1"/>
  <c r="C62" i="57" s="1"/>
  <c r="F62" i="57" l="1"/>
  <c r="E62" i="57" s="1"/>
  <c r="G62" i="57" s="1"/>
  <c r="C63" i="57" s="1"/>
  <c r="F63" i="57" l="1"/>
  <c r="E63" i="57" s="1"/>
  <c r="G63" i="57" s="1"/>
  <c r="C64" i="57" s="1"/>
  <c r="F64" i="57" l="1"/>
  <c r="E64" i="57" s="1"/>
  <c r="G64" i="57" s="1"/>
  <c r="C65" i="57" s="1"/>
  <c r="F65" i="57" l="1"/>
  <c r="E65" i="57" s="1"/>
  <c r="G65" i="57" s="1"/>
  <c r="C66" i="57" s="1"/>
  <c r="F66" i="57" l="1"/>
  <c r="E66" i="57" s="1"/>
  <c r="G66" i="57" s="1"/>
  <c r="C67" i="57" s="1"/>
  <c r="F67" i="57" l="1"/>
  <c r="E67" i="57" s="1"/>
  <c r="G67" i="57" s="1"/>
  <c r="C68" i="57" s="1"/>
  <c r="F68" i="57" l="1"/>
  <c r="E68" i="57" s="1"/>
  <c r="G68" i="57" s="1"/>
  <c r="C69" i="57" s="1"/>
  <c r="F69" i="57" l="1"/>
  <c r="E69" i="57" s="1"/>
  <c r="G69" i="57" s="1"/>
  <c r="C70" i="57" s="1"/>
  <c r="F70" i="57" s="1"/>
  <c r="E70" i="57" s="1"/>
  <c r="G70" i="57" s="1"/>
  <c r="C71" i="57" s="1"/>
  <c r="F71" i="57" l="1"/>
  <c r="E71" i="57" s="1"/>
  <c r="G71" i="57" s="1"/>
  <c r="C72" i="57" s="1"/>
  <c r="F72" i="57" s="1"/>
  <c r="E72" i="57" s="1"/>
  <c r="G72" i="57" s="1"/>
  <c r="C73" i="57" s="1"/>
  <c r="F73" i="57" s="1"/>
  <c r="E73" i="57" s="1"/>
  <c r="G73" i="57" s="1"/>
  <c r="C74" i="57" s="1"/>
  <c r="F74" i="57" s="1"/>
  <c r="E74" i="57" s="1"/>
  <c r="G7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 Nathan</author>
  </authors>
  <commentList>
    <comment ref="D4" authorId="0" shapeId="0" xr:uid="{4306890D-57A1-46C6-B542-3253A7D4A031}">
      <text>
        <r>
          <rPr>
            <b/>
            <sz val="9"/>
            <color indexed="81"/>
            <rFont val="Tahoma"/>
            <family val="2"/>
          </rPr>
          <t>1</t>
        </r>
      </text>
    </comment>
    <comment ref="E4" authorId="0" shapeId="0" xr:uid="{2191B86A-F10E-431E-A16E-3F28C277B401}">
      <text>
        <r>
          <rPr>
            <b/>
            <sz val="9"/>
            <color indexed="81"/>
            <rFont val="Tahoma"/>
            <family val="2"/>
          </rPr>
          <t>2</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2BA716-A4AA-41F0-892A-4E6E8CCC7B84}"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1E4A3317-2596-4456-93E7-95DA0E504446}" name="WorksheetConnection_Excel Class - Master.xlsx!Table2" type="102" refreshedVersion="6" minRefreshableVersion="5" refreshOnLoad="1" saveData="1">
    <extLst>
      <ext xmlns:x15="http://schemas.microsoft.com/office/spreadsheetml/2010/11/main" uri="{DE250136-89BD-433C-8126-D09CA5730AF9}">
        <x15:connection id="Table2">
          <x15:rangePr sourceName="_xlcn.WorksheetConnection_ExcelClassMaster.xlsxTable21"/>
        </x15:connection>
      </ext>
    </extLst>
  </connection>
  <connection id="3" xr16:uid="{FB07039C-7F32-4C7E-8067-3BE00DBA308C}" name="WorksheetConnection_Excel Class - Master.xlsx!Table3" type="102" refreshedVersion="6" minRefreshableVersion="5">
    <extLst>
      <ext xmlns:x15="http://schemas.microsoft.com/office/spreadsheetml/2010/11/main" uri="{DE250136-89BD-433C-8126-D09CA5730AF9}">
        <x15:connection id="Table3">
          <x15:rangePr sourceName="_xlcn.WorksheetConnection_ExcelClassMaster.xlsxTable31"/>
        </x15:connection>
      </ext>
    </extLst>
  </connection>
</connections>
</file>

<file path=xl/sharedStrings.xml><?xml version="1.0" encoding="utf-8"?>
<sst xmlns="http://schemas.openxmlformats.org/spreadsheetml/2006/main" count="1552" uniqueCount="164">
  <si>
    <t>Region</t>
  </si>
  <si>
    <t>Rep</t>
  </si>
  <si>
    <t>Item</t>
  </si>
  <si>
    <t>Units</t>
  </si>
  <si>
    <t>Total</t>
  </si>
  <si>
    <t>Gill</t>
  </si>
  <si>
    <t>Jardine</t>
  </si>
  <si>
    <t>Jones</t>
  </si>
  <si>
    <t>Kivell</t>
  </si>
  <si>
    <t>Thompson</t>
  </si>
  <si>
    <t>Smith</t>
  </si>
  <si>
    <t>Howard</t>
  </si>
  <si>
    <t>Morgan</t>
  </si>
  <si>
    <t>Sorvino</t>
  </si>
  <si>
    <t>Unit Cost</t>
  </si>
  <si>
    <t>Pencil</t>
  </si>
  <si>
    <t>Binder</t>
  </si>
  <si>
    <t>Pen</t>
  </si>
  <si>
    <t>Andrews</t>
  </si>
  <si>
    <t>Desk</t>
  </si>
  <si>
    <t>Pen Set</t>
  </si>
  <si>
    <t>OrderDate</t>
  </si>
  <si>
    <t>Central</t>
  </si>
  <si>
    <t>West</t>
  </si>
  <si>
    <t>East</t>
  </si>
  <si>
    <t>North Central</t>
  </si>
  <si>
    <t>Trim</t>
  </si>
  <si>
    <t>North</t>
  </si>
  <si>
    <t>Row Labels</t>
  </si>
  <si>
    <t>Grand Total</t>
  </si>
  <si>
    <t>Mid</t>
  </si>
  <si>
    <t>South</t>
  </si>
  <si>
    <t>Left</t>
  </si>
  <si>
    <t>Right</t>
  </si>
  <si>
    <t>Contract ID(s)</t>
  </si>
  <si>
    <t>Eng. ID</t>
  </si>
  <si>
    <t xml:space="preserve">Proj ID </t>
  </si>
  <si>
    <t>Status</t>
  </si>
  <si>
    <t>Enabled</t>
  </si>
  <si>
    <t>2018</t>
  </si>
  <si>
    <t>2019</t>
  </si>
  <si>
    <t>Advance Views</t>
  </si>
  <si>
    <t>Sales Person</t>
  </si>
  <si>
    <t>Sales ID</t>
  </si>
  <si>
    <t>Net Sales</t>
  </si>
  <si>
    <t>Profit / Loss</t>
  </si>
  <si>
    <t>A101</t>
  </si>
  <si>
    <t>A102</t>
  </si>
  <si>
    <t>A103</t>
  </si>
  <si>
    <t>A104</t>
  </si>
  <si>
    <t>A105</t>
  </si>
  <si>
    <t>A106</t>
  </si>
  <si>
    <t>A107</t>
  </si>
  <si>
    <t>A108</t>
  </si>
  <si>
    <t>A109</t>
  </si>
  <si>
    <t>A110</t>
  </si>
  <si>
    <t>A111</t>
  </si>
  <si>
    <t>A112</t>
  </si>
  <si>
    <t>A113</t>
  </si>
  <si>
    <t>SUMIF/COUNTIF/AVERAGEIF</t>
  </si>
  <si>
    <t>SUMIFS/COUNTIFS/AVERAGEIFS</t>
  </si>
  <si>
    <t>Units Sold</t>
  </si>
  <si>
    <t>Total Sales</t>
  </si>
  <si>
    <t>Rep Names</t>
  </si>
  <si>
    <t>Average Sales</t>
  </si>
  <si>
    <t>Sales</t>
  </si>
  <si>
    <t>Rob</t>
  </si>
  <si>
    <t>Emily</t>
  </si>
  <si>
    <t>Fiona</t>
  </si>
  <si>
    <t>Matt</t>
  </si>
  <si>
    <t>Max</t>
  </si>
  <si>
    <t>Nikki</t>
  </si>
  <si>
    <t>Jonathan</t>
  </si>
  <si>
    <t>Alex</t>
  </si>
  <si>
    <t>Amber</t>
  </si>
  <si>
    <t>Sydney</t>
  </si>
  <si>
    <t>Month</t>
  </si>
  <si>
    <t>Loan Amount</t>
  </si>
  <si>
    <t>EMI</t>
  </si>
  <si>
    <t>Principal</t>
  </si>
  <si>
    <t>Interest</t>
  </si>
  <si>
    <t>Closing Balance</t>
  </si>
  <si>
    <t>EMI Tenure (Months)</t>
  </si>
  <si>
    <t>Surname</t>
  </si>
  <si>
    <t>Maths</t>
  </si>
  <si>
    <t>English</t>
  </si>
  <si>
    <t>Science</t>
  </si>
  <si>
    <t>Average</t>
  </si>
  <si>
    <t>Student ID</t>
  </si>
  <si>
    <t>STUDENT REPORT CARD</t>
  </si>
  <si>
    <t>EMI/Month</t>
  </si>
  <si>
    <t>Likes</t>
  </si>
  <si>
    <t>Shares</t>
  </si>
  <si>
    <t>Views</t>
  </si>
  <si>
    <t>FB _Survey</t>
  </si>
  <si>
    <t>Delimited2</t>
  </si>
  <si>
    <t>Delimited1</t>
  </si>
  <si>
    <t>Cent</t>
  </si>
  <si>
    <t>ral</t>
  </si>
  <si>
    <t>No</t>
  </si>
  <si>
    <t>rth</t>
  </si>
  <si>
    <t>Fixed Width1</t>
  </si>
  <si>
    <t>Fixed Width2</t>
  </si>
  <si>
    <t>Fixed Width3</t>
  </si>
  <si>
    <t>Fixed Width4</t>
  </si>
  <si>
    <t>Sum of Sales</t>
  </si>
  <si>
    <t>Column Labels</t>
  </si>
  <si>
    <t>Total Sales for each rep tagged to region</t>
  </si>
  <si>
    <t>Total Sales for each rep tagged to region and date</t>
  </si>
  <si>
    <t>Qtr1</t>
  </si>
  <si>
    <t>Qtr2</t>
  </si>
  <si>
    <t>Qtr3</t>
  </si>
  <si>
    <t>Qtr4</t>
  </si>
  <si>
    <t>Slicers and Timeline</t>
  </si>
  <si>
    <t>Pivot Recommendations</t>
  </si>
  <si>
    <t>And</t>
  </si>
  <si>
    <t>Or</t>
  </si>
  <si>
    <t>Dynamic Charts using Table</t>
  </si>
  <si>
    <t>Dynamic Charts using Offset</t>
  </si>
  <si>
    <t>Variable</t>
  </si>
  <si>
    <t>r</t>
  </si>
  <si>
    <t>Output</t>
  </si>
  <si>
    <t>Goal Seek</t>
  </si>
  <si>
    <t>No of Payments</t>
  </si>
  <si>
    <t>Scenario Manager</t>
  </si>
  <si>
    <t>Rate of Interest</t>
  </si>
  <si>
    <t>Tenure</t>
  </si>
  <si>
    <t>Tenure (Months)</t>
  </si>
  <si>
    <t>Data Table</t>
  </si>
  <si>
    <t>Late Payment Fee</t>
  </si>
  <si>
    <t>Vlookup - Source/Lookup Table</t>
  </si>
  <si>
    <t>Contract ID</t>
  </si>
  <si>
    <t>Hlookup - Source/Lookup Table</t>
  </si>
  <si>
    <t>Hlookup - Destination Table</t>
  </si>
  <si>
    <t>Not Enabled</t>
  </si>
  <si>
    <t>IndexMatch - Destination Table</t>
  </si>
  <si>
    <t>IndexMatch - Source/Lookup Table</t>
  </si>
  <si>
    <t>Vlookup</t>
  </si>
  <si>
    <t>Hlookup</t>
  </si>
  <si>
    <t>IndexMatch</t>
  </si>
  <si>
    <t>Source1</t>
  </si>
  <si>
    <t>Source2</t>
  </si>
  <si>
    <t>Sales - Source Table</t>
  </si>
  <si>
    <t>Dashboard 1 - Rep-wise Sales</t>
  </si>
  <si>
    <t>Dashboard 2 - Rep and Region Wise Sales</t>
  </si>
  <si>
    <t>Concat1</t>
  </si>
  <si>
    <t>Concat2</t>
  </si>
  <si>
    <t xml:space="preserve">            North Central</t>
  </si>
  <si>
    <t>Charts</t>
  </si>
  <si>
    <t>Source Data</t>
  </si>
  <si>
    <t>Total Sales for Each Rep</t>
  </si>
  <si>
    <t>SALES IN $</t>
  </si>
  <si>
    <t>UNITS SOLD</t>
  </si>
  <si>
    <t>AVG PROFIT</t>
  </si>
  <si>
    <t>Relative Reference</t>
  </si>
  <si>
    <t>Absolute Reference</t>
  </si>
  <si>
    <t>`</t>
  </si>
  <si>
    <t>North@Central</t>
  </si>
  <si>
    <t>.</t>
  </si>
  <si>
    <t>Rep Name</t>
  </si>
  <si>
    <t>Absolute Reference and Mixed Reference</t>
  </si>
  <si>
    <t>Vlookup - Destination Table1</t>
  </si>
  <si>
    <t>Vlookup - Destination Table2</t>
  </si>
  <si>
    <t>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</si>
</sst>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m/d/yy;@"/>
    <numFmt numFmtId="165" formatCode="_(&quot;$&quot;* #,##0_);_(&quot;$&quot;* \(#,##0\);_(&quot;$&quot;* &quot;-&quot;??_);_(@_)"/>
    <numFmt numFmtId="166" formatCode="_-* #,##0\ _k_r_-;\-* #,##0\ _k_r_-;_-* &quot;-&quot;??\ _k_r_-;_-@_-"/>
    <numFmt numFmtId="167" formatCode="&quot;$&quot;#,##0.00"/>
    <numFmt numFmtId="168" formatCode="&quot;$&quot;#,##0"/>
    <numFmt numFmtId="169" formatCode="[$INR]\ #,##0.00"/>
    <numFmt numFmtId="170" formatCode="[$INR]\ #,##0"/>
    <numFmt numFmtId="171" formatCode="[$-409]mmm\-yy;@"/>
    <numFmt numFmtId="172" formatCode="mm/dd/yy;@"/>
  </numFmts>
  <fonts count="25" x14ac:knownFonts="1">
    <font>
      <sz val="11"/>
      <name val="Calibri"/>
      <family val="2"/>
    </font>
    <font>
      <sz val="11"/>
      <color theme="1"/>
      <name val="Trebuchet MS"/>
      <family val="2"/>
      <scheme val="minor"/>
    </font>
    <font>
      <sz val="12"/>
      <name val="Arial Narrow"/>
      <family val="2"/>
    </font>
    <font>
      <u/>
      <sz val="11"/>
      <color indexed="12"/>
      <name val="Trebuchet MS"/>
      <family val="2"/>
      <scheme val="minor"/>
    </font>
    <font>
      <sz val="11"/>
      <name val="Calibri"/>
      <family val="2"/>
    </font>
    <font>
      <b/>
      <sz val="11"/>
      <name val="Miriam"/>
      <family val="2"/>
      <charset val="177"/>
    </font>
    <font>
      <sz val="11"/>
      <name val="Miriam"/>
      <family val="2"/>
      <charset val="177"/>
    </font>
    <font>
      <b/>
      <sz val="11"/>
      <color theme="0"/>
      <name val="Miriam"/>
      <family val="2"/>
      <charset val="177"/>
    </font>
    <font>
      <sz val="11"/>
      <color theme="1"/>
      <name val="Miriam"/>
      <family val="2"/>
      <charset val="177"/>
    </font>
    <font>
      <b/>
      <sz val="11"/>
      <color rgb="FF595959"/>
      <name val="Miriam"/>
      <family val="2"/>
      <charset val="177"/>
    </font>
    <font>
      <b/>
      <sz val="11"/>
      <name val="Miriam"/>
      <family val="2"/>
    </font>
    <font>
      <b/>
      <sz val="10"/>
      <name val="Miriam"/>
      <family val="2"/>
      <charset val="177"/>
    </font>
    <font>
      <i/>
      <u/>
      <sz val="11"/>
      <color rgb="FF595959"/>
      <name val="Miriam"/>
      <family val="2"/>
    </font>
    <font>
      <b/>
      <sz val="10"/>
      <name val="Miriam"/>
      <family val="2"/>
    </font>
    <font>
      <sz val="11"/>
      <name val="Miriam"/>
      <family val="2"/>
    </font>
    <font>
      <b/>
      <sz val="11"/>
      <color theme="0"/>
      <name val="Miriam"/>
      <family val="2"/>
    </font>
    <font>
      <b/>
      <sz val="10"/>
      <name val="Palatino Linotype"/>
      <family val="1"/>
    </font>
    <font>
      <sz val="10"/>
      <name val="Palatino Linotype"/>
      <family val="1"/>
    </font>
    <font>
      <b/>
      <i/>
      <sz val="11"/>
      <color theme="3"/>
      <name val="Palatino Linotype"/>
      <family val="1"/>
    </font>
    <font>
      <sz val="11"/>
      <color theme="1"/>
      <name val="Miriam"/>
      <family val="2"/>
    </font>
    <font>
      <b/>
      <i/>
      <sz val="11"/>
      <name val="Miriam"/>
      <family val="2"/>
    </font>
    <font>
      <b/>
      <i/>
      <sz val="10"/>
      <name val="Palatino Linotype"/>
      <family val="1"/>
    </font>
    <font>
      <b/>
      <sz val="10"/>
      <color theme="1"/>
      <name val="Trebuchet MS"/>
      <family val="2"/>
      <scheme val="minor"/>
    </font>
    <font>
      <sz val="10"/>
      <color theme="1"/>
      <name val="Trebuchet MS"/>
      <family val="2"/>
      <scheme val="minor"/>
    </font>
    <font>
      <b/>
      <sz val="9"/>
      <color indexed="81"/>
      <name val="Tahoma"/>
      <family val="2"/>
    </font>
  </fonts>
  <fills count="13">
    <fill>
      <patternFill patternType="none"/>
    </fill>
    <fill>
      <patternFill patternType="gray125"/>
    </fill>
    <fill>
      <patternFill patternType="solid">
        <fgColor theme="1"/>
        <bgColor theme="1"/>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00B050"/>
        <bgColor indexed="64"/>
      </patternFill>
    </fill>
    <fill>
      <patternFill patternType="solid">
        <fgColor theme="2"/>
        <bgColor indexed="64"/>
      </patternFill>
    </fill>
    <fill>
      <patternFill patternType="solid">
        <fgColor theme="3" tint="0.59999389629810485"/>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59999389629810485"/>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indexed="64"/>
      </left>
      <right/>
      <top style="double">
        <color indexed="64"/>
      </top>
      <bottom style="thin">
        <color auto="1"/>
      </bottom>
      <diagonal/>
    </border>
    <border>
      <left/>
      <right/>
      <top style="double">
        <color indexed="64"/>
      </top>
      <bottom style="thin">
        <color auto="1"/>
      </bottom>
      <diagonal/>
    </border>
    <border>
      <left/>
      <right style="double">
        <color indexed="64"/>
      </right>
      <top style="double">
        <color indexed="64"/>
      </top>
      <bottom style="thin">
        <color auto="1"/>
      </bottom>
      <diagonal/>
    </border>
    <border>
      <left style="double">
        <color indexed="64"/>
      </left>
      <right style="thin">
        <color indexed="64"/>
      </right>
      <top style="thin">
        <color auto="1"/>
      </top>
      <bottom style="thin">
        <color auto="1"/>
      </bottom>
      <diagonal/>
    </border>
    <border>
      <left style="thin">
        <color indexed="64"/>
      </left>
      <right style="double">
        <color indexed="64"/>
      </right>
      <top style="thin">
        <color auto="1"/>
      </top>
      <bottom style="thin">
        <color auto="1"/>
      </bottom>
      <diagonal/>
    </border>
    <border>
      <left style="double">
        <color indexed="64"/>
      </left>
      <right style="thin">
        <color indexed="64"/>
      </right>
      <top style="thin">
        <color auto="1"/>
      </top>
      <bottom style="double">
        <color indexed="64"/>
      </bottom>
      <diagonal/>
    </border>
    <border>
      <left style="thin">
        <color indexed="64"/>
      </left>
      <right style="thin">
        <color indexed="64"/>
      </right>
      <top style="thin">
        <color auto="1"/>
      </top>
      <bottom style="double">
        <color indexed="64"/>
      </bottom>
      <diagonal/>
    </border>
    <border>
      <left style="thin">
        <color indexed="64"/>
      </left>
      <right style="double">
        <color indexed="64"/>
      </right>
      <top style="thin">
        <color auto="1"/>
      </top>
      <bottom style="double">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style="double">
        <color auto="1"/>
      </left>
      <right style="double">
        <color auto="1"/>
      </right>
      <top style="double">
        <color auto="1"/>
      </top>
      <bottom style="thin">
        <color auto="1"/>
      </bottom>
      <diagonal/>
    </border>
    <border>
      <left style="double">
        <color auto="1"/>
      </left>
      <right style="dotted">
        <color auto="1"/>
      </right>
      <top style="double">
        <color auto="1"/>
      </top>
      <bottom style="dotted">
        <color auto="1"/>
      </bottom>
      <diagonal/>
    </border>
    <border>
      <left style="dotted">
        <color auto="1"/>
      </left>
      <right style="dotted">
        <color auto="1"/>
      </right>
      <top style="double">
        <color auto="1"/>
      </top>
      <bottom style="dotted">
        <color auto="1"/>
      </bottom>
      <diagonal/>
    </border>
    <border>
      <left style="dotted">
        <color auto="1"/>
      </left>
      <right style="double">
        <color auto="1"/>
      </right>
      <top style="double">
        <color auto="1"/>
      </top>
      <bottom style="dotted">
        <color auto="1"/>
      </bottom>
      <diagonal/>
    </border>
    <border>
      <left style="double">
        <color auto="1"/>
      </left>
      <right style="double">
        <color auto="1"/>
      </right>
      <top style="thin">
        <color auto="1"/>
      </top>
      <bottom style="thin">
        <color auto="1"/>
      </bottom>
      <diagonal/>
    </border>
    <border>
      <left style="double">
        <color auto="1"/>
      </left>
      <right style="dotted">
        <color auto="1"/>
      </right>
      <top style="dotted">
        <color auto="1"/>
      </top>
      <bottom style="double">
        <color auto="1"/>
      </bottom>
      <diagonal/>
    </border>
    <border>
      <left style="dotted">
        <color auto="1"/>
      </left>
      <right style="dotted">
        <color auto="1"/>
      </right>
      <top style="dotted">
        <color auto="1"/>
      </top>
      <bottom style="double">
        <color auto="1"/>
      </bottom>
      <diagonal/>
    </border>
    <border>
      <left style="dotted">
        <color auto="1"/>
      </left>
      <right style="double">
        <color auto="1"/>
      </right>
      <top style="dotted">
        <color auto="1"/>
      </top>
      <bottom style="double">
        <color auto="1"/>
      </bottom>
      <diagonal/>
    </border>
    <border>
      <left style="double">
        <color auto="1"/>
      </left>
      <right style="double">
        <color auto="1"/>
      </right>
      <top style="thin">
        <color auto="1"/>
      </top>
      <bottom style="double">
        <color auto="1"/>
      </bottom>
      <diagonal/>
    </border>
    <border>
      <left style="double">
        <color auto="1"/>
      </left>
      <right style="double">
        <color auto="1"/>
      </right>
      <top style="double">
        <color auto="1"/>
      </top>
      <bottom/>
      <diagonal/>
    </border>
    <border>
      <left style="double">
        <color auto="1"/>
      </left>
      <right style="double">
        <color auto="1"/>
      </right>
      <top/>
      <bottom style="double">
        <color auto="1"/>
      </bottom>
      <diagonal/>
    </border>
  </borders>
  <cellStyleXfs count="6">
    <xf numFmtId="0" fontId="0" fillId="0" borderId="0"/>
    <xf numFmtId="43" fontId="2" fillId="0" borderId="0" applyFont="0" applyFill="0" applyBorder="0" applyAlignment="0" applyProtection="0"/>
    <xf numFmtId="0" fontId="3" fillId="0" borderId="0" applyNumberFormat="0" applyFill="0" applyBorder="0" applyAlignment="0" applyProtection="0">
      <alignment horizontal="left" indent="1"/>
    </xf>
    <xf numFmtId="0" fontId="1" fillId="0" borderId="0"/>
    <xf numFmtId="0" fontId="3" fillId="0" borderId="0" applyNumberFormat="0" applyFill="0" applyBorder="0" applyAlignment="0" applyProtection="0">
      <alignment vertical="top"/>
      <protection locked="0"/>
    </xf>
    <xf numFmtId="44" fontId="4" fillId="0" borderId="0" applyFont="0" applyFill="0" applyBorder="0" applyAlignment="0" applyProtection="0"/>
  </cellStyleXfs>
  <cellXfs count="183">
    <xf numFmtId="0" fontId="0" fillId="0" borderId="0" xfId="0"/>
    <xf numFmtId="3" fontId="6" fillId="0" borderId="0" xfId="0" applyNumberFormat="1" applyFont="1" applyAlignment="1">
      <alignment horizontal="center"/>
    </xf>
    <xf numFmtId="0" fontId="6" fillId="0" borderId="0" xfId="0" applyFont="1" applyAlignment="1">
      <alignment horizontal="center"/>
    </xf>
    <xf numFmtId="0" fontId="5" fillId="0" borderId="0" xfId="0" applyFont="1" applyBorder="1" applyAlignment="1">
      <alignment horizontal="center"/>
    </xf>
    <xf numFmtId="0" fontId="6" fillId="0" borderId="0" xfId="0" applyFont="1" applyBorder="1" applyAlignment="1">
      <alignment horizontal="center"/>
    </xf>
    <xf numFmtId="168" fontId="6" fillId="0" borderId="0" xfId="0" applyNumberFormat="1" applyFont="1" applyBorder="1" applyAlignment="1">
      <alignment horizontal="center"/>
    </xf>
    <xf numFmtId="170" fontId="6" fillId="0" borderId="1" xfId="0" applyNumberFormat="1" applyFont="1" applyBorder="1" applyAlignment="1">
      <alignment horizontal="center"/>
    </xf>
    <xf numFmtId="2" fontId="6" fillId="0" borderId="1" xfId="0" applyNumberFormat="1" applyFont="1" applyBorder="1" applyAlignment="1">
      <alignment horizontal="center"/>
    </xf>
    <xf numFmtId="9" fontId="6" fillId="0" borderId="1" xfId="0" applyNumberFormat="1" applyFont="1" applyBorder="1" applyAlignment="1">
      <alignment horizontal="center"/>
    </xf>
    <xf numFmtId="0" fontId="6" fillId="0" borderId="1" xfId="0" applyFont="1" applyBorder="1" applyAlignment="1">
      <alignment horizontal="center"/>
    </xf>
    <xf numFmtId="0" fontId="5" fillId="8" borderId="14" xfId="0" applyFont="1" applyFill="1" applyBorder="1" applyAlignment="1">
      <alignment horizontal="center"/>
    </xf>
    <xf numFmtId="0" fontId="5" fillId="8" borderId="1" xfId="0" applyFont="1" applyFill="1" applyBorder="1" applyAlignment="1">
      <alignment horizontal="center"/>
    </xf>
    <xf numFmtId="0" fontId="5" fillId="8" borderId="15" xfId="0" applyFont="1" applyFill="1" applyBorder="1" applyAlignment="1">
      <alignment horizontal="center"/>
    </xf>
    <xf numFmtId="0" fontId="6" fillId="0" borderId="14" xfId="0" applyFont="1" applyFill="1" applyBorder="1" applyAlignment="1">
      <alignment horizontal="center"/>
    </xf>
    <xf numFmtId="0" fontId="8" fillId="0" borderId="1" xfId="0" applyFont="1" applyFill="1" applyBorder="1" applyAlignment="1">
      <alignment horizontal="center"/>
    </xf>
    <xf numFmtId="3" fontId="6" fillId="0" borderId="1" xfId="0" applyNumberFormat="1" applyFont="1" applyFill="1" applyBorder="1" applyAlignment="1">
      <alignment horizontal="center"/>
    </xf>
    <xf numFmtId="3" fontId="6" fillId="0" borderId="15" xfId="0" applyNumberFormat="1" applyFont="1" applyFill="1" applyBorder="1" applyAlignment="1">
      <alignment horizontal="center"/>
    </xf>
    <xf numFmtId="0" fontId="6" fillId="0" borderId="16" xfId="0" applyFont="1" applyFill="1" applyBorder="1" applyAlignment="1">
      <alignment horizontal="center"/>
    </xf>
    <xf numFmtId="0" fontId="8" fillId="0" borderId="17" xfId="0" applyFont="1" applyFill="1" applyBorder="1" applyAlignment="1">
      <alignment horizontal="center"/>
    </xf>
    <xf numFmtId="3" fontId="6" fillId="0" borderId="17" xfId="0" applyNumberFormat="1" applyFont="1" applyFill="1" applyBorder="1" applyAlignment="1">
      <alignment horizontal="center"/>
    </xf>
    <xf numFmtId="3" fontId="6" fillId="0" borderId="18" xfId="0" applyNumberFormat="1" applyFont="1" applyFill="1" applyBorder="1" applyAlignment="1">
      <alignment horizontal="center"/>
    </xf>
    <xf numFmtId="167" fontId="6" fillId="0" borderId="0" xfId="0" applyNumberFormat="1" applyFont="1" applyAlignment="1">
      <alignment horizontal="center"/>
    </xf>
    <xf numFmtId="0" fontId="6" fillId="0" borderId="0" xfId="0" applyFont="1" applyFill="1" applyBorder="1" applyAlignment="1" applyProtection="1">
      <alignment horizontal="center" vertical="center"/>
    </xf>
    <xf numFmtId="0" fontId="6" fillId="0" borderId="0" xfId="0" applyFont="1" applyFill="1" applyBorder="1" applyAlignment="1" applyProtection="1">
      <alignment horizontal="center" vertical="center"/>
      <protection locked="0"/>
    </xf>
    <xf numFmtId="0" fontId="6" fillId="0" borderId="1" xfId="0" applyFont="1" applyBorder="1" applyAlignment="1">
      <alignment horizontal="center" vertical="center"/>
    </xf>
    <xf numFmtId="1" fontId="7" fillId="6" borderId="1" xfId="0" applyNumberFormat="1" applyFont="1" applyFill="1" applyBorder="1" applyAlignment="1">
      <alignment horizontal="center"/>
    </xf>
    <xf numFmtId="166" fontId="7" fillId="6" borderId="1" xfId="1" applyNumberFormat="1" applyFont="1" applyFill="1" applyBorder="1" applyAlignment="1">
      <alignment horizontal="center"/>
    </xf>
    <xf numFmtId="1" fontId="6" fillId="0" borderId="1" xfId="0" applyNumberFormat="1" applyFont="1" applyBorder="1" applyAlignment="1">
      <alignment horizontal="center"/>
    </xf>
    <xf numFmtId="165" fontId="8" fillId="0" borderId="1" xfId="5" applyNumberFormat="1" applyFont="1" applyBorder="1" applyAlignment="1">
      <alignment horizontal="center"/>
    </xf>
    <xf numFmtId="1" fontId="6" fillId="7" borderId="1" xfId="0" applyNumberFormat="1" applyFont="1" applyFill="1" applyBorder="1" applyAlignment="1">
      <alignment horizontal="center"/>
    </xf>
    <xf numFmtId="165" fontId="8" fillId="7" borderId="1" xfId="5" applyNumberFormat="1" applyFont="1" applyFill="1" applyBorder="1" applyAlignment="1">
      <alignment horizontal="center"/>
    </xf>
    <xf numFmtId="167" fontId="6" fillId="0" borderId="1" xfId="0" applyNumberFormat="1" applyFont="1" applyBorder="1" applyAlignment="1">
      <alignment horizontal="center"/>
    </xf>
    <xf numFmtId="0" fontId="7" fillId="2" borderId="2" xfId="0" applyFont="1" applyFill="1" applyBorder="1" applyAlignment="1">
      <alignment horizontal="center" vertical="center"/>
    </xf>
    <xf numFmtId="0" fontId="6" fillId="0" borderId="0" xfId="0" applyFont="1" applyAlignment="1">
      <alignment horizontal="center" vertical="center"/>
    </xf>
    <xf numFmtId="17" fontId="10" fillId="0" borderId="1" xfId="0" applyNumberFormat="1" applyFont="1" applyFill="1" applyBorder="1" applyAlignment="1">
      <alignment horizontal="center"/>
    </xf>
    <xf numFmtId="167" fontId="10" fillId="0" borderId="1" xfId="0" applyNumberFormat="1" applyFont="1" applyBorder="1" applyAlignment="1">
      <alignment horizontal="center"/>
    </xf>
    <xf numFmtId="3" fontId="10" fillId="0" borderId="1" xfId="0" applyNumberFormat="1" applyFont="1" applyBorder="1" applyAlignment="1">
      <alignment horizontal="center"/>
    </xf>
    <xf numFmtId="0" fontId="12" fillId="0" borderId="0" xfId="0" applyFont="1" applyAlignment="1">
      <alignment horizontal="center" vertical="center" readingOrder="1"/>
    </xf>
    <xf numFmtId="169" fontId="6" fillId="0" borderId="0" xfId="0" applyNumberFormat="1" applyFont="1" applyAlignment="1">
      <alignment horizontal="center"/>
    </xf>
    <xf numFmtId="0" fontId="6" fillId="0" borderId="0" xfId="0" applyFont="1" applyBorder="1" applyAlignment="1" applyProtection="1">
      <alignment horizontal="center" vertical="center"/>
    </xf>
    <xf numFmtId="17" fontId="7" fillId="6" borderId="1" xfId="0" applyNumberFormat="1" applyFont="1" applyFill="1" applyBorder="1" applyAlignment="1">
      <alignment horizontal="center"/>
    </xf>
    <xf numFmtId="165" fontId="7" fillId="6" borderId="1" xfId="5" applyNumberFormat="1" applyFont="1" applyFill="1" applyBorder="1" applyAlignment="1">
      <alignment horizontal="center"/>
    </xf>
    <xf numFmtId="166" fontId="5" fillId="0" borderId="0" xfId="1" applyNumberFormat="1" applyFont="1" applyFill="1" applyBorder="1" applyAlignment="1">
      <alignment horizontal="center"/>
    </xf>
    <xf numFmtId="17" fontId="6" fillId="0" borderId="1" xfId="0" applyNumberFormat="1" applyFont="1" applyBorder="1" applyAlignment="1">
      <alignment horizontal="center"/>
    </xf>
    <xf numFmtId="165" fontId="6" fillId="0" borderId="0" xfId="5" applyNumberFormat="1" applyFont="1" applyFill="1" applyBorder="1" applyAlignment="1">
      <alignment horizontal="center"/>
    </xf>
    <xf numFmtId="17" fontId="6" fillId="7" borderId="1" xfId="0" applyNumberFormat="1" applyFont="1" applyFill="1" applyBorder="1" applyAlignment="1">
      <alignment horizontal="center"/>
    </xf>
    <xf numFmtId="165" fontId="7" fillId="0" borderId="0" xfId="5" applyNumberFormat="1" applyFont="1" applyFill="1" applyBorder="1" applyAlignment="1">
      <alignment horizontal="center"/>
    </xf>
    <xf numFmtId="17" fontId="6" fillId="0" borderId="1" xfId="0" applyNumberFormat="1" applyFont="1" applyFill="1" applyBorder="1" applyAlignment="1">
      <alignment horizontal="center"/>
    </xf>
    <xf numFmtId="0" fontId="6" fillId="0" borderId="0" xfId="0" applyFont="1" applyFill="1" applyAlignment="1">
      <alignment horizontal="center"/>
    </xf>
    <xf numFmtId="0" fontId="9" fillId="0" borderId="0" xfId="0" applyFont="1" applyAlignment="1">
      <alignment horizontal="center" vertical="center" readingOrder="1"/>
    </xf>
    <xf numFmtId="0" fontId="14" fillId="0" borderId="0" xfId="0" applyFont="1"/>
    <xf numFmtId="0" fontId="14" fillId="0" borderId="0" xfId="0" applyFont="1" applyAlignment="1">
      <alignment horizontal="center"/>
    </xf>
    <xf numFmtId="171" fontId="14" fillId="0" borderId="0" xfId="0" applyNumberFormat="1" applyFont="1" applyAlignment="1">
      <alignment horizontal="center"/>
    </xf>
    <xf numFmtId="0" fontId="6" fillId="0" borderId="1" xfId="0" applyFont="1" applyBorder="1" applyAlignment="1">
      <alignment horizontal="center"/>
    </xf>
    <xf numFmtId="0" fontId="6" fillId="5" borderId="1" xfId="0" applyFont="1" applyFill="1" applyBorder="1" applyAlignment="1">
      <alignment horizontal="center"/>
    </xf>
    <xf numFmtId="164" fontId="16" fillId="10" borderId="1" xfId="0" applyNumberFormat="1" applyFont="1" applyFill="1" applyBorder="1" applyAlignment="1">
      <alignment horizontal="center"/>
    </xf>
    <xf numFmtId="0" fontId="16" fillId="10" borderId="1" xfId="0" applyFont="1" applyFill="1" applyBorder="1" applyAlignment="1">
      <alignment horizontal="center"/>
    </xf>
    <xf numFmtId="167" fontId="16" fillId="10" borderId="1" xfId="0" applyNumberFormat="1" applyFont="1" applyFill="1" applyBorder="1" applyAlignment="1">
      <alignment horizontal="center"/>
    </xf>
    <xf numFmtId="0" fontId="17" fillId="0" borderId="0" xfId="0" applyFont="1"/>
    <xf numFmtId="0" fontId="17" fillId="0" borderId="0" xfId="0" pivotButton="1" applyFont="1"/>
    <xf numFmtId="164" fontId="17" fillId="0" borderId="1" xfId="0" applyNumberFormat="1" applyFont="1" applyBorder="1" applyAlignment="1">
      <alignment horizontal="center"/>
    </xf>
    <xf numFmtId="0" fontId="17" fillId="0" borderId="1" xfId="0" applyFont="1" applyBorder="1" applyAlignment="1">
      <alignment horizontal="center"/>
    </xf>
    <xf numFmtId="167" fontId="17" fillId="0" borderId="1" xfId="0" applyNumberFormat="1" applyFont="1" applyBorder="1" applyAlignment="1">
      <alignment horizontal="center"/>
    </xf>
    <xf numFmtId="164" fontId="17" fillId="0" borderId="0" xfId="0" applyNumberFormat="1" applyFont="1"/>
    <xf numFmtId="167" fontId="17" fillId="0" borderId="0" xfId="0" applyNumberFormat="1" applyFont="1"/>
    <xf numFmtId="0" fontId="17" fillId="0" borderId="0" xfId="0" pivotButton="1" applyFont="1" applyAlignment="1">
      <alignment horizontal="center"/>
    </xf>
    <xf numFmtId="0" fontId="17" fillId="0" borderId="0" xfId="0" applyFont="1" applyAlignment="1">
      <alignment horizontal="center"/>
    </xf>
    <xf numFmtId="0" fontId="17" fillId="0" borderId="0" xfId="0" applyNumberFormat="1" applyFont="1" applyAlignment="1">
      <alignment horizontal="center"/>
    </xf>
    <xf numFmtId="0" fontId="17" fillId="0" borderId="0" xfId="0" applyFont="1" applyAlignment="1">
      <alignment horizontal="center" indent="1"/>
    </xf>
    <xf numFmtId="0" fontId="17" fillId="0" borderId="0" xfId="0" applyFont="1" applyAlignment="1">
      <alignment horizontal="center" indent="2"/>
    </xf>
    <xf numFmtId="167" fontId="17" fillId="0" borderId="0" xfId="0" applyNumberFormat="1" applyFont="1" applyBorder="1" applyAlignment="1">
      <alignment horizontal="center"/>
    </xf>
    <xf numFmtId="0" fontId="17" fillId="0" borderId="1" xfId="0" applyFont="1" applyBorder="1"/>
    <xf numFmtId="167" fontId="16" fillId="0" borderId="0" xfId="0" applyNumberFormat="1" applyFont="1" applyFill="1" applyBorder="1" applyAlignment="1">
      <alignment horizontal="center"/>
    </xf>
    <xf numFmtId="0" fontId="6" fillId="0" borderId="0" xfId="0" applyFont="1" applyAlignment="1">
      <alignment horizontal="center"/>
    </xf>
    <xf numFmtId="0" fontId="6" fillId="0" borderId="1" xfId="0" applyFont="1" applyBorder="1" applyAlignment="1">
      <alignment horizontal="center"/>
    </xf>
    <xf numFmtId="164" fontId="17" fillId="0" borderId="1" xfId="0" applyNumberFormat="1" applyFont="1" applyBorder="1"/>
    <xf numFmtId="167" fontId="17" fillId="0" borderId="1" xfId="0" applyNumberFormat="1" applyFont="1" applyBorder="1"/>
    <xf numFmtId="0" fontId="18" fillId="0" borderId="1" xfId="0" applyFont="1" applyBorder="1" applyAlignment="1"/>
    <xf numFmtId="0" fontId="10" fillId="0" borderId="0" xfId="0" applyFont="1" applyAlignment="1">
      <alignment horizontal="center" vertical="center"/>
    </xf>
    <xf numFmtId="172" fontId="10" fillId="0" borderId="0" xfId="0" applyNumberFormat="1" applyFont="1" applyBorder="1" applyAlignment="1">
      <alignment horizontal="center" vertical="center"/>
    </xf>
    <xf numFmtId="172" fontId="6" fillId="0" borderId="0" xfId="0" applyNumberFormat="1" applyFont="1" applyBorder="1" applyAlignment="1">
      <alignment horizontal="center" vertical="center"/>
    </xf>
    <xf numFmtId="170" fontId="6" fillId="0" borderId="6" xfId="0" applyNumberFormat="1" applyFont="1" applyBorder="1" applyAlignment="1">
      <alignment horizontal="center"/>
    </xf>
    <xf numFmtId="168" fontId="6" fillId="0" borderId="1" xfId="0" applyNumberFormat="1" applyFont="1" applyBorder="1" applyAlignment="1">
      <alignment horizontal="center"/>
    </xf>
    <xf numFmtId="168" fontId="6" fillId="0" borderId="1" xfId="0" applyNumberFormat="1" applyFont="1" applyBorder="1" applyAlignment="1">
      <alignment horizontal="center" vertical="center"/>
    </xf>
    <xf numFmtId="0" fontId="18" fillId="0" borderId="0" xfId="0" applyFont="1" applyBorder="1" applyAlignment="1">
      <alignment horizontal="center"/>
    </xf>
    <xf numFmtId="0" fontId="6" fillId="0" borderId="1" xfId="0" applyNumberFormat="1" applyFont="1" applyBorder="1" applyAlignment="1">
      <alignment horizontal="center"/>
    </xf>
    <xf numFmtId="169" fontId="18" fillId="0" borderId="0" xfId="0" applyNumberFormat="1" applyFont="1" applyBorder="1" applyAlignment="1">
      <alignment horizontal="center"/>
    </xf>
    <xf numFmtId="0" fontId="6" fillId="0" borderId="6" xfId="0" applyFont="1" applyBorder="1" applyAlignment="1">
      <alignment horizontal="center"/>
    </xf>
    <xf numFmtId="169" fontId="6" fillId="0" borderId="1" xfId="0" applyNumberFormat="1" applyFont="1" applyBorder="1" applyAlignment="1">
      <alignment horizontal="center"/>
    </xf>
    <xf numFmtId="0" fontId="6" fillId="0" borderId="1" xfId="0" applyFont="1" applyFill="1" applyBorder="1" applyAlignment="1">
      <alignment horizontal="center"/>
    </xf>
    <xf numFmtId="169" fontId="6" fillId="0" borderId="0" xfId="0" applyNumberFormat="1" applyFont="1" applyBorder="1" applyAlignment="1">
      <alignment horizontal="center"/>
    </xf>
    <xf numFmtId="17" fontId="15" fillId="6" borderId="1" xfId="0" applyNumberFormat="1" applyFont="1" applyFill="1" applyBorder="1" applyAlignment="1">
      <alignment horizontal="center"/>
    </xf>
    <xf numFmtId="1" fontId="15" fillId="6" borderId="1" xfId="0" applyNumberFormat="1" applyFont="1" applyFill="1" applyBorder="1" applyAlignment="1">
      <alignment horizontal="center"/>
    </xf>
    <xf numFmtId="165" fontId="15" fillId="6" borderId="1" xfId="5" applyNumberFormat="1" applyFont="1" applyFill="1" applyBorder="1" applyAlignment="1">
      <alignment horizontal="center"/>
    </xf>
    <xf numFmtId="166" fontId="15" fillId="6" borderId="1" xfId="1" applyNumberFormat="1" applyFont="1" applyFill="1" applyBorder="1" applyAlignment="1">
      <alignment horizontal="center"/>
    </xf>
    <xf numFmtId="17" fontId="14" fillId="0" borderId="1" xfId="0" applyNumberFormat="1" applyFont="1" applyBorder="1" applyAlignment="1">
      <alignment horizontal="center"/>
    </xf>
    <xf numFmtId="1" fontId="14" fillId="0" borderId="1" xfId="0" applyNumberFormat="1" applyFont="1" applyBorder="1" applyAlignment="1">
      <alignment horizontal="center"/>
    </xf>
    <xf numFmtId="165" fontId="19" fillId="0" borderId="1" xfId="5" applyNumberFormat="1" applyFont="1" applyBorder="1" applyAlignment="1">
      <alignment horizontal="center"/>
    </xf>
    <xf numFmtId="1" fontId="14" fillId="0" borderId="0" xfId="0" applyNumberFormat="1" applyFont="1"/>
    <xf numFmtId="17" fontId="14" fillId="7" borderId="1" xfId="0" applyNumberFormat="1" applyFont="1" applyFill="1" applyBorder="1" applyAlignment="1">
      <alignment horizontal="center"/>
    </xf>
    <xf numFmtId="165" fontId="19" fillId="7" borderId="1" xfId="5" applyNumberFormat="1" applyFont="1" applyFill="1" applyBorder="1" applyAlignment="1">
      <alignment horizontal="center"/>
    </xf>
    <xf numFmtId="17" fontId="14" fillId="0" borderId="1" xfId="0" applyNumberFormat="1" applyFont="1" applyFill="1" applyBorder="1" applyAlignment="1">
      <alignment horizontal="center"/>
    </xf>
    <xf numFmtId="165" fontId="14" fillId="0" borderId="0" xfId="0" applyNumberFormat="1" applyFont="1"/>
    <xf numFmtId="14" fontId="6" fillId="0" borderId="0" xfId="0" applyNumberFormat="1" applyFont="1" applyBorder="1" applyAlignment="1">
      <alignment horizontal="center" vertical="center"/>
    </xf>
    <xf numFmtId="0" fontId="6" fillId="0" borderId="8" xfId="0" applyFont="1" applyBorder="1" applyAlignment="1">
      <alignment horizontal="center"/>
    </xf>
    <xf numFmtId="170" fontId="6" fillId="0" borderId="8" xfId="0" applyNumberFormat="1" applyFont="1" applyBorder="1" applyAlignment="1">
      <alignment horizontal="center"/>
    </xf>
    <xf numFmtId="0" fontId="0" fillId="0" borderId="0" xfId="0" pivotButton="1"/>
    <xf numFmtId="0" fontId="0" fillId="0" borderId="0" xfId="0" applyNumberFormat="1"/>
    <xf numFmtId="14" fontId="6" fillId="0" borderId="10" xfId="0" applyNumberFormat="1" applyFont="1" applyBorder="1" applyAlignment="1">
      <alignment horizontal="center" vertical="center"/>
    </xf>
    <xf numFmtId="0" fontId="6" fillId="0" borderId="9" xfId="0" applyFont="1" applyBorder="1" applyAlignment="1">
      <alignment horizontal="center" vertical="center"/>
    </xf>
    <xf numFmtId="1" fontId="15" fillId="6" borderId="23" xfId="0" applyNumberFormat="1" applyFont="1" applyFill="1" applyBorder="1" applyAlignment="1">
      <alignment horizontal="center"/>
    </xf>
    <xf numFmtId="1" fontId="15" fillId="6" borderId="8" xfId="0" applyNumberFormat="1" applyFont="1" applyFill="1" applyBorder="1" applyAlignment="1">
      <alignment horizontal="center"/>
    </xf>
    <xf numFmtId="1" fontId="15" fillId="6" borderId="22" xfId="0" applyNumberFormat="1" applyFont="1" applyFill="1" applyBorder="1" applyAlignment="1">
      <alignment horizontal="center"/>
    </xf>
    <xf numFmtId="14" fontId="6" fillId="0" borderId="20" xfId="0" applyNumberFormat="1" applyFont="1" applyBorder="1" applyAlignment="1">
      <alignment horizontal="center" vertical="center"/>
    </xf>
    <xf numFmtId="0" fontId="6" fillId="0" borderId="6" xfId="0" applyFont="1" applyBorder="1" applyAlignment="1">
      <alignment horizontal="center" vertical="center"/>
    </xf>
    <xf numFmtId="0" fontId="6" fillId="0" borderId="19" xfId="0" applyFont="1" applyBorder="1" applyAlignment="1">
      <alignment horizontal="center" vertical="center"/>
    </xf>
    <xf numFmtId="0" fontId="0" fillId="0" borderId="0" xfId="0" applyAlignment="1">
      <alignment horizontal="left"/>
    </xf>
    <xf numFmtId="165" fontId="0" fillId="0" borderId="0" xfId="0" applyNumberFormat="1"/>
    <xf numFmtId="0" fontId="0" fillId="0" borderId="0" xfId="0" applyAlignment="1">
      <alignment horizontal="center"/>
    </xf>
    <xf numFmtId="167" fontId="23" fillId="11" borderId="23" xfId="0" applyNumberFormat="1" applyFont="1" applyFill="1" applyBorder="1" applyAlignment="1">
      <alignment horizontal="center"/>
    </xf>
    <xf numFmtId="167" fontId="23" fillId="0" borderId="8" xfId="0" applyNumberFormat="1" applyFont="1" applyFill="1" applyBorder="1" applyAlignment="1">
      <alignment horizontal="center"/>
    </xf>
    <xf numFmtId="167" fontId="23" fillId="11" borderId="10" xfId="0" applyNumberFormat="1" applyFont="1" applyFill="1" applyBorder="1" applyAlignment="1">
      <alignment horizontal="center"/>
    </xf>
    <xf numFmtId="3" fontId="22" fillId="10" borderId="29" xfId="0" applyNumberFormat="1" applyFont="1" applyFill="1" applyBorder="1" applyAlignment="1">
      <alignment horizontal="center"/>
    </xf>
    <xf numFmtId="3" fontId="22" fillId="10" borderId="30" xfId="0" applyNumberFormat="1" applyFont="1" applyFill="1" applyBorder="1" applyAlignment="1">
      <alignment horizontal="center"/>
    </xf>
    <xf numFmtId="3" fontId="22" fillId="10" borderId="31" xfId="0" applyNumberFormat="1" applyFont="1" applyFill="1" applyBorder="1" applyAlignment="1">
      <alignment horizontal="center"/>
    </xf>
    <xf numFmtId="0" fontId="22" fillId="12" borderId="33" xfId="0" applyFont="1" applyFill="1" applyBorder="1" applyAlignment="1">
      <alignment horizontal="center" vertical="center"/>
    </xf>
    <xf numFmtId="9" fontId="22" fillId="12" borderId="34" xfId="0" applyNumberFormat="1" applyFont="1" applyFill="1" applyBorder="1" applyAlignment="1">
      <alignment horizontal="center" vertical="center"/>
    </xf>
    <xf numFmtId="3" fontId="22" fillId="10" borderId="0" xfId="0" applyNumberFormat="1" applyFont="1" applyFill="1" applyBorder="1"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0" fontId="6" fillId="10" borderId="0" xfId="0" applyFont="1" applyFill="1" applyBorder="1" applyAlignment="1">
      <alignment horizontal="center"/>
    </xf>
    <xf numFmtId="0" fontId="6" fillId="5" borderId="0" xfId="0" applyFont="1" applyFill="1" applyBorder="1" applyAlignment="1">
      <alignment horizontal="center"/>
    </xf>
    <xf numFmtId="0" fontId="6" fillId="0" borderId="0" xfId="0" applyFont="1" applyFill="1" applyBorder="1" applyAlignment="1">
      <alignment horizontal="center"/>
    </xf>
    <xf numFmtId="0" fontId="10" fillId="0" borderId="9" xfId="0" applyFont="1" applyBorder="1" applyAlignment="1">
      <alignment horizontal="center"/>
    </xf>
    <xf numFmtId="0" fontId="10" fillId="0" borderId="5" xfId="0" applyFont="1" applyBorder="1" applyAlignment="1">
      <alignment horizontal="center"/>
    </xf>
    <xf numFmtId="0" fontId="10" fillId="0" borderId="10" xfId="0" applyFont="1" applyBorder="1" applyAlignment="1">
      <alignment horizontal="center"/>
    </xf>
    <xf numFmtId="0" fontId="22" fillId="11" borderId="24" xfId="0" applyFont="1" applyFill="1" applyBorder="1" applyAlignment="1">
      <alignment horizontal="center" vertical="center"/>
    </xf>
    <xf numFmtId="0" fontId="22" fillId="11" borderId="28" xfId="0" applyFont="1" applyFill="1" applyBorder="1" applyAlignment="1">
      <alignment horizontal="center" vertical="center"/>
    </xf>
    <xf numFmtId="0" fontId="22" fillId="11" borderId="32" xfId="0" applyFont="1" applyFill="1" applyBorder="1" applyAlignment="1">
      <alignment horizontal="center" vertical="center"/>
    </xf>
    <xf numFmtId="0" fontId="22" fillId="10" borderId="25" xfId="0" applyFont="1" applyFill="1" applyBorder="1" applyAlignment="1">
      <alignment horizontal="center"/>
    </xf>
    <xf numFmtId="0" fontId="22" fillId="10" borderId="26" xfId="0" applyFont="1" applyFill="1" applyBorder="1" applyAlignment="1">
      <alignment horizontal="center"/>
    </xf>
    <xf numFmtId="0" fontId="22" fillId="10" borderId="27" xfId="0" applyFont="1" applyFill="1" applyBorder="1" applyAlignment="1">
      <alignment horizontal="center"/>
    </xf>
    <xf numFmtId="0" fontId="6" fillId="10" borderId="9" xfId="0" applyFont="1" applyFill="1" applyBorder="1" applyAlignment="1">
      <alignment horizontal="center"/>
    </xf>
    <xf numFmtId="0" fontId="6" fillId="10" borderId="5" xfId="0" applyFont="1" applyFill="1" applyBorder="1" applyAlignment="1">
      <alignment horizontal="center"/>
    </xf>
    <xf numFmtId="0" fontId="6" fillId="10" borderId="10" xfId="0" applyFont="1" applyFill="1" applyBorder="1" applyAlignment="1">
      <alignment horizontal="center"/>
    </xf>
    <xf numFmtId="0" fontId="18" fillId="0" borderId="21" xfId="0" applyFont="1" applyBorder="1" applyAlignment="1">
      <alignment horizontal="center"/>
    </xf>
    <xf numFmtId="0" fontId="18" fillId="0" borderId="0" xfId="0" applyFont="1" applyBorder="1" applyAlignment="1">
      <alignment horizontal="center"/>
    </xf>
    <xf numFmtId="0" fontId="6" fillId="10" borderId="1" xfId="0" applyFont="1" applyFill="1" applyBorder="1" applyAlignment="1">
      <alignment horizontal="center"/>
    </xf>
    <xf numFmtId="0" fontId="18" fillId="0" borderId="9" xfId="0" applyFont="1" applyBorder="1" applyAlignment="1">
      <alignment horizontal="center"/>
    </xf>
    <xf numFmtId="0" fontId="18" fillId="0" borderId="5" xfId="0" applyFont="1" applyBorder="1" applyAlignment="1">
      <alignment horizontal="center"/>
    </xf>
    <xf numFmtId="0" fontId="18" fillId="0" borderId="10" xfId="0" applyFont="1" applyBorder="1" applyAlignment="1">
      <alignment horizontal="center"/>
    </xf>
    <xf numFmtId="0" fontId="20" fillId="0" borderId="9" xfId="0" applyFont="1" applyBorder="1" applyAlignment="1">
      <alignment horizontal="center"/>
    </xf>
    <xf numFmtId="0" fontId="20" fillId="0" borderId="5" xfId="0" applyFont="1" applyBorder="1" applyAlignment="1">
      <alignment horizontal="center"/>
    </xf>
    <xf numFmtId="0" fontId="20" fillId="0" borderId="10" xfId="0" applyFont="1" applyBorder="1" applyAlignment="1">
      <alignment horizontal="center"/>
    </xf>
    <xf numFmtId="0" fontId="13" fillId="4" borderId="6" xfId="0" applyFont="1" applyFill="1" applyBorder="1" applyAlignment="1">
      <alignment horizontal="center" vertical="center" textRotation="90"/>
    </xf>
    <xf numFmtId="0" fontId="13" fillId="4" borderId="7" xfId="0" applyFont="1" applyFill="1" applyBorder="1" applyAlignment="1">
      <alignment horizontal="center" vertical="center" textRotation="90"/>
    </xf>
    <xf numFmtId="0" fontId="13" fillId="4" borderId="8" xfId="0" applyFont="1" applyFill="1" applyBorder="1" applyAlignment="1">
      <alignment horizontal="center" vertical="center" textRotation="90"/>
    </xf>
    <xf numFmtId="0" fontId="11" fillId="3" borderId="6" xfId="0" applyFont="1" applyFill="1" applyBorder="1" applyAlignment="1">
      <alignment horizontal="center" vertical="center" textRotation="90"/>
    </xf>
    <xf numFmtId="0" fontId="11" fillId="3" borderId="7" xfId="0" applyFont="1" applyFill="1" applyBorder="1" applyAlignment="1">
      <alignment horizontal="center" vertical="center" textRotation="90"/>
    </xf>
    <xf numFmtId="0" fontId="11" fillId="3" borderId="8" xfId="0" applyFont="1" applyFill="1" applyBorder="1" applyAlignment="1">
      <alignment horizontal="center" vertical="center" textRotation="90"/>
    </xf>
    <xf numFmtId="0" fontId="5" fillId="0" borderId="9" xfId="0" applyFont="1" applyBorder="1" applyAlignment="1">
      <alignment horizontal="center"/>
    </xf>
    <xf numFmtId="0" fontId="5" fillId="0" borderId="5" xfId="0" applyFont="1" applyBorder="1" applyAlignment="1">
      <alignment horizontal="center"/>
    </xf>
    <xf numFmtId="0" fontId="5" fillId="0" borderId="10" xfId="0" applyFont="1" applyBorder="1" applyAlignment="1">
      <alignment horizontal="center"/>
    </xf>
    <xf numFmtId="0" fontId="5" fillId="0" borderId="19" xfId="0" applyFont="1" applyBorder="1" applyAlignment="1">
      <alignment horizontal="center" vertical="center"/>
    </xf>
    <xf numFmtId="0" fontId="5" fillId="0" borderId="3" xfId="0" applyFont="1" applyBorder="1" applyAlignment="1">
      <alignment horizontal="center" vertical="center"/>
    </xf>
    <xf numFmtId="0" fontId="5" fillId="0" borderId="20" xfId="0" applyFont="1" applyBorder="1" applyAlignment="1">
      <alignment horizontal="center" vertical="center"/>
    </xf>
    <xf numFmtId="0" fontId="5" fillId="0" borderId="22" xfId="0" applyFont="1" applyBorder="1" applyAlignment="1">
      <alignment horizontal="center" vertical="center"/>
    </xf>
    <xf numFmtId="0" fontId="5" fillId="0" borderId="4" xfId="0" applyFont="1" applyBorder="1" applyAlignment="1">
      <alignment horizontal="center" vertical="center"/>
    </xf>
    <xf numFmtId="0" fontId="5" fillId="0" borderId="23" xfId="0" applyFont="1" applyBorder="1" applyAlignment="1">
      <alignment horizontal="center" vertical="center"/>
    </xf>
    <xf numFmtId="167" fontId="18" fillId="0" borderId="22" xfId="0" applyNumberFormat="1" applyFont="1" applyFill="1" applyBorder="1" applyAlignment="1">
      <alignment horizontal="center"/>
    </xf>
    <xf numFmtId="167" fontId="18" fillId="0" borderId="4" xfId="0" applyNumberFormat="1" applyFont="1" applyFill="1" applyBorder="1" applyAlignment="1">
      <alignment horizontal="center"/>
    </xf>
    <xf numFmtId="0" fontId="21" fillId="0" borderId="9" xfId="0" applyFont="1" applyBorder="1" applyAlignment="1">
      <alignment horizontal="center"/>
    </xf>
    <xf numFmtId="0" fontId="21" fillId="0" borderId="5" xfId="0" applyFont="1" applyBorder="1" applyAlignment="1">
      <alignment horizontal="center"/>
    </xf>
    <xf numFmtId="0" fontId="21" fillId="0" borderId="10" xfId="0" applyFont="1" applyBorder="1" applyAlignment="1">
      <alignment horizontal="center"/>
    </xf>
    <xf numFmtId="164" fontId="21" fillId="0" borderId="9" xfId="0" applyNumberFormat="1" applyFont="1" applyBorder="1" applyAlignment="1">
      <alignment horizontal="center"/>
    </xf>
    <xf numFmtId="164" fontId="21" fillId="0" borderId="5" xfId="0" applyNumberFormat="1" applyFont="1" applyBorder="1" applyAlignment="1">
      <alignment horizontal="center"/>
    </xf>
    <xf numFmtId="164" fontId="21" fillId="0" borderId="10" xfId="0" applyNumberFormat="1" applyFont="1" applyBorder="1" applyAlignment="1">
      <alignment horizontal="center"/>
    </xf>
    <xf numFmtId="0" fontId="7" fillId="9" borderId="11" xfId="0" applyFont="1" applyFill="1" applyBorder="1" applyAlignment="1">
      <alignment horizontal="center"/>
    </xf>
    <xf numFmtId="0" fontId="7" fillId="9" borderId="12" xfId="0" applyFont="1" applyFill="1" applyBorder="1" applyAlignment="1">
      <alignment horizontal="center"/>
    </xf>
    <xf numFmtId="0" fontId="7" fillId="9" borderId="13" xfId="0" applyFont="1" applyFill="1" applyBorder="1" applyAlignment="1">
      <alignment horizontal="center"/>
    </xf>
    <xf numFmtId="0" fontId="5" fillId="0" borderId="1" xfId="0" applyFont="1" applyBorder="1" applyAlignment="1">
      <alignment horizontal="center" vertical="center"/>
    </xf>
    <xf numFmtId="169" fontId="6" fillId="0" borderId="1" xfId="0" applyNumberFormat="1" applyFont="1" applyBorder="1" applyAlignment="1">
      <alignment horizontal="center" vertical="center"/>
    </xf>
    <xf numFmtId="0" fontId="10" fillId="0" borderId="0" xfId="0" applyFont="1" applyAlignment="1">
      <alignment horizontal="center"/>
    </xf>
  </cellXfs>
  <cellStyles count="6">
    <cellStyle name="Comma" xfId="1" builtinId="3"/>
    <cellStyle name="Ctx_Hyperlink" xfId="2" xr:uid="{00000000-0005-0000-0000-000001000000}"/>
    <cellStyle name="Currency" xfId="5" builtinId="4"/>
    <cellStyle name="Hyperlink 2" xfId="4" xr:uid="{EB666C6D-407C-40C7-A692-53700D36DD5D}"/>
    <cellStyle name="Normal" xfId="0" builtinId="0" customBuiltin="1"/>
    <cellStyle name="Normal 4" xfId="3" xr:uid="{1A867160-CFF8-4CFB-9486-A3FC92514B8F}"/>
  </cellStyles>
  <dxfs count="166">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numFmt numFmtId="172" formatCode="mm/dd/yy;@"/>
      <alignment horizontal="center" vertical="center"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iriam"/>
        <family val="2"/>
        <scheme val="none"/>
      </font>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font>
        <name val="Palatino Linotype"/>
        <family val="1"/>
      </font>
    </dxf>
    <dxf>
      <numFmt numFmtId="165" formatCode="_(&quot;$&quot;* #,##0_);_(&quot;$&quot;* \(#,##0\);_(&quot;$&quot;* &quot;-&quot;??_);_(@_)"/>
      <alignment horizontal="center" vertical="bottom" textRotation="0" wrapText="0" indent="0" justifyLastLine="0" shrinkToFit="0" readingOrder="0"/>
    </dxf>
    <dxf>
      <numFmt numFmtId="165" formatCode="_(&quot;$&quot;* #,##0_);_(&quot;$&quot;* \(#,##0\);_(&quot;$&quot;*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Miriam"/>
        <family val="2"/>
        <charset val="177"/>
        <scheme val="none"/>
      </font>
      <numFmt numFmtId="19" formatCode="m/d/yyyy"/>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indexed="64"/>
        </left>
        <right style="thin">
          <color indexed="64"/>
        </right>
        <top style="thin">
          <color auto="1"/>
        </top>
        <bottom style="thin">
          <color auto="1"/>
        </bottom>
      </border>
    </dxf>
    <dxf>
      <font>
        <b val="0"/>
        <i val="0"/>
        <strike val="0"/>
        <condense val="0"/>
        <extend val="0"/>
        <outline val="0"/>
        <shadow val="0"/>
        <u val="none"/>
        <vertAlign val="baseline"/>
        <sz val="11"/>
        <color auto="1"/>
        <name val="Miriam"/>
        <family val="2"/>
        <charset val="177"/>
        <scheme val="none"/>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Miriam"/>
        <family val="2"/>
        <scheme val="none"/>
      </font>
      <numFmt numFmtId="1" formatCode="0"/>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11/relationships/timelineCache" Target="timelineCaches/timelineCach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Charts!$F$1</c:f>
              <c:strCache>
                <c:ptCount val="1"/>
                <c:pt idx="0">
                  <c:v>Units</c:v>
                </c:pt>
              </c:strCache>
            </c:strRef>
          </c:tx>
          <c:spPr>
            <a:ln w="28575" cap="rnd">
              <a:solidFill>
                <a:schemeClr val="accent1"/>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numRef>
              <c:extLst>
                <c:ext xmlns:c15="http://schemas.microsoft.com/office/drawing/2012/chart" uri="{02D57815-91ED-43cb-92C2-25804820EDAC}">
                  <c15:fullRef>
                    <c15:sqref>Charts!$B$2:$E$45</c15:sqref>
                  </c15:fullRef>
                  <c15:levelRef>
                    <c15:sqref>Charts!$B$2:$B$45</c15:sqref>
                  </c15:levelRef>
                </c:ext>
              </c:extLst>
              <c:f>Charts!$B$2:$B$45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Charts!$F$2:$F$45</c:f>
              <c:numCache>
                <c:formatCode>General</c:formatCode>
                <c:ptCount val="44"/>
                <c:pt idx="0">
                  <c:v>95</c:v>
                </c:pt>
                <c:pt idx="1">
                  <c:v>50</c:v>
                </c:pt>
                <c:pt idx="2">
                  <c:v>36</c:v>
                </c:pt>
                <c:pt idx="3">
                  <c:v>27</c:v>
                </c:pt>
                <c:pt idx="4">
                  <c:v>56</c:v>
                </c:pt>
                <c:pt idx="5">
                  <c:v>60</c:v>
                </c:pt>
                <c:pt idx="6">
                  <c:v>75</c:v>
                </c:pt>
                <c:pt idx="7">
                  <c:v>90</c:v>
                </c:pt>
                <c:pt idx="8">
                  <c:v>32</c:v>
                </c:pt>
                <c:pt idx="9">
                  <c:v>60</c:v>
                </c:pt>
                <c:pt idx="10">
                  <c:v>90</c:v>
                </c:pt>
                <c:pt idx="11">
                  <c:v>29</c:v>
                </c:pt>
                <c:pt idx="12">
                  <c:v>81</c:v>
                </c:pt>
                <c:pt idx="13">
                  <c:v>35</c:v>
                </c:pt>
                <c:pt idx="14">
                  <c:v>2</c:v>
                </c:pt>
                <c:pt idx="15">
                  <c:v>16</c:v>
                </c:pt>
                <c:pt idx="16">
                  <c:v>28</c:v>
                </c:pt>
                <c:pt idx="17">
                  <c:v>64</c:v>
                </c:pt>
                <c:pt idx="18">
                  <c:v>15</c:v>
                </c:pt>
                <c:pt idx="19">
                  <c:v>96</c:v>
                </c:pt>
                <c:pt idx="20">
                  <c:v>67</c:v>
                </c:pt>
                <c:pt idx="21">
                  <c:v>74</c:v>
                </c:pt>
                <c:pt idx="22">
                  <c:v>46</c:v>
                </c:pt>
                <c:pt idx="23">
                  <c:v>87</c:v>
                </c:pt>
                <c:pt idx="24">
                  <c:v>4</c:v>
                </c:pt>
                <c:pt idx="25">
                  <c:v>7</c:v>
                </c:pt>
                <c:pt idx="26">
                  <c:v>50</c:v>
                </c:pt>
                <c:pt idx="27">
                  <c:v>66</c:v>
                </c:pt>
                <c:pt idx="28">
                  <c:v>96</c:v>
                </c:pt>
                <c:pt idx="29">
                  <c:v>53</c:v>
                </c:pt>
                <c:pt idx="30">
                  <c:v>80</c:v>
                </c:pt>
                <c:pt idx="31">
                  <c:v>5</c:v>
                </c:pt>
                <c:pt idx="32">
                  <c:v>62</c:v>
                </c:pt>
                <c:pt idx="33">
                  <c:v>55</c:v>
                </c:pt>
                <c:pt idx="34">
                  <c:v>42</c:v>
                </c:pt>
                <c:pt idx="35">
                  <c:v>3</c:v>
                </c:pt>
                <c:pt idx="36">
                  <c:v>9</c:v>
                </c:pt>
                <c:pt idx="37">
                  <c:v>7</c:v>
                </c:pt>
                <c:pt idx="38">
                  <c:v>76</c:v>
                </c:pt>
                <c:pt idx="39">
                  <c:v>57</c:v>
                </c:pt>
                <c:pt idx="40">
                  <c:v>14</c:v>
                </c:pt>
                <c:pt idx="41">
                  <c:v>11</c:v>
                </c:pt>
                <c:pt idx="42">
                  <c:v>94</c:v>
                </c:pt>
                <c:pt idx="43">
                  <c:v>28</c:v>
                </c:pt>
              </c:numCache>
            </c:numRef>
          </c:val>
          <c:smooth val="0"/>
          <c:extLst>
            <c:ext xmlns:c16="http://schemas.microsoft.com/office/drawing/2014/chart" uri="{C3380CC4-5D6E-409C-BE32-E72D297353CC}">
              <c16:uniqueId val="{00000000-A301-4A69-B1D5-AF8ACEE916E4}"/>
            </c:ext>
          </c:extLst>
        </c:ser>
        <c:ser>
          <c:idx val="1"/>
          <c:order val="1"/>
          <c:tx>
            <c:strRef>
              <c:f>Charts!$G$1</c:f>
              <c:strCache>
                <c:ptCount val="1"/>
                <c:pt idx="0">
                  <c:v>Unit Cost</c:v>
                </c:pt>
              </c:strCache>
            </c:strRef>
          </c:tx>
          <c:spPr>
            <a:ln w="28575" cap="rnd">
              <a:solidFill>
                <a:schemeClr val="accent2"/>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numRef>
              <c:extLst>
                <c:ext xmlns:c15="http://schemas.microsoft.com/office/drawing/2012/chart" uri="{02D57815-91ED-43cb-92C2-25804820EDAC}">
                  <c15:fullRef>
                    <c15:sqref>Charts!$B$2:$E$45</c15:sqref>
                  </c15:fullRef>
                  <c15:levelRef>
                    <c15:sqref>Charts!$B$2:$B$45</c15:sqref>
                  </c15:levelRef>
                </c:ext>
              </c:extLst>
              <c:f>Charts!$B$2:$B$45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Charts!$G$2:$G$45</c:f>
              <c:numCache>
                <c:formatCode>General</c:formatCode>
                <c:ptCount val="44"/>
                <c:pt idx="0">
                  <c:v>1.99</c:v>
                </c:pt>
                <c:pt idx="1">
                  <c:v>19.989999999999998</c:v>
                </c:pt>
                <c:pt idx="2">
                  <c:v>4.99</c:v>
                </c:pt>
                <c:pt idx="3">
                  <c:v>19.989999999999998</c:v>
                </c:pt>
                <c:pt idx="4">
                  <c:v>2.99</c:v>
                </c:pt>
                <c:pt idx="5">
                  <c:v>4.99</c:v>
                </c:pt>
                <c:pt idx="6">
                  <c:v>1.99</c:v>
                </c:pt>
                <c:pt idx="7">
                  <c:v>4.99</c:v>
                </c:pt>
                <c:pt idx="8">
                  <c:v>1.99</c:v>
                </c:pt>
                <c:pt idx="9">
                  <c:v>8.99</c:v>
                </c:pt>
                <c:pt idx="10">
                  <c:v>4.99</c:v>
                </c:pt>
                <c:pt idx="11">
                  <c:v>1.99</c:v>
                </c:pt>
                <c:pt idx="12">
                  <c:v>19.989999999999998</c:v>
                </c:pt>
                <c:pt idx="13">
                  <c:v>4.99</c:v>
                </c:pt>
                <c:pt idx="14">
                  <c:v>125</c:v>
                </c:pt>
                <c:pt idx="15">
                  <c:v>15.99</c:v>
                </c:pt>
                <c:pt idx="16">
                  <c:v>8.99</c:v>
                </c:pt>
                <c:pt idx="17">
                  <c:v>8.99</c:v>
                </c:pt>
                <c:pt idx="18">
                  <c:v>19.989999999999998</c:v>
                </c:pt>
                <c:pt idx="19">
                  <c:v>4.99</c:v>
                </c:pt>
                <c:pt idx="20">
                  <c:v>1.29</c:v>
                </c:pt>
                <c:pt idx="21">
                  <c:v>15.99</c:v>
                </c:pt>
                <c:pt idx="22">
                  <c:v>8.99</c:v>
                </c:pt>
                <c:pt idx="23">
                  <c:v>15</c:v>
                </c:pt>
                <c:pt idx="24">
                  <c:v>4.99</c:v>
                </c:pt>
                <c:pt idx="25">
                  <c:v>19.989999999999998</c:v>
                </c:pt>
                <c:pt idx="26">
                  <c:v>4.99</c:v>
                </c:pt>
                <c:pt idx="27">
                  <c:v>1.99</c:v>
                </c:pt>
                <c:pt idx="28">
                  <c:v>4.99</c:v>
                </c:pt>
                <c:pt idx="29">
                  <c:v>1.29</c:v>
                </c:pt>
                <c:pt idx="30">
                  <c:v>8.99</c:v>
                </c:pt>
                <c:pt idx="31">
                  <c:v>125</c:v>
                </c:pt>
                <c:pt idx="32">
                  <c:v>4.99</c:v>
                </c:pt>
                <c:pt idx="33">
                  <c:v>12.49</c:v>
                </c:pt>
                <c:pt idx="34">
                  <c:v>23.95</c:v>
                </c:pt>
                <c:pt idx="35">
                  <c:v>275</c:v>
                </c:pt>
                <c:pt idx="36">
                  <c:v>300</c:v>
                </c:pt>
                <c:pt idx="37">
                  <c:v>1.29</c:v>
                </c:pt>
                <c:pt idx="38">
                  <c:v>1.99</c:v>
                </c:pt>
                <c:pt idx="39">
                  <c:v>19.989999999999998</c:v>
                </c:pt>
                <c:pt idx="40">
                  <c:v>1.29</c:v>
                </c:pt>
                <c:pt idx="41">
                  <c:v>4.99</c:v>
                </c:pt>
                <c:pt idx="42">
                  <c:v>19.989999999999998</c:v>
                </c:pt>
                <c:pt idx="43">
                  <c:v>4.99</c:v>
                </c:pt>
              </c:numCache>
            </c:numRef>
          </c:val>
          <c:smooth val="0"/>
          <c:extLst>
            <c:ext xmlns:c16="http://schemas.microsoft.com/office/drawing/2014/chart" uri="{C3380CC4-5D6E-409C-BE32-E72D297353CC}">
              <c16:uniqueId val="{00000001-A301-4A69-B1D5-AF8ACEE916E4}"/>
            </c:ext>
          </c:extLst>
        </c:ser>
        <c:ser>
          <c:idx val="2"/>
          <c:order val="2"/>
          <c:tx>
            <c:strRef>
              <c:f>Charts!$H$1</c:f>
              <c:strCache>
                <c:ptCount val="1"/>
                <c:pt idx="0">
                  <c:v>Sales</c:v>
                </c:pt>
              </c:strCache>
            </c:strRef>
          </c:tx>
          <c:spPr>
            <a:ln w="28575" cap="rnd">
              <a:solidFill>
                <a:schemeClr val="accent3"/>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numRef>
              <c:extLst>
                <c:ext xmlns:c15="http://schemas.microsoft.com/office/drawing/2012/chart" uri="{02D57815-91ED-43cb-92C2-25804820EDAC}">
                  <c15:fullRef>
                    <c15:sqref>Charts!$B$2:$E$45</c15:sqref>
                  </c15:fullRef>
                  <c15:levelRef>
                    <c15:sqref>Charts!$B$2:$B$45</c15:sqref>
                  </c15:levelRef>
                </c:ext>
              </c:extLst>
              <c:f>Charts!$B$2:$B$45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Charts!$H$2:$H$45</c:f>
              <c:numCache>
                <c:formatCode>General</c:formatCode>
                <c:ptCount val="44"/>
                <c:pt idx="0">
                  <c:v>189.05</c:v>
                </c:pt>
                <c:pt idx="1">
                  <c:v>999.49999999999989</c:v>
                </c:pt>
                <c:pt idx="2">
                  <c:v>179.64000000000001</c:v>
                </c:pt>
                <c:pt idx="3">
                  <c:v>539.7299999999999</c:v>
                </c:pt>
                <c:pt idx="4">
                  <c:v>167.44</c:v>
                </c:pt>
                <c:pt idx="5">
                  <c:v>299.40000000000003</c:v>
                </c:pt>
                <c:pt idx="6">
                  <c:v>149.25</c:v>
                </c:pt>
                <c:pt idx="7">
                  <c:v>449.1</c:v>
                </c:pt>
                <c:pt idx="8">
                  <c:v>63.68</c:v>
                </c:pt>
                <c:pt idx="9">
                  <c:v>539.4</c:v>
                </c:pt>
                <c:pt idx="10">
                  <c:v>449.1</c:v>
                </c:pt>
                <c:pt idx="11">
                  <c:v>57.71</c:v>
                </c:pt>
                <c:pt idx="12">
                  <c:v>1619.1899999999998</c:v>
                </c:pt>
                <c:pt idx="13">
                  <c:v>174.65</c:v>
                </c:pt>
                <c:pt idx="14">
                  <c:v>250</c:v>
                </c:pt>
                <c:pt idx="15">
                  <c:v>255.84</c:v>
                </c:pt>
                <c:pt idx="16">
                  <c:v>251.72</c:v>
                </c:pt>
                <c:pt idx="17">
                  <c:v>575.36</c:v>
                </c:pt>
                <c:pt idx="18">
                  <c:v>299.84999999999997</c:v>
                </c:pt>
                <c:pt idx="19">
                  <c:v>479.04</c:v>
                </c:pt>
                <c:pt idx="20">
                  <c:v>86.43</c:v>
                </c:pt>
                <c:pt idx="21">
                  <c:v>1183.26</c:v>
                </c:pt>
                <c:pt idx="22">
                  <c:v>413.54</c:v>
                </c:pt>
                <c:pt idx="23">
                  <c:v>1305</c:v>
                </c:pt>
                <c:pt idx="24">
                  <c:v>19.96</c:v>
                </c:pt>
                <c:pt idx="25">
                  <c:v>139.92999999999998</c:v>
                </c:pt>
                <c:pt idx="26">
                  <c:v>249.5</c:v>
                </c:pt>
                <c:pt idx="27">
                  <c:v>131.34</c:v>
                </c:pt>
                <c:pt idx="28">
                  <c:v>479.04</c:v>
                </c:pt>
                <c:pt idx="29">
                  <c:v>68.37</c:v>
                </c:pt>
                <c:pt idx="30">
                  <c:v>719.2</c:v>
                </c:pt>
                <c:pt idx="31">
                  <c:v>625</c:v>
                </c:pt>
                <c:pt idx="32">
                  <c:v>309.38</c:v>
                </c:pt>
                <c:pt idx="33">
                  <c:v>686.95</c:v>
                </c:pt>
                <c:pt idx="34">
                  <c:v>1005.9</c:v>
                </c:pt>
                <c:pt idx="35">
                  <c:v>825</c:v>
                </c:pt>
                <c:pt idx="36">
                  <c:v>450</c:v>
                </c:pt>
                <c:pt idx="37">
                  <c:v>9.0300000000000011</c:v>
                </c:pt>
                <c:pt idx="38">
                  <c:v>151.24</c:v>
                </c:pt>
                <c:pt idx="39">
                  <c:v>1139.4299999999998</c:v>
                </c:pt>
                <c:pt idx="40">
                  <c:v>18.060000000000002</c:v>
                </c:pt>
                <c:pt idx="41">
                  <c:v>54.89</c:v>
                </c:pt>
                <c:pt idx="42">
                  <c:v>1879.06</c:v>
                </c:pt>
                <c:pt idx="43">
                  <c:v>139.72</c:v>
                </c:pt>
              </c:numCache>
            </c:numRef>
          </c:val>
          <c:smooth val="0"/>
          <c:extLst>
            <c:ext xmlns:c16="http://schemas.microsoft.com/office/drawing/2014/chart" uri="{C3380CC4-5D6E-409C-BE32-E72D297353CC}">
              <c16:uniqueId val="{00000002-A301-4A69-B1D5-AF8ACEE916E4}"/>
            </c:ext>
          </c:extLst>
        </c:ser>
        <c:dLbls>
          <c:showLegendKey val="0"/>
          <c:showVal val="0"/>
          <c:showCatName val="0"/>
          <c:showSerName val="0"/>
          <c:showPercent val="0"/>
          <c:showBubbleSize val="0"/>
        </c:dLbls>
        <c:smooth val="0"/>
        <c:axId val="546019968"/>
        <c:axId val="767661664"/>
      </c:lineChart>
      <c:dateAx>
        <c:axId val="546019968"/>
        <c:scaling>
          <c:orientation val="minMax"/>
        </c:scaling>
        <c:delete val="0"/>
        <c:axPos val="b"/>
        <c:numFmt formatCode="mm/d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61664"/>
        <c:crosses val="autoZero"/>
        <c:auto val="1"/>
        <c:lblOffset val="100"/>
        <c:baseTimeUnit val="days"/>
      </c:dateAx>
      <c:valAx>
        <c:axId val="76766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19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DynamicCharts1!$F$1</c:f>
              <c:strCache>
                <c:ptCount val="1"/>
                <c:pt idx="0">
                  <c:v>Units</c:v>
                </c:pt>
              </c:strCache>
            </c:strRef>
          </c:tx>
          <c:spPr>
            <a:ln w="22225" cap="rnd">
              <a:solidFill>
                <a:schemeClr val="accent1"/>
              </a:solidFill>
              <a:round/>
            </a:ln>
            <a:effectLst/>
          </c:spPr>
          <c:marker>
            <c:symbol val="none"/>
          </c:marker>
          <c:dLbls>
            <c:delete val="1"/>
          </c:dLbls>
          <c:cat>
            <c:numRef>
              <c:extLst>
                <c:ext xmlns:c15="http://schemas.microsoft.com/office/drawing/2012/chart" uri="{02D57815-91ED-43cb-92C2-25804820EDAC}">
                  <c15:fullRef>
                    <c15:sqref>DynamicCharts1!$B$2:$E$45</c15:sqref>
                  </c15:fullRef>
                  <c15:levelRef>
                    <c15:sqref>DynamicCharts1!$B$2:$B$45</c15:sqref>
                  </c15:levelRef>
                </c:ext>
              </c:extLst>
              <c:f>DynamicCharts1!$B$2:$B$45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DynamicCharts1!$F$2:$F$45</c:f>
              <c:numCache>
                <c:formatCode>General</c:formatCode>
                <c:ptCount val="44"/>
                <c:pt idx="0">
                  <c:v>95</c:v>
                </c:pt>
                <c:pt idx="1">
                  <c:v>50</c:v>
                </c:pt>
                <c:pt idx="2">
                  <c:v>36</c:v>
                </c:pt>
                <c:pt idx="3">
                  <c:v>27</c:v>
                </c:pt>
                <c:pt idx="4">
                  <c:v>56</c:v>
                </c:pt>
                <c:pt idx="5">
                  <c:v>60</c:v>
                </c:pt>
                <c:pt idx="6">
                  <c:v>75</c:v>
                </c:pt>
                <c:pt idx="7">
                  <c:v>90</c:v>
                </c:pt>
                <c:pt idx="8">
                  <c:v>32</c:v>
                </c:pt>
                <c:pt idx="9">
                  <c:v>60</c:v>
                </c:pt>
                <c:pt idx="10">
                  <c:v>90</c:v>
                </c:pt>
                <c:pt idx="11">
                  <c:v>29</c:v>
                </c:pt>
                <c:pt idx="12">
                  <c:v>81</c:v>
                </c:pt>
                <c:pt idx="13">
                  <c:v>35</c:v>
                </c:pt>
                <c:pt idx="14">
                  <c:v>2</c:v>
                </c:pt>
                <c:pt idx="15">
                  <c:v>16</c:v>
                </c:pt>
                <c:pt idx="16">
                  <c:v>28</c:v>
                </c:pt>
                <c:pt idx="17">
                  <c:v>64</c:v>
                </c:pt>
                <c:pt idx="18">
                  <c:v>15</c:v>
                </c:pt>
                <c:pt idx="19">
                  <c:v>96</c:v>
                </c:pt>
                <c:pt idx="20">
                  <c:v>67</c:v>
                </c:pt>
                <c:pt idx="21">
                  <c:v>74</c:v>
                </c:pt>
                <c:pt idx="22">
                  <c:v>46</c:v>
                </c:pt>
                <c:pt idx="23">
                  <c:v>87</c:v>
                </c:pt>
                <c:pt idx="24">
                  <c:v>4</c:v>
                </c:pt>
                <c:pt idx="25">
                  <c:v>7</c:v>
                </c:pt>
                <c:pt idx="26">
                  <c:v>50</c:v>
                </c:pt>
                <c:pt idx="27">
                  <c:v>66</c:v>
                </c:pt>
                <c:pt idx="28">
                  <c:v>96</c:v>
                </c:pt>
                <c:pt idx="29">
                  <c:v>53</c:v>
                </c:pt>
                <c:pt idx="30">
                  <c:v>80</c:v>
                </c:pt>
                <c:pt idx="31">
                  <c:v>5</c:v>
                </c:pt>
                <c:pt idx="32">
                  <c:v>62</c:v>
                </c:pt>
                <c:pt idx="33">
                  <c:v>55</c:v>
                </c:pt>
                <c:pt idx="34">
                  <c:v>42</c:v>
                </c:pt>
                <c:pt idx="35">
                  <c:v>3</c:v>
                </c:pt>
                <c:pt idx="36">
                  <c:v>9</c:v>
                </c:pt>
                <c:pt idx="37">
                  <c:v>7</c:v>
                </c:pt>
                <c:pt idx="38">
                  <c:v>76</c:v>
                </c:pt>
                <c:pt idx="39">
                  <c:v>57</c:v>
                </c:pt>
                <c:pt idx="40">
                  <c:v>14</c:v>
                </c:pt>
                <c:pt idx="41">
                  <c:v>11</c:v>
                </c:pt>
                <c:pt idx="42">
                  <c:v>94</c:v>
                </c:pt>
                <c:pt idx="43">
                  <c:v>28</c:v>
                </c:pt>
              </c:numCache>
            </c:numRef>
          </c:val>
          <c:smooth val="0"/>
          <c:extLst>
            <c:ext xmlns:c16="http://schemas.microsoft.com/office/drawing/2014/chart" uri="{C3380CC4-5D6E-409C-BE32-E72D297353CC}">
              <c16:uniqueId val="{00000000-0045-4112-B9FB-73351749E7EB}"/>
            </c:ext>
          </c:extLst>
        </c:ser>
        <c:ser>
          <c:idx val="1"/>
          <c:order val="1"/>
          <c:tx>
            <c:strRef>
              <c:f>DynamicCharts1!$G$1</c:f>
              <c:strCache>
                <c:ptCount val="1"/>
                <c:pt idx="0">
                  <c:v>Unit Cost</c:v>
                </c:pt>
              </c:strCache>
            </c:strRef>
          </c:tx>
          <c:spPr>
            <a:ln w="22225" cap="rnd">
              <a:solidFill>
                <a:schemeClr val="accent2"/>
              </a:solidFill>
              <a:round/>
            </a:ln>
            <a:effectLst/>
          </c:spPr>
          <c:marker>
            <c:symbol val="none"/>
          </c:marker>
          <c:dLbls>
            <c:delete val="1"/>
          </c:dLbls>
          <c:cat>
            <c:numRef>
              <c:extLst>
                <c:ext xmlns:c15="http://schemas.microsoft.com/office/drawing/2012/chart" uri="{02D57815-91ED-43cb-92C2-25804820EDAC}">
                  <c15:fullRef>
                    <c15:sqref>DynamicCharts1!$B$2:$E$45</c15:sqref>
                  </c15:fullRef>
                  <c15:levelRef>
                    <c15:sqref>DynamicCharts1!$B$2:$B$45</c15:sqref>
                  </c15:levelRef>
                </c:ext>
              </c:extLst>
              <c:f>DynamicCharts1!$B$2:$B$45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DynamicCharts1!$G$2:$G$45</c:f>
              <c:numCache>
                <c:formatCode>General</c:formatCode>
                <c:ptCount val="44"/>
                <c:pt idx="0">
                  <c:v>1.99</c:v>
                </c:pt>
                <c:pt idx="1">
                  <c:v>19.989999999999998</c:v>
                </c:pt>
                <c:pt idx="2">
                  <c:v>4.99</c:v>
                </c:pt>
                <c:pt idx="3">
                  <c:v>19.989999999999998</c:v>
                </c:pt>
                <c:pt idx="4">
                  <c:v>2.99</c:v>
                </c:pt>
                <c:pt idx="5">
                  <c:v>4.99</c:v>
                </c:pt>
                <c:pt idx="6">
                  <c:v>1.99</c:v>
                </c:pt>
                <c:pt idx="7">
                  <c:v>4.99</c:v>
                </c:pt>
                <c:pt idx="8">
                  <c:v>1.99</c:v>
                </c:pt>
                <c:pt idx="9">
                  <c:v>8.99</c:v>
                </c:pt>
                <c:pt idx="10">
                  <c:v>4.99</c:v>
                </c:pt>
                <c:pt idx="11">
                  <c:v>1.99</c:v>
                </c:pt>
                <c:pt idx="12">
                  <c:v>19.989999999999998</c:v>
                </c:pt>
                <c:pt idx="13">
                  <c:v>4.99</c:v>
                </c:pt>
                <c:pt idx="14">
                  <c:v>125</c:v>
                </c:pt>
                <c:pt idx="15">
                  <c:v>15.99</c:v>
                </c:pt>
                <c:pt idx="16">
                  <c:v>8.99</c:v>
                </c:pt>
                <c:pt idx="17">
                  <c:v>8.99</c:v>
                </c:pt>
                <c:pt idx="18">
                  <c:v>19.989999999999998</c:v>
                </c:pt>
                <c:pt idx="19">
                  <c:v>4.99</c:v>
                </c:pt>
                <c:pt idx="20">
                  <c:v>1.29</c:v>
                </c:pt>
                <c:pt idx="21">
                  <c:v>15.99</c:v>
                </c:pt>
                <c:pt idx="22">
                  <c:v>8.99</c:v>
                </c:pt>
                <c:pt idx="23">
                  <c:v>15</c:v>
                </c:pt>
                <c:pt idx="24">
                  <c:v>4.99</c:v>
                </c:pt>
                <c:pt idx="25">
                  <c:v>19.989999999999998</c:v>
                </c:pt>
                <c:pt idx="26">
                  <c:v>4.99</c:v>
                </c:pt>
                <c:pt idx="27">
                  <c:v>1.99</c:v>
                </c:pt>
                <c:pt idx="28">
                  <c:v>4.99</c:v>
                </c:pt>
                <c:pt idx="29">
                  <c:v>1.29</c:v>
                </c:pt>
                <c:pt idx="30">
                  <c:v>8.99</c:v>
                </c:pt>
                <c:pt idx="31">
                  <c:v>125</c:v>
                </c:pt>
                <c:pt idx="32">
                  <c:v>4.99</c:v>
                </c:pt>
                <c:pt idx="33">
                  <c:v>12.49</c:v>
                </c:pt>
                <c:pt idx="34">
                  <c:v>23.95</c:v>
                </c:pt>
                <c:pt idx="35">
                  <c:v>275</c:v>
                </c:pt>
                <c:pt idx="36">
                  <c:v>300</c:v>
                </c:pt>
                <c:pt idx="37">
                  <c:v>1.29</c:v>
                </c:pt>
                <c:pt idx="38">
                  <c:v>1.99</c:v>
                </c:pt>
                <c:pt idx="39">
                  <c:v>19.989999999999998</c:v>
                </c:pt>
                <c:pt idx="40">
                  <c:v>1.29</c:v>
                </c:pt>
                <c:pt idx="41">
                  <c:v>4.99</c:v>
                </c:pt>
                <c:pt idx="42">
                  <c:v>19.989999999999998</c:v>
                </c:pt>
                <c:pt idx="43">
                  <c:v>4.99</c:v>
                </c:pt>
              </c:numCache>
            </c:numRef>
          </c:val>
          <c:smooth val="0"/>
          <c:extLst>
            <c:ext xmlns:c16="http://schemas.microsoft.com/office/drawing/2014/chart" uri="{C3380CC4-5D6E-409C-BE32-E72D297353CC}">
              <c16:uniqueId val="{00000001-0045-4112-B9FB-73351749E7EB}"/>
            </c:ext>
          </c:extLst>
        </c:ser>
        <c:ser>
          <c:idx val="2"/>
          <c:order val="2"/>
          <c:tx>
            <c:strRef>
              <c:f>DynamicCharts1!$H$1</c:f>
              <c:strCache>
                <c:ptCount val="1"/>
                <c:pt idx="0">
                  <c:v>Sales</c:v>
                </c:pt>
              </c:strCache>
            </c:strRef>
          </c:tx>
          <c:spPr>
            <a:ln w="22225" cap="rnd">
              <a:solidFill>
                <a:schemeClr val="accent3"/>
              </a:solidFill>
              <a:round/>
            </a:ln>
            <a:effectLst/>
          </c:spPr>
          <c:marker>
            <c:symbol val="none"/>
          </c:marker>
          <c:dLbls>
            <c:delete val="1"/>
          </c:dLbls>
          <c:cat>
            <c:numRef>
              <c:extLst>
                <c:ext xmlns:c15="http://schemas.microsoft.com/office/drawing/2012/chart" uri="{02D57815-91ED-43cb-92C2-25804820EDAC}">
                  <c15:fullRef>
                    <c15:sqref>DynamicCharts1!$B$2:$E$45</c15:sqref>
                  </c15:fullRef>
                  <c15:levelRef>
                    <c15:sqref>DynamicCharts1!$B$2:$B$45</c15:sqref>
                  </c15:levelRef>
                </c:ext>
              </c:extLst>
              <c:f>DynamicCharts1!$B$2:$B$45</c:f>
              <c:numCache>
                <c:formatCode>mm/dd/yy;@</c:formatCode>
                <c:ptCount val="44"/>
                <c:pt idx="0">
                  <c:v>43106</c:v>
                </c:pt>
                <c:pt idx="1">
                  <c:v>43123</c:v>
                </c:pt>
                <c:pt idx="2">
                  <c:v>43140</c:v>
                </c:pt>
                <c:pt idx="3">
                  <c:v>43157</c:v>
                </c:pt>
                <c:pt idx="4">
                  <c:v>43174</c:v>
                </c:pt>
                <c:pt idx="5">
                  <c:v>43191</c:v>
                </c:pt>
                <c:pt idx="6">
                  <c:v>43208</c:v>
                </c:pt>
                <c:pt idx="7">
                  <c:v>43225</c:v>
                </c:pt>
                <c:pt idx="8">
                  <c:v>43242</c:v>
                </c:pt>
                <c:pt idx="9">
                  <c:v>43259</c:v>
                </c:pt>
                <c:pt idx="10">
                  <c:v>43276</c:v>
                </c:pt>
                <c:pt idx="11">
                  <c:v>43293</c:v>
                </c:pt>
                <c:pt idx="12">
                  <c:v>43310</c:v>
                </c:pt>
                <c:pt idx="13">
                  <c:v>43327</c:v>
                </c:pt>
                <c:pt idx="14">
                  <c:v>43344</c:v>
                </c:pt>
                <c:pt idx="15">
                  <c:v>43361</c:v>
                </c:pt>
                <c:pt idx="16">
                  <c:v>43378</c:v>
                </c:pt>
                <c:pt idx="17">
                  <c:v>43395</c:v>
                </c:pt>
                <c:pt idx="18">
                  <c:v>43412</c:v>
                </c:pt>
                <c:pt idx="19">
                  <c:v>43429</c:v>
                </c:pt>
                <c:pt idx="20">
                  <c:v>43446</c:v>
                </c:pt>
                <c:pt idx="21">
                  <c:v>43463</c:v>
                </c:pt>
                <c:pt idx="22">
                  <c:v>43480</c:v>
                </c:pt>
                <c:pt idx="23">
                  <c:v>43497</c:v>
                </c:pt>
                <c:pt idx="24">
                  <c:v>43514</c:v>
                </c:pt>
                <c:pt idx="25">
                  <c:v>43531</c:v>
                </c:pt>
                <c:pt idx="26">
                  <c:v>43548</c:v>
                </c:pt>
                <c:pt idx="27">
                  <c:v>43565</c:v>
                </c:pt>
                <c:pt idx="28">
                  <c:v>43582</c:v>
                </c:pt>
                <c:pt idx="29">
                  <c:v>43599</c:v>
                </c:pt>
                <c:pt idx="30">
                  <c:v>43616</c:v>
                </c:pt>
                <c:pt idx="31">
                  <c:v>43633</c:v>
                </c:pt>
                <c:pt idx="32">
                  <c:v>43650</c:v>
                </c:pt>
                <c:pt idx="33">
                  <c:v>43667</c:v>
                </c:pt>
                <c:pt idx="34">
                  <c:v>43684</c:v>
                </c:pt>
                <c:pt idx="35">
                  <c:v>43701</c:v>
                </c:pt>
                <c:pt idx="36">
                  <c:v>43702</c:v>
                </c:pt>
                <c:pt idx="37">
                  <c:v>43718</c:v>
                </c:pt>
                <c:pt idx="38">
                  <c:v>43735</c:v>
                </c:pt>
                <c:pt idx="39">
                  <c:v>43752</c:v>
                </c:pt>
                <c:pt idx="40">
                  <c:v>43769</c:v>
                </c:pt>
                <c:pt idx="41">
                  <c:v>43786</c:v>
                </c:pt>
                <c:pt idx="42">
                  <c:v>43803</c:v>
                </c:pt>
                <c:pt idx="43">
                  <c:v>43820</c:v>
                </c:pt>
              </c:numCache>
            </c:numRef>
          </c:cat>
          <c:val>
            <c:numRef>
              <c:f>DynamicCharts1!$H$2:$H$45</c:f>
              <c:numCache>
                <c:formatCode>General</c:formatCode>
                <c:ptCount val="44"/>
                <c:pt idx="0">
                  <c:v>189.05</c:v>
                </c:pt>
                <c:pt idx="1">
                  <c:v>999.49999999999989</c:v>
                </c:pt>
                <c:pt idx="2">
                  <c:v>179.64000000000001</c:v>
                </c:pt>
                <c:pt idx="3">
                  <c:v>539.7299999999999</c:v>
                </c:pt>
                <c:pt idx="4">
                  <c:v>167.44</c:v>
                </c:pt>
                <c:pt idx="5">
                  <c:v>299.40000000000003</c:v>
                </c:pt>
                <c:pt idx="6">
                  <c:v>149.25</c:v>
                </c:pt>
                <c:pt idx="7">
                  <c:v>449.1</c:v>
                </c:pt>
                <c:pt idx="8">
                  <c:v>63.68</c:v>
                </c:pt>
                <c:pt idx="9">
                  <c:v>539.4</c:v>
                </c:pt>
                <c:pt idx="10">
                  <c:v>449.1</c:v>
                </c:pt>
                <c:pt idx="11">
                  <c:v>57.71</c:v>
                </c:pt>
                <c:pt idx="12">
                  <c:v>1619.1899999999998</c:v>
                </c:pt>
                <c:pt idx="13">
                  <c:v>174.65</c:v>
                </c:pt>
                <c:pt idx="14">
                  <c:v>250</c:v>
                </c:pt>
                <c:pt idx="15">
                  <c:v>255.84</c:v>
                </c:pt>
                <c:pt idx="16">
                  <c:v>251.72</c:v>
                </c:pt>
                <c:pt idx="17">
                  <c:v>575.36</c:v>
                </c:pt>
                <c:pt idx="18">
                  <c:v>299.84999999999997</c:v>
                </c:pt>
                <c:pt idx="19">
                  <c:v>479.04</c:v>
                </c:pt>
                <c:pt idx="20">
                  <c:v>86.43</c:v>
                </c:pt>
                <c:pt idx="21">
                  <c:v>1183.26</c:v>
                </c:pt>
                <c:pt idx="22">
                  <c:v>413.54</c:v>
                </c:pt>
                <c:pt idx="23">
                  <c:v>1305</c:v>
                </c:pt>
                <c:pt idx="24">
                  <c:v>19.96</c:v>
                </c:pt>
                <c:pt idx="25">
                  <c:v>139.92999999999998</c:v>
                </c:pt>
                <c:pt idx="26">
                  <c:v>249.5</c:v>
                </c:pt>
                <c:pt idx="27">
                  <c:v>131.34</c:v>
                </c:pt>
                <c:pt idx="28">
                  <c:v>479.04</c:v>
                </c:pt>
                <c:pt idx="29">
                  <c:v>68.37</c:v>
                </c:pt>
                <c:pt idx="30">
                  <c:v>719.2</c:v>
                </c:pt>
                <c:pt idx="31">
                  <c:v>625</c:v>
                </c:pt>
                <c:pt idx="32">
                  <c:v>309.38</c:v>
                </c:pt>
                <c:pt idx="33">
                  <c:v>686.95</c:v>
                </c:pt>
                <c:pt idx="34">
                  <c:v>1005.9</c:v>
                </c:pt>
                <c:pt idx="35">
                  <c:v>825</c:v>
                </c:pt>
                <c:pt idx="36">
                  <c:v>450</c:v>
                </c:pt>
                <c:pt idx="37">
                  <c:v>9.0300000000000011</c:v>
                </c:pt>
                <c:pt idx="38">
                  <c:v>151.24</c:v>
                </c:pt>
                <c:pt idx="39">
                  <c:v>1139.4299999999998</c:v>
                </c:pt>
                <c:pt idx="40">
                  <c:v>18.060000000000002</c:v>
                </c:pt>
                <c:pt idx="41">
                  <c:v>54.89</c:v>
                </c:pt>
                <c:pt idx="42">
                  <c:v>1879.06</c:v>
                </c:pt>
                <c:pt idx="43">
                  <c:v>139.72</c:v>
                </c:pt>
              </c:numCache>
            </c:numRef>
          </c:val>
          <c:smooth val="0"/>
          <c:extLst>
            <c:ext xmlns:c16="http://schemas.microsoft.com/office/drawing/2014/chart" uri="{C3380CC4-5D6E-409C-BE32-E72D297353CC}">
              <c16:uniqueId val="{00000002-0045-4112-B9FB-73351749E7EB}"/>
            </c:ext>
          </c:extLst>
        </c:ser>
        <c:dLbls>
          <c:dLblPos val="ctr"/>
          <c:showLegendKey val="0"/>
          <c:showVal val="1"/>
          <c:showCatName val="0"/>
          <c:showSerName val="0"/>
          <c:showPercent val="0"/>
          <c:showBubbleSize val="0"/>
        </c:dLbls>
        <c:smooth val="0"/>
        <c:axId val="699234448"/>
        <c:axId val="794030048"/>
      </c:lineChart>
      <c:dateAx>
        <c:axId val="699234448"/>
        <c:scaling>
          <c:orientation val="minMax"/>
        </c:scaling>
        <c:delete val="0"/>
        <c:axPos val="b"/>
        <c:numFmt formatCode="mm/dd/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94030048"/>
        <c:crosses val="autoZero"/>
        <c:auto val="1"/>
        <c:lblOffset val="100"/>
        <c:baseTimeUnit val="days"/>
      </c:dateAx>
      <c:valAx>
        <c:axId val="79403004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9923444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FB_SURVEY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v>Likes</c:v>
          </c:tx>
          <c:spPr>
            <a:ln w="22225" cap="rnd">
              <a:solidFill>
                <a:schemeClr val="accent2"/>
              </a:solidFill>
              <a:round/>
            </a:ln>
            <a:effectLst/>
          </c:spPr>
          <c:marker>
            <c:symbol val="none"/>
          </c:marker>
          <c:cat>
            <c:numRef>
              <c:f>[0]!FB_Month</c:f>
              <c:numCache>
                <c:formatCode>[$-409]mmm\-yy;@</c:formatCode>
                <c:ptCount val="16"/>
                <c:pt idx="0">
                  <c:v>43141</c:v>
                </c:pt>
                <c:pt idx="1">
                  <c:v>43171</c:v>
                </c:pt>
                <c:pt idx="2">
                  <c:v>43201</c:v>
                </c:pt>
                <c:pt idx="3">
                  <c:v>43231</c:v>
                </c:pt>
                <c:pt idx="4">
                  <c:v>43261</c:v>
                </c:pt>
                <c:pt idx="5">
                  <c:v>43291</c:v>
                </c:pt>
                <c:pt idx="6">
                  <c:v>43321</c:v>
                </c:pt>
                <c:pt idx="7">
                  <c:v>43351</c:v>
                </c:pt>
                <c:pt idx="8">
                  <c:v>43381</c:v>
                </c:pt>
                <c:pt idx="9">
                  <c:v>43411</c:v>
                </c:pt>
                <c:pt idx="10">
                  <c:v>43441</c:v>
                </c:pt>
                <c:pt idx="11">
                  <c:v>43471</c:v>
                </c:pt>
                <c:pt idx="12">
                  <c:v>43501</c:v>
                </c:pt>
                <c:pt idx="13">
                  <c:v>43531</c:v>
                </c:pt>
                <c:pt idx="14">
                  <c:v>43562</c:v>
                </c:pt>
                <c:pt idx="15">
                  <c:v>43592</c:v>
                </c:pt>
              </c:numCache>
            </c:numRef>
          </c:cat>
          <c:val>
            <c:numRef>
              <c:f>[0]!FB_Likes</c:f>
              <c:numCache>
                <c:formatCode>General</c:formatCode>
                <c:ptCount val="16"/>
                <c:pt idx="0">
                  <c:v>380</c:v>
                </c:pt>
                <c:pt idx="1">
                  <c:v>136</c:v>
                </c:pt>
                <c:pt idx="2">
                  <c:v>177</c:v>
                </c:pt>
                <c:pt idx="3">
                  <c:v>228</c:v>
                </c:pt>
                <c:pt idx="4">
                  <c:v>230</c:v>
                </c:pt>
                <c:pt idx="5">
                  <c:v>411</c:v>
                </c:pt>
                <c:pt idx="6">
                  <c:v>140</c:v>
                </c:pt>
                <c:pt idx="7">
                  <c:v>100</c:v>
                </c:pt>
                <c:pt idx="8">
                  <c:v>427</c:v>
                </c:pt>
                <c:pt idx="9">
                  <c:v>370</c:v>
                </c:pt>
                <c:pt idx="10">
                  <c:v>456</c:v>
                </c:pt>
                <c:pt idx="11">
                  <c:v>383</c:v>
                </c:pt>
                <c:pt idx="12">
                  <c:v>400</c:v>
                </c:pt>
                <c:pt idx="13">
                  <c:v>200</c:v>
                </c:pt>
                <c:pt idx="14">
                  <c:v>340</c:v>
                </c:pt>
                <c:pt idx="15">
                  <c:v>330</c:v>
                </c:pt>
              </c:numCache>
            </c:numRef>
          </c:val>
          <c:smooth val="0"/>
          <c:extLst>
            <c:ext xmlns:c16="http://schemas.microsoft.com/office/drawing/2014/chart" uri="{C3380CC4-5D6E-409C-BE32-E72D297353CC}">
              <c16:uniqueId val="{00000005-975F-448A-9E08-B907B9AC72C6}"/>
            </c:ext>
          </c:extLst>
        </c:ser>
        <c:ser>
          <c:idx val="1"/>
          <c:order val="1"/>
          <c:tx>
            <c:v>Shares</c:v>
          </c:tx>
          <c:spPr>
            <a:ln w="22225" cap="rnd">
              <a:solidFill>
                <a:schemeClr val="accent4"/>
              </a:solidFill>
              <a:round/>
            </a:ln>
            <a:effectLst/>
          </c:spPr>
          <c:marker>
            <c:symbol val="none"/>
          </c:marker>
          <c:cat>
            <c:numRef>
              <c:f>[0]!FB_Month</c:f>
              <c:numCache>
                <c:formatCode>[$-409]mmm\-yy;@</c:formatCode>
                <c:ptCount val="16"/>
                <c:pt idx="0">
                  <c:v>43141</c:v>
                </c:pt>
                <c:pt idx="1">
                  <c:v>43171</c:v>
                </c:pt>
                <c:pt idx="2">
                  <c:v>43201</c:v>
                </c:pt>
                <c:pt idx="3">
                  <c:v>43231</c:v>
                </c:pt>
                <c:pt idx="4">
                  <c:v>43261</c:v>
                </c:pt>
                <c:pt idx="5">
                  <c:v>43291</c:v>
                </c:pt>
                <c:pt idx="6">
                  <c:v>43321</c:v>
                </c:pt>
                <c:pt idx="7">
                  <c:v>43351</c:v>
                </c:pt>
                <c:pt idx="8">
                  <c:v>43381</c:v>
                </c:pt>
                <c:pt idx="9">
                  <c:v>43411</c:v>
                </c:pt>
                <c:pt idx="10">
                  <c:v>43441</c:v>
                </c:pt>
                <c:pt idx="11">
                  <c:v>43471</c:v>
                </c:pt>
                <c:pt idx="12">
                  <c:v>43501</c:v>
                </c:pt>
                <c:pt idx="13">
                  <c:v>43531</c:v>
                </c:pt>
                <c:pt idx="14">
                  <c:v>43562</c:v>
                </c:pt>
                <c:pt idx="15">
                  <c:v>43592</c:v>
                </c:pt>
              </c:numCache>
            </c:numRef>
          </c:cat>
          <c:val>
            <c:numRef>
              <c:f>[0]!FB_Shares</c:f>
              <c:numCache>
                <c:formatCode>General</c:formatCode>
                <c:ptCount val="16"/>
                <c:pt idx="0">
                  <c:v>232</c:v>
                </c:pt>
                <c:pt idx="1">
                  <c:v>153</c:v>
                </c:pt>
                <c:pt idx="2">
                  <c:v>157</c:v>
                </c:pt>
                <c:pt idx="3">
                  <c:v>192</c:v>
                </c:pt>
                <c:pt idx="4">
                  <c:v>208</c:v>
                </c:pt>
                <c:pt idx="5">
                  <c:v>188</c:v>
                </c:pt>
                <c:pt idx="6">
                  <c:v>230</c:v>
                </c:pt>
                <c:pt idx="7">
                  <c:v>202</c:v>
                </c:pt>
                <c:pt idx="8">
                  <c:v>243</c:v>
                </c:pt>
                <c:pt idx="9">
                  <c:v>229</c:v>
                </c:pt>
                <c:pt idx="10">
                  <c:v>225</c:v>
                </c:pt>
                <c:pt idx="11">
                  <c:v>243</c:v>
                </c:pt>
                <c:pt idx="12">
                  <c:v>500</c:v>
                </c:pt>
                <c:pt idx="13">
                  <c:v>240</c:v>
                </c:pt>
                <c:pt idx="14">
                  <c:v>330</c:v>
                </c:pt>
                <c:pt idx="15">
                  <c:v>400</c:v>
                </c:pt>
              </c:numCache>
            </c:numRef>
          </c:val>
          <c:smooth val="0"/>
          <c:extLst>
            <c:ext xmlns:c16="http://schemas.microsoft.com/office/drawing/2014/chart" uri="{C3380CC4-5D6E-409C-BE32-E72D297353CC}">
              <c16:uniqueId val="{00000006-975F-448A-9E08-B907B9AC72C6}"/>
            </c:ext>
          </c:extLst>
        </c:ser>
        <c:ser>
          <c:idx val="2"/>
          <c:order val="2"/>
          <c:tx>
            <c:v>Views</c:v>
          </c:tx>
          <c:spPr>
            <a:ln w="22225" cap="rnd">
              <a:solidFill>
                <a:schemeClr val="accent6"/>
              </a:solidFill>
              <a:round/>
            </a:ln>
            <a:effectLst/>
          </c:spPr>
          <c:marker>
            <c:symbol val="none"/>
          </c:marker>
          <c:cat>
            <c:numRef>
              <c:f>[0]!FB_Month</c:f>
              <c:numCache>
                <c:formatCode>[$-409]mmm\-yy;@</c:formatCode>
                <c:ptCount val="16"/>
                <c:pt idx="0">
                  <c:v>43141</c:v>
                </c:pt>
                <c:pt idx="1">
                  <c:v>43171</c:v>
                </c:pt>
                <c:pt idx="2">
                  <c:v>43201</c:v>
                </c:pt>
                <c:pt idx="3">
                  <c:v>43231</c:v>
                </c:pt>
                <c:pt idx="4">
                  <c:v>43261</c:v>
                </c:pt>
                <c:pt idx="5">
                  <c:v>43291</c:v>
                </c:pt>
                <c:pt idx="6">
                  <c:v>43321</c:v>
                </c:pt>
                <c:pt idx="7">
                  <c:v>43351</c:v>
                </c:pt>
                <c:pt idx="8">
                  <c:v>43381</c:v>
                </c:pt>
                <c:pt idx="9">
                  <c:v>43411</c:v>
                </c:pt>
                <c:pt idx="10">
                  <c:v>43441</c:v>
                </c:pt>
                <c:pt idx="11">
                  <c:v>43471</c:v>
                </c:pt>
                <c:pt idx="12">
                  <c:v>43501</c:v>
                </c:pt>
                <c:pt idx="13">
                  <c:v>43531</c:v>
                </c:pt>
                <c:pt idx="14">
                  <c:v>43562</c:v>
                </c:pt>
                <c:pt idx="15">
                  <c:v>43592</c:v>
                </c:pt>
              </c:numCache>
            </c:numRef>
          </c:cat>
          <c:val>
            <c:numRef>
              <c:f>[0]!FB_Views</c:f>
              <c:numCache>
                <c:formatCode>General</c:formatCode>
                <c:ptCount val="16"/>
                <c:pt idx="0">
                  <c:v>272</c:v>
                </c:pt>
                <c:pt idx="1">
                  <c:v>201</c:v>
                </c:pt>
                <c:pt idx="2">
                  <c:v>281</c:v>
                </c:pt>
                <c:pt idx="3">
                  <c:v>226</c:v>
                </c:pt>
                <c:pt idx="4">
                  <c:v>227</c:v>
                </c:pt>
                <c:pt idx="5">
                  <c:v>239</c:v>
                </c:pt>
                <c:pt idx="6">
                  <c:v>272</c:v>
                </c:pt>
                <c:pt idx="7">
                  <c:v>247</c:v>
                </c:pt>
                <c:pt idx="8">
                  <c:v>227</c:v>
                </c:pt>
                <c:pt idx="9">
                  <c:v>224</c:v>
                </c:pt>
                <c:pt idx="10">
                  <c:v>243</c:v>
                </c:pt>
                <c:pt idx="11">
                  <c:v>223</c:v>
                </c:pt>
                <c:pt idx="12">
                  <c:v>600</c:v>
                </c:pt>
                <c:pt idx="13">
                  <c:v>230</c:v>
                </c:pt>
                <c:pt idx="14">
                  <c:v>230</c:v>
                </c:pt>
                <c:pt idx="15">
                  <c:v>700</c:v>
                </c:pt>
              </c:numCache>
            </c:numRef>
          </c:val>
          <c:smooth val="0"/>
          <c:extLst>
            <c:ext xmlns:c16="http://schemas.microsoft.com/office/drawing/2014/chart" uri="{C3380CC4-5D6E-409C-BE32-E72D297353CC}">
              <c16:uniqueId val="{00000007-975F-448A-9E08-B907B9AC72C6}"/>
            </c:ext>
          </c:extLst>
        </c:ser>
        <c:dLbls>
          <c:showLegendKey val="0"/>
          <c:showVal val="0"/>
          <c:showCatName val="0"/>
          <c:showSerName val="0"/>
          <c:showPercent val="0"/>
          <c:showBubbleSize val="0"/>
        </c:dLbls>
        <c:smooth val="0"/>
        <c:axId val="1884212304"/>
        <c:axId val="1963291280"/>
      </c:lineChart>
      <c:dateAx>
        <c:axId val="188421230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409]mmm\-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63291280"/>
        <c:crosses val="autoZero"/>
        <c:auto val="1"/>
        <c:lblOffset val="100"/>
        <c:baseTimeUnit val="months"/>
      </c:dateAx>
      <c:valAx>
        <c:axId val="1963291280"/>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84212304"/>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76200</xdr:rowOff>
    </xdr:from>
    <xdr:to>
      <xdr:col>16</xdr:col>
      <xdr:colOff>151619</xdr:colOff>
      <xdr:row>19</xdr:row>
      <xdr:rowOff>180509</xdr:rowOff>
    </xdr:to>
    <xdr:pic>
      <xdr:nvPicPr>
        <xdr:cNvPr id="2" name="Picture 1">
          <a:extLst>
            <a:ext uri="{FF2B5EF4-FFF2-40B4-BE49-F238E27FC236}">
              <a16:creationId xmlns:a16="http://schemas.microsoft.com/office/drawing/2014/main" id="{FC3F8CF0-05B6-4F38-862E-097862AF9622}"/>
            </a:ext>
          </a:extLst>
        </xdr:cNvPr>
        <xdr:cNvPicPr>
          <a:picLocks noChangeAspect="1"/>
        </xdr:cNvPicPr>
      </xdr:nvPicPr>
      <xdr:blipFill>
        <a:blip xmlns:r="http://schemas.openxmlformats.org/officeDocument/2006/relationships" r:embed="rId1"/>
        <a:stretch>
          <a:fillRect/>
        </a:stretch>
      </xdr:blipFill>
      <xdr:spPr>
        <a:xfrm>
          <a:off x="4838700" y="76200"/>
          <a:ext cx="6247619" cy="37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28574</xdr:colOff>
      <xdr:row>9</xdr:row>
      <xdr:rowOff>95250</xdr:rowOff>
    </xdr:from>
    <xdr:to>
      <xdr:col>20</xdr:col>
      <xdr:colOff>400050</xdr:colOff>
      <xdr:row>13</xdr:row>
      <xdr:rowOff>95251</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1E751F5F-C665-4118-AB41-334ABBDE63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650324" y="1695450"/>
              <a:ext cx="3181351" cy="80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257175</xdr:colOff>
      <xdr:row>7</xdr:row>
      <xdr:rowOff>171450</xdr:rowOff>
    </xdr:from>
    <xdr:to>
      <xdr:col>27</xdr:col>
      <xdr:colOff>390525</xdr:colOff>
      <xdr:row>13</xdr:row>
      <xdr:rowOff>68580</xdr:rowOff>
    </xdr:to>
    <mc:AlternateContent xmlns:mc="http://schemas.openxmlformats.org/markup-compatibility/2006" xmlns:tsle="http://schemas.microsoft.com/office/drawing/2012/timeslicer">
      <mc:Choice Requires="tsle">
        <xdr:graphicFrame macro="">
          <xdr:nvGraphicFramePr>
            <xdr:cNvPr id="4" name="OrderDate 1">
              <a:extLst>
                <a:ext uri="{FF2B5EF4-FFF2-40B4-BE49-F238E27FC236}">
                  <a16:creationId xmlns:a16="http://schemas.microsoft.com/office/drawing/2014/main" id="{EFE99979-7F32-474F-828E-D84EEC01CF1F}"/>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25260300" y="1371600"/>
              <a:ext cx="3333750" cy="10972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171450</xdr:colOff>
      <xdr:row>3</xdr:row>
      <xdr:rowOff>19050</xdr:rowOff>
    </xdr:from>
    <xdr:to>
      <xdr:col>3</xdr:col>
      <xdr:colOff>428625</xdr:colOff>
      <xdr:row>4</xdr:row>
      <xdr:rowOff>0</xdr:rowOff>
    </xdr:to>
    <xdr:sp macro="" textlink="">
      <xdr:nvSpPr>
        <xdr:cNvPr id="4" name="Arrow: Left 3">
          <a:extLst>
            <a:ext uri="{FF2B5EF4-FFF2-40B4-BE49-F238E27FC236}">
              <a16:creationId xmlns:a16="http://schemas.microsoft.com/office/drawing/2014/main" id="{B00B5138-3E2B-4BF8-9BDA-355462810D8B}"/>
            </a:ext>
          </a:extLst>
        </xdr:cNvPr>
        <xdr:cNvSpPr/>
      </xdr:nvSpPr>
      <xdr:spPr>
        <a:xfrm>
          <a:off x="2514600" y="40005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4</xdr:row>
      <xdr:rowOff>9525</xdr:rowOff>
    </xdr:from>
    <xdr:to>
      <xdr:col>3</xdr:col>
      <xdr:colOff>428625</xdr:colOff>
      <xdr:row>4</xdr:row>
      <xdr:rowOff>180975</xdr:rowOff>
    </xdr:to>
    <xdr:sp macro="" textlink="">
      <xdr:nvSpPr>
        <xdr:cNvPr id="5" name="Arrow: Left 4">
          <a:extLst>
            <a:ext uri="{FF2B5EF4-FFF2-40B4-BE49-F238E27FC236}">
              <a16:creationId xmlns:a16="http://schemas.microsoft.com/office/drawing/2014/main" id="{9621EDB7-8A65-4AD9-8C2F-F7F78B8ED0D7}"/>
            </a:ext>
          </a:extLst>
        </xdr:cNvPr>
        <xdr:cNvSpPr/>
      </xdr:nvSpPr>
      <xdr:spPr>
        <a:xfrm>
          <a:off x="2514600" y="581025"/>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2</xdr:row>
      <xdr:rowOff>19050</xdr:rowOff>
    </xdr:from>
    <xdr:to>
      <xdr:col>3</xdr:col>
      <xdr:colOff>428625</xdr:colOff>
      <xdr:row>3</xdr:row>
      <xdr:rowOff>0</xdr:rowOff>
    </xdr:to>
    <xdr:sp macro="" textlink="">
      <xdr:nvSpPr>
        <xdr:cNvPr id="7" name="Arrow: Left 6">
          <a:extLst>
            <a:ext uri="{FF2B5EF4-FFF2-40B4-BE49-F238E27FC236}">
              <a16:creationId xmlns:a16="http://schemas.microsoft.com/office/drawing/2014/main" id="{0CA54F86-0AE5-441E-A5B1-1C5610E6790F}"/>
            </a:ext>
          </a:extLst>
        </xdr:cNvPr>
        <xdr:cNvSpPr/>
      </xdr:nvSpPr>
      <xdr:spPr>
        <a:xfrm>
          <a:off x="2514600" y="20955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5</xdr:row>
      <xdr:rowOff>19050</xdr:rowOff>
    </xdr:from>
    <xdr:to>
      <xdr:col>3</xdr:col>
      <xdr:colOff>428625</xdr:colOff>
      <xdr:row>6</xdr:row>
      <xdr:rowOff>0</xdr:rowOff>
    </xdr:to>
    <xdr:sp macro="" textlink="">
      <xdr:nvSpPr>
        <xdr:cNvPr id="2" name="Arrow: Left 1">
          <a:extLst>
            <a:ext uri="{FF2B5EF4-FFF2-40B4-BE49-F238E27FC236}">
              <a16:creationId xmlns:a16="http://schemas.microsoft.com/office/drawing/2014/main" id="{66978E44-2557-4DB2-914C-B923008EB843}"/>
            </a:ext>
          </a:extLst>
        </xdr:cNvPr>
        <xdr:cNvSpPr/>
      </xdr:nvSpPr>
      <xdr:spPr>
        <a:xfrm>
          <a:off x="2190750" y="62865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4</xdr:row>
      <xdr:rowOff>19050</xdr:rowOff>
    </xdr:from>
    <xdr:to>
      <xdr:col>3</xdr:col>
      <xdr:colOff>428625</xdr:colOff>
      <xdr:row>5</xdr:row>
      <xdr:rowOff>0</xdr:rowOff>
    </xdr:to>
    <xdr:sp macro="" textlink="">
      <xdr:nvSpPr>
        <xdr:cNvPr id="4" name="Arrow: Left 3">
          <a:extLst>
            <a:ext uri="{FF2B5EF4-FFF2-40B4-BE49-F238E27FC236}">
              <a16:creationId xmlns:a16="http://schemas.microsoft.com/office/drawing/2014/main" id="{4C2A60DB-FE14-4DAD-8886-07C19EB5515C}"/>
            </a:ext>
          </a:extLst>
        </xdr:cNvPr>
        <xdr:cNvSpPr/>
      </xdr:nvSpPr>
      <xdr:spPr>
        <a:xfrm>
          <a:off x="2190750" y="43815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6</xdr:row>
      <xdr:rowOff>9525</xdr:rowOff>
    </xdr:from>
    <xdr:to>
      <xdr:col>3</xdr:col>
      <xdr:colOff>428625</xdr:colOff>
      <xdr:row>6</xdr:row>
      <xdr:rowOff>180975</xdr:rowOff>
    </xdr:to>
    <xdr:sp macro="" textlink="">
      <xdr:nvSpPr>
        <xdr:cNvPr id="5" name="Arrow: Left 4">
          <a:extLst>
            <a:ext uri="{FF2B5EF4-FFF2-40B4-BE49-F238E27FC236}">
              <a16:creationId xmlns:a16="http://schemas.microsoft.com/office/drawing/2014/main" id="{B46063AE-F73B-4D45-8AFE-FA3A1BBF1506}"/>
            </a:ext>
          </a:extLst>
        </xdr:cNvPr>
        <xdr:cNvSpPr/>
      </xdr:nvSpPr>
      <xdr:spPr>
        <a:xfrm>
          <a:off x="2190750" y="1000125"/>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171450</xdr:colOff>
      <xdr:row>4</xdr:row>
      <xdr:rowOff>19050</xdr:rowOff>
    </xdr:from>
    <xdr:to>
      <xdr:col>3</xdr:col>
      <xdr:colOff>428625</xdr:colOff>
      <xdr:row>5</xdr:row>
      <xdr:rowOff>0</xdr:rowOff>
    </xdr:to>
    <xdr:sp macro="" textlink="">
      <xdr:nvSpPr>
        <xdr:cNvPr id="2" name="Arrow: Left 1">
          <a:extLst>
            <a:ext uri="{FF2B5EF4-FFF2-40B4-BE49-F238E27FC236}">
              <a16:creationId xmlns:a16="http://schemas.microsoft.com/office/drawing/2014/main" id="{E04C57A7-9420-41FC-86C5-DF29DC1CF83F}"/>
            </a:ext>
          </a:extLst>
        </xdr:cNvPr>
        <xdr:cNvSpPr/>
      </xdr:nvSpPr>
      <xdr:spPr>
        <a:xfrm>
          <a:off x="2514600" y="60960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5</xdr:row>
      <xdr:rowOff>9525</xdr:rowOff>
    </xdr:from>
    <xdr:to>
      <xdr:col>3</xdr:col>
      <xdr:colOff>428625</xdr:colOff>
      <xdr:row>5</xdr:row>
      <xdr:rowOff>180975</xdr:rowOff>
    </xdr:to>
    <xdr:sp macro="" textlink="">
      <xdr:nvSpPr>
        <xdr:cNvPr id="3" name="Arrow: Left 2">
          <a:extLst>
            <a:ext uri="{FF2B5EF4-FFF2-40B4-BE49-F238E27FC236}">
              <a16:creationId xmlns:a16="http://schemas.microsoft.com/office/drawing/2014/main" id="{CF18FA9B-503A-421B-ABF6-397A858F602B}"/>
            </a:ext>
          </a:extLst>
        </xdr:cNvPr>
        <xdr:cNvSpPr/>
      </xdr:nvSpPr>
      <xdr:spPr>
        <a:xfrm>
          <a:off x="2514600" y="790575"/>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3</xdr:row>
      <xdr:rowOff>19050</xdr:rowOff>
    </xdr:from>
    <xdr:to>
      <xdr:col>3</xdr:col>
      <xdr:colOff>428625</xdr:colOff>
      <xdr:row>4</xdr:row>
      <xdr:rowOff>0</xdr:rowOff>
    </xdr:to>
    <xdr:sp macro="" textlink="">
      <xdr:nvSpPr>
        <xdr:cNvPr id="4" name="Arrow: Left 3">
          <a:extLst>
            <a:ext uri="{FF2B5EF4-FFF2-40B4-BE49-F238E27FC236}">
              <a16:creationId xmlns:a16="http://schemas.microsoft.com/office/drawing/2014/main" id="{9B8B7EC9-90AB-45FE-A6F5-6DAAA1F64ACA}"/>
            </a:ext>
          </a:extLst>
        </xdr:cNvPr>
        <xdr:cNvSpPr/>
      </xdr:nvSpPr>
      <xdr:spPr>
        <a:xfrm>
          <a:off x="2514600" y="419100"/>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xdr:from>
      <xdr:col>3</xdr:col>
      <xdr:colOff>171450</xdr:colOff>
      <xdr:row>6</xdr:row>
      <xdr:rowOff>9525</xdr:rowOff>
    </xdr:from>
    <xdr:to>
      <xdr:col>3</xdr:col>
      <xdr:colOff>428625</xdr:colOff>
      <xdr:row>6</xdr:row>
      <xdr:rowOff>180975</xdr:rowOff>
    </xdr:to>
    <xdr:sp macro="" textlink="">
      <xdr:nvSpPr>
        <xdr:cNvPr id="8" name="Arrow: Left 7">
          <a:extLst>
            <a:ext uri="{FF2B5EF4-FFF2-40B4-BE49-F238E27FC236}">
              <a16:creationId xmlns:a16="http://schemas.microsoft.com/office/drawing/2014/main" id="{D138EF56-1135-4D5A-92EE-BCC936A0FC10}"/>
            </a:ext>
          </a:extLst>
        </xdr:cNvPr>
        <xdr:cNvSpPr/>
      </xdr:nvSpPr>
      <xdr:spPr>
        <a:xfrm>
          <a:off x="2190750" y="1000125"/>
          <a:ext cx="257175" cy="1714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600074</xdr:colOff>
      <xdr:row>1</xdr:row>
      <xdr:rowOff>100012</xdr:rowOff>
    </xdr:from>
    <xdr:to>
      <xdr:col>16</xdr:col>
      <xdr:colOff>590549</xdr:colOff>
      <xdr:row>15</xdr:row>
      <xdr:rowOff>176212</xdr:rowOff>
    </xdr:to>
    <xdr:graphicFrame macro="">
      <xdr:nvGraphicFramePr>
        <xdr:cNvPr id="3" name="Chart 2">
          <a:extLst>
            <a:ext uri="{FF2B5EF4-FFF2-40B4-BE49-F238E27FC236}">
              <a16:creationId xmlns:a16="http://schemas.microsoft.com/office/drawing/2014/main" id="{4E2AF0E3-54B9-4ECE-A0BB-7B67C78B8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0</xdr:colOff>
      <xdr:row>2</xdr:row>
      <xdr:rowOff>0</xdr:rowOff>
    </xdr:from>
    <xdr:to>
      <xdr:col>15</xdr:col>
      <xdr:colOff>19050</xdr:colOff>
      <xdr:row>16</xdr:row>
      <xdr:rowOff>76200</xdr:rowOff>
    </xdr:to>
    <xdr:graphicFrame macro="">
      <xdr:nvGraphicFramePr>
        <xdr:cNvPr id="4" name="Chart 3">
          <a:extLst>
            <a:ext uri="{FF2B5EF4-FFF2-40B4-BE49-F238E27FC236}">
              <a16:creationId xmlns:a16="http://schemas.microsoft.com/office/drawing/2014/main" id="{2438C9DC-2574-41EA-A83F-5C5109DFF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342900</xdr:colOff>
      <xdr:row>2</xdr:row>
      <xdr:rowOff>9526</xdr:rowOff>
    </xdr:from>
    <xdr:to>
      <xdr:col>13</xdr:col>
      <xdr:colOff>95250</xdr:colOff>
      <xdr:row>18</xdr:row>
      <xdr:rowOff>25978</xdr:rowOff>
    </xdr:to>
    <xdr:graphicFrame macro="">
      <xdr:nvGraphicFramePr>
        <xdr:cNvPr id="2" name="Chart 1">
          <a:extLst>
            <a:ext uri="{FF2B5EF4-FFF2-40B4-BE49-F238E27FC236}">
              <a16:creationId xmlns:a16="http://schemas.microsoft.com/office/drawing/2014/main" id="{F3E8D21C-7B26-44B9-A2D5-CD82CD640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athan" refreshedDate="43569.583787962962" createdVersion="6" refreshedVersion="6" minRefreshableVersion="3" recordCount="43" xr:uid="{E243A564-4D1B-47AA-928C-C300AEF63B13}">
  <cacheSource type="worksheet">
    <worksheetSource ref="A2:G45" sheet="Pivot Tables"/>
  </cacheSource>
  <cacheFields count="7">
    <cacheField name="OrderDate" numFmtId="164">
      <sharedItems containsSemiMixedTypes="0" containsNonDate="0" containsDate="1" containsString="0" minDate="2018-01-06T00:00:00" maxDate="2019-12-22T00:00:00" count="43">
        <d v="2018-11-25T00:00:00"/>
        <d v="2019-12-04T00:00:00"/>
        <d v="2018-06-25T00:00:00"/>
        <d v="2018-05-05T00:00:00"/>
        <d v="2019-02-01T00:00:00"/>
        <d v="2019-05-31T00:00:00"/>
        <d v="2018-04-18T00:00:00"/>
        <d v="2018-12-12T00:00:00"/>
        <d v="2019-04-10T00:00:00"/>
        <d v="2019-07-21T00:00:00"/>
        <d v="2019-05-14T00:00:00"/>
        <d v="2019-03-24T00:00:00"/>
        <d v="2018-01-23T00:00:00"/>
        <d v="2019-01-15T00:00:00"/>
        <d v="2019-08-07T00:00:00"/>
        <d v="2018-02-09T00:00:00"/>
        <d v="2019-12-21T00:00:00"/>
        <d v="2018-10-05T00:00:00"/>
        <d v="2018-02-26T00:00:00"/>
        <d v="2019-10-31T00:00:00"/>
        <d v="2019-11-17T00:00:00"/>
        <d v="2019-09-10T00:00:00"/>
        <d v="2019-06-17T00:00:00"/>
        <d v="2018-09-01T00:00:00"/>
        <d v="2019-04-27T00:00:00"/>
        <d v="2018-01-06T00:00:00"/>
        <d v="2018-07-29T00:00:00"/>
        <d v="2018-12-29T00:00:00"/>
        <d v="2018-10-22T00:00:00"/>
        <d v="2019-07-04T00:00:00"/>
        <d v="2018-06-08T00:00:00"/>
        <d v="2018-04-01T00:00:00"/>
        <d v="2018-08-15T00:00:00"/>
        <d v="2018-07-12T00:00:00"/>
        <d v="2018-09-18T00:00:00"/>
        <d v="2018-11-08T00:00:00"/>
        <d v="2019-02-18T00:00:00"/>
        <d v="2019-09-27T00:00:00"/>
        <d v="2019-10-14T00:00:00"/>
        <d v="2018-03-15T00:00:00"/>
        <d v="2018-05-22T00:00:00"/>
        <d v="2019-03-07T00:00:00"/>
        <d v="2019-08-24T00:00:00"/>
      </sharedItems>
    </cacheField>
    <cacheField name="Region" numFmtId="0">
      <sharedItems/>
    </cacheField>
    <cacheField name="Rep" numFmtId="0">
      <sharedItems/>
    </cacheField>
    <cacheField name="Item" numFmtId="0">
      <sharedItems count="5">
        <s v="Pen Set"/>
        <s v="Binder"/>
        <s v="Pencil"/>
        <s v="Pen"/>
        <s v="Desk"/>
      </sharedItems>
    </cacheField>
    <cacheField name="Units" numFmtId="0">
      <sharedItems containsSemiMixedTypes="0" containsString="0" containsNumber="1" containsInteger="1" minValue="2" maxValue="96"/>
    </cacheField>
    <cacheField name="Unit Cost" numFmtId="0">
      <sharedItems containsSemiMixedTypes="0" containsString="0" containsNumber="1" minValue="1.29" maxValue="275"/>
    </cacheField>
    <cacheField name="Sales" numFmtId="167">
      <sharedItems containsSemiMixedTypes="0" containsString="0" containsNumber="1" minValue="9.0300000000000011" maxValue="1879.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athan" refreshedDate="43569.583788194446" createdVersion="6" refreshedVersion="6" minRefreshableVersion="3" recordCount="43" xr:uid="{27C94B5D-3E45-484B-A117-1A5F071AD620}">
  <cacheSource type="worksheet">
    <worksheetSource ref="A2:G45" sheet="Pivot Tables"/>
  </cacheSource>
  <cacheFields count="9">
    <cacheField name="OrderDate" numFmtId="164">
      <sharedItems containsSemiMixedTypes="0" containsNonDate="0" containsDate="1" containsString="0" minDate="2018-01-06T00:00:00" maxDate="2019-12-22T00:00:00" count="43">
        <d v="2018-11-25T00:00:00"/>
        <d v="2019-12-04T00:00:00"/>
        <d v="2018-06-25T00:00:00"/>
        <d v="2018-05-05T00:00:00"/>
        <d v="2019-02-01T00:00:00"/>
        <d v="2019-05-31T00:00:00"/>
        <d v="2018-04-18T00:00:00"/>
        <d v="2018-12-12T00:00:00"/>
        <d v="2019-04-10T00:00:00"/>
        <d v="2019-07-21T00:00:00"/>
        <d v="2019-05-14T00:00:00"/>
        <d v="2019-03-24T00:00:00"/>
        <d v="2018-01-23T00:00:00"/>
        <d v="2019-01-15T00:00:00"/>
        <d v="2019-08-07T00:00:00"/>
        <d v="2018-02-09T00:00:00"/>
        <d v="2019-12-21T00:00:00"/>
        <d v="2018-10-05T00:00:00"/>
        <d v="2018-02-26T00:00:00"/>
        <d v="2019-10-31T00:00:00"/>
        <d v="2019-11-17T00:00:00"/>
        <d v="2019-09-10T00:00:00"/>
        <d v="2019-06-17T00:00:00"/>
        <d v="2018-09-01T00:00:00"/>
        <d v="2019-04-27T00:00:00"/>
        <d v="2018-01-06T00:00:00"/>
        <d v="2018-07-29T00:00:00"/>
        <d v="2018-12-29T00:00:00"/>
        <d v="2018-10-22T00:00:00"/>
        <d v="2019-07-04T00:00:00"/>
        <d v="2018-06-08T00:00:00"/>
        <d v="2018-04-01T00:00:00"/>
        <d v="2018-08-15T00:00:00"/>
        <d v="2018-07-12T00:00:00"/>
        <d v="2018-09-18T00:00:00"/>
        <d v="2018-11-08T00:00:00"/>
        <d v="2019-02-18T00:00:00"/>
        <d v="2019-09-27T00:00:00"/>
        <d v="2019-10-14T00:00:00"/>
        <d v="2018-03-15T00:00:00"/>
        <d v="2018-05-22T00:00:00"/>
        <d v="2019-03-07T00:00:00"/>
        <d v="2019-08-24T00:00:00"/>
      </sharedItems>
      <fieldGroup par="8" base="0">
        <rangePr groupBy="months" startDate="2018-01-06T00:00:00" endDate="2019-12-22T00:00:00"/>
        <groupItems count="14">
          <s v="&lt;1/6/2018"/>
          <s v="Jan"/>
          <s v="Feb"/>
          <s v="Mar"/>
          <s v="Apr"/>
          <s v="May"/>
          <s v="Jun"/>
          <s v="Jul"/>
          <s v="Aug"/>
          <s v="Sep"/>
          <s v="Oct"/>
          <s v="Nov"/>
          <s v="Dec"/>
          <s v="&gt;12/22/2019"/>
        </groupItems>
      </fieldGroup>
    </cacheField>
    <cacheField name="Region" numFmtId="0">
      <sharedItems count="3">
        <s v="Central"/>
        <s v="East"/>
        <s v="West"/>
      </sharedItems>
    </cacheField>
    <cacheField name="Rep" numFmtId="0">
      <sharedItems count="11">
        <s v="Kivell"/>
        <s v="Jardine"/>
        <s v="Morgan"/>
        <s v="Smith"/>
        <s v="Gill"/>
        <s v="Andrews"/>
        <s v="Howard"/>
        <s v="Jones"/>
        <s v="Sorvino"/>
        <s v="Thompson"/>
        <s v="Parent" u="1"/>
      </sharedItems>
    </cacheField>
    <cacheField name="Item" numFmtId="0">
      <sharedItems count="5">
        <s v="Pen Set"/>
        <s v="Binder"/>
        <s v="Pencil"/>
        <s v="Pen"/>
        <s v="Desk"/>
      </sharedItems>
    </cacheField>
    <cacheField name="Units" numFmtId="0">
      <sharedItems containsSemiMixedTypes="0" containsString="0" containsNumber="1" containsInteger="1" minValue="2" maxValue="96" count="37">
        <n v="96"/>
        <n v="94"/>
        <n v="90"/>
        <n v="87"/>
        <n v="80"/>
        <n v="75"/>
        <n v="67"/>
        <n v="66"/>
        <n v="55"/>
        <n v="53"/>
        <n v="50"/>
        <n v="46"/>
        <n v="42"/>
        <n v="36"/>
        <n v="28"/>
        <n v="27"/>
        <n v="14"/>
        <n v="11"/>
        <n v="7"/>
        <n v="5"/>
        <n v="2"/>
        <n v="95"/>
        <n v="81"/>
        <n v="74"/>
        <n v="64"/>
        <n v="62"/>
        <n v="60"/>
        <n v="35"/>
        <n v="29"/>
        <n v="16"/>
        <n v="15"/>
        <n v="4"/>
        <n v="76"/>
        <n v="57"/>
        <n v="56"/>
        <n v="32"/>
        <n v="3"/>
      </sharedItems>
    </cacheField>
    <cacheField name="Unit Cost" numFmtId="0">
      <sharedItems containsSemiMixedTypes="0" containsString="0" containsNumber="1" minValue="1.29" maxValue="275" count="12">
        <n v="4.99"/>
        <n v="19.989999999999998"/>
        <n v="15"/>
        <n v="8.99"/>
        <n v="1.99"/>
        <n v="1.29"/>
        <n v="12.49"/>
        <n v="23.95"/>
        <n v="125"/>
        <n v="15.99"/>
        <n v="2.99"/>
        <n v="275"/>
      </sharedItems>
    </cacheField>
    <cacheField name="Sales" numFmtId="167">
      <sharedItems containsSemiMixedTypes="0" containsString="0" containsNumber="1" minValue="9.0300000000000011" maxValue="1879.06"/>
    </cacheField>
    <cacheField name="Quarters" numFmtId="0" databaseField="0">
      <fieldGroup base="0">
        <rangePr groupBy="quarters" startDate="2018-01-06T00:00:00" endDate="2019-12-22T00:00:00"/>
        <groupItems count="6">
          <s v="&lt;1/6/2018"/>
          <s v="Qtr1"/>
          <s v="Qtr2"/>
          <s v="Qtr3"/>
          <s v="Qtr4"/>
          <s v="&gt;12/22/2019"/>
        </groupItems>
      </fieldGroup>
    </cacheField>
    <cacheField name="Years" numFmtId="0" databaseField="0">
      <fieldGroup base="0">
        <rangePr groupBy="years" startDate="2018-01-06T00:00:00" endDate="2019-12-22T00:00:00"/>
        <groupItems count="4">
          <s v="&lt;1/6/2018"/>
          <s v="2018"/>
          <s v="2019"/>
          <s v="&gt;12/22/2019"/>
        </groupItems>
      </fieldGroup>
    </cacheField>
  </cacheFields>
  <extLst>
    <ext xmlns:x14="http://schemas.microsoft.com/office/spreadsheetml/2009/9/main" uri="{725AE2AE-9491-48be-B2B4-4EB974FC3084}">
      <x14:pivotCacheDefinition pivotCacheId="695474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x v="0"/>
    <s v="Central"/>
    <s v="Kivell"/>
    <x v="0"/>
    <n v="96"/>
    <n v="4.99"/>
    <n v="479.04"/>
  </r>
  <r>
    <x v="1"/>
    <s v="Central"/>
    <s v="Jardine"/>
    <x v="1"/>
    <n v="94"/>
    <n v="19.989999999999998"/>
    <n v="1879.06"/>
  </r>
  <r>
    <x v="2"/>
    <s v="Central"/>
    <s v="Morgan"/>
    <x v="2"/>
    <n v="90"/>
    <n v="4.99"/>
    <n v="449.1"/>
  </r>
  <r>
    <x v="3"/>
    <s v="Central"/>
    <s v="Jardine"/>
    <x v="2"/>
    <n v="90"/>
    <n v="4.99"/>
    <n v="449.1"/>
  </r>
  <r>
    <x v="4"/>
    <s v="Central"/>
    <s v="Smith"/>
    <x v="1"/>
    <n v="87"/>
    <n v="15"/>
    <n v="1305"/>
  </r>
  <r>
    <x v="5"/>
    <s v="Central"/>
    <s v="Gill"/>
    <x v="1"/>
    <n v="80"/>
    <n v="8.99"/>
    <n v="719.2"/>
  </r>
  <r>
    <x v="6"/>
    <s v="Central"/>
    <s v="Andrews"/>
    <x v="2"/>
    <n v="75"/>
    <n v="1.99"/>
    <n v="149.25"/>
  </r>
  <r>
    <x v="7"/>
    <s v="Central"/>
    <s v="Smith"/>
    <x v="2"/>
    <n v="67"/>
    <n v="1.29"/>
    <n v="86.43"/>
  </r>
  <r>
    <x v="8"/>
    <s v="Central"/>
    <s v="Andrews"/>
    <x v="2"/>
    <n v="66"/>
    <n v="1.99"/>
    <n v="131.34"/>
  </r>
  <r>
    <x v="9"/>
    <s v="Central"/>
    <s v="Morgan"/>
    <x v="0"/>
    <n v="55"/>
    <n v="12.49"/>
    <n v="686.95"/>
  </r>
  <r>
    <x v="10"/>
    <s v="Central"/>
    <s v="Gill"/>
    <x v="2"/>
    <n v="53"/>
    <n v="1.29"/>
    <n v="68.37"/>
  </r>
  <r>
    <x v="11"/>
    <s v="Central"/>
    <s v="Jardine"/>
    <x v="0"/>
    <n v="50"/>
    <n v="4.99"/>
    <n v="249.5"/>
  </r>
  <r>
    <x v="12"/>
    <s v="Central"/>
    <s v="Kivell"/>
    <x v="1"/>
    <n v="50"/>
    <n v="19.989999999999998"/>
    <n v="999.49999999999989"/>
  </r>
  <r>
    <x v="13"/>
    <s v="Central"/>
    <s v="Gill"/>
    <x v="1"/>
    <n v="46"/>
    <n v="8.99"/>
    <n v="413.54"/>
  </r>
  <r>
    <x v="14"/>
    <s v="Central"/>
    <s v="Kivell"/>
    <x v="0"/>
    <n v="42"/>
    <n v="23.95"/>
    <n v="1005.9"/>
  </r>
  <r>
    <x v="15"/>
    <s v="Central"/>
    <s v="Jardine"/>
    <x v="2"/>
    <n v="36"/>
    <n v="4.99"/>
    <n v="179.64000000000001"/>
  </r>
  <r>
    <x v="16"/>
    <s v="Central"/>
    <s v="Andrews"/>
    <x v="1"/>
    <n v="28"/>
    <n v="4.99"/>
    <n v="139.72"/>
  </r>
  <r>
    <x v="17"/>
    <s v="Central"/>
    <s v="Morgan"/>
    <x v="1"/>
    <n v="28"/>
    <n v="8.99"/>
    <n v="251.72"/>
  </r>
  <r>
    <x v="18"/>
    <s v="Central"/>
    <s v="Gill"/>
    <x v="3"/>
    <n v="27"/>
    <n v="19.989999999999998"/>
    <n v="539.7299999999999"/>
  </r>
  <r>
    <x v="19"/>
    <s v="Central"/>
    <s v="Andrews"/>
    <x v="2"/>
    <n v="14"/>
    <n v="1.29"/>
    <n v="18.060000000000002"/>
  </r>
  <r>
    <x v="20"/>
    <s v="Central"/>
    <s v="Jardine"/>
    <x v="1"/>
    <n v="11"/>
    <n v="4.99"/>
    <n v="54.89"/>
  </r>
  <r>
    <x v="21"/>
    <s v="Central"/>
    <s v="Gill"/>
    <x v="2"/>
    <n v="7"/>
    <n v="1.29"/>
    <n v="9.0300000000000011"/>
  </r>
  <r>
    <x v="22"/>
    <s v="Central"/>
    <s v="Kivell"/>
    <x v="4"/>
    <n v="5"/>
    <n v="125"/>
    <n v="625"/>
  </r>
  <r>
    <x v="23"/>
    <s v="Central"/>
    <s v="Smith"/>
    <x v="4"/>
    <n v="2"/>
    <n v="125"/>
    <n v="250"/>
  </r>
  <r>
    <x v="24"/>
    <s v="East"/>
    <s v="Howard"/>
    <x v="3"/>
    <n v="96"/>
    <n v="4.99"/>
    <n v="479.04"/>
  </r>
  <r>
    <x v="25"/>
    <s v="East"/>
    <s v="Jones"/>
    <x v="2"/>
    <n v="95"/>
    <n v="1.99"/>
    <n v="189.05"/>
  </r>
  <r>
    <x v="26"/>
    <s v="East"/>
    <s v="Howard"/>
    <x v="1"/>
    <n v="81"/>
    <n v="19.989999999999998"/>
    <n v="1619.1899999999998"/>
  </r>
  <r>
    <x v="27"/>
    <s v="East"/>
    <s v="Jones"/>
    <x v="0"/>
    <n v="74"/>
    <n v="15.99"/>
    <n v="1183.26"/>
  </r>
  <r>
    <x v="28"/>
    <s v="East"/>
    <s v="Jones"/>
    <x v="3"/>
    <n v="64"/>
    <n v="8.99"/>
    <n v="575.36"/>
  </r>
  <r>
    <x v="29"/>
    <s v="East"/>
    <s v="Jones"/>
    <x v="0"/>
    <n v="62"/>
    <n v="4.99"/>
    <n v="309.38"/>
  </r>
  <r>
    <x v="30"/>
    <s v="East"/>
    <s v="Jones"/>
    <x v="1"/>
    <n v="60"/>
    <n v="8.99"/>
    <n v="539.4"/>
  </r>
  <r>
    <x v="31"/>
    <s v="East"/>
    <s v="Jones"/>
    <x v="1"/>
    <n v="60"/>
    <n v="4.99"/>
    <n v="299.40000000000003"/>
  </r>
  <r>
    <x v="32"/>
    <s v="East"/>
    <s v="Jones"/>
    <x v="2"/>
    <n v="35"/>
    <n v="4.99"/>
    <n v="174.65"/>
  </r>
  <r>
    <x v="33"/>
    <s v="East"/>
    <s v="Howard"/>
    <x v="1"/>
    <n v="29"/>
    <n v="1.99"/>
    <n v="57.71"/>
  </r>
  <r>
    <x v="34"/>
    <s v="East"/>
    <s v="Jones"/>
    <x v="0"/>
    <n v="16"/>
    <n v="15.99"/>
    <n v="255.84"/>
  </r>
  <r>
    <x v="35"/>
    <s v="East"/>
    <s v="Kivell"/>
    <x v="3"/>
    <n v="15"/>
    <n v="19.989999999999998"/>
    <n v="299.84999999999997"/>
  </r>
  <r>
    <x v="36"/>
    <s v="East"/>
    <s v="Jones"/>
    <x v="1"/>
    <n v="4"/>
    <n v="4.99"/>
    <n v="19.96"/>
  </r>
  <r>
    <x v="37"/>
    <s v="West"/>
    <s v="Sorvino"/>
    <x v="3"/>
    <n v="76"/>
    <n v="1.99"/>
    <n v="151.24"/>
  </r>
  <r>
    <x v="38"/>
    <s v="West"/>
    <s v="Thompson"/>
    <x v="1"/>
    <n v="57"/>
    <n v="19.989999999999998"/>
    <n v="1139.4299999999998"/>
  </r>
  <r>
    <x v="39"/>
    <s v="West"/>
    <s v="Sorvino"/>
    <x v="2"/>
    <n v="56"/>
    <n v="2.99"/>
    <n v="167.44"/>
  </r>
  <r>
    <x v="40"/>
    <s v="West"/>
    <s v="Thompson"/>
    <x v="2"/>
    <n v="32"/>
    <n v="1.99"/>
    <n v="63.68"/>
  </r>
  <r>
    <x v="41"/>
    <s v="West"/>
    <s v="Sorvino"/>
    <x v="1"/>
    <n v="7"/>
    <n v="19.989999999999998"/>
    <n v="139.92999999999998"/>
  </r>
  <r>
    <x v="42"/>
    <s v="West"/>
    <s v="Sorvino"/>
    <x v="4"/>
    <n v="3"/>
    <n v="275"/>
    <n v="8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x v="0"/>
    <x v="0"/>
    <x v="0"/>
    <x v="0"/>
    <x v="0"/>
    <x v="0"/>
    <n v="479.04"/>
  </r>
  <r>
    <x v="1"/>
    <x v="0"/>
    <x v="1"/>
    <x v="1"/>
    <x v="1"/>
    <x v="1"/>
    <n v="1879.06"/>
  </r>
  <r>
    <x v="2"/>
    <x v="0"/>
    <x v="2"/>
    <x v="2"/>
    <x v="2"/>
    <x v="0"/>
    <n v="449.1"/>
  </r>
  <r>
    <x v="3"/>
    <x v="0"/>
    <x v="1"/>
    <x v="2"/>
    <x v="2"/>
    <x v="0"/>
    <n v="449.1"/>
  </r>
  <r>
    <x v="4"/>
    <x v="0"/>
    <x v="3"/>
    <x v="1"/>
    <x v="3"/>
    <x v="2"/>
    <n v="1305"/>
  </r>
  <r>
    <x v="5"/>
    <x v="0"/>
    <x v="4"/>
    <x v="1"/>
    <x v="4"/>
    <x v="3"/>
    <n v="719.2"/>
  </r>
  <r>
    <x v="6"/>
    <x v="0"/>
    <x v="5"/>
    <x v="2"/>
    <x v="5"/>
    <x v="4"/>
    <n v="149.25"/>
  </r>
  <r>
    <x v="7"/>
    <x v="0"/>
    <x v="3"/>
    <x v="2"/>
    <x v="6"/>
    <x v="5"/>
    <n v="86.43"/>
  </r>
  <r>
    <x v="8"/>
    <x v="0"/>
    <x v="5"/>
    <x v="2"/>
    <x v="7"/>
    <x v="4"/>
    <n v="131.34"/>
  </r>
  <r>
    <x v="9"/>
    <x v="0"/>
    <x v="2"/>
    <x v="0"/>
    <x v="8"/>
    <x v="6"/>
    <n v="686.95"/>
  </r>
  <r>
    <x v="10"/>
    <x v="0"/>
    <x v="4"/>
    <x v="2"/>
    <x v="9"/>
    <x v="5"/>
    <n v="68.37"/>
  </r>
  <r>
    <x v="11"/>
    <x v="0"/>
    <x v="1"/>
    <x v="0"/>
    <x v="10"/>
    <x v="0"/>
    <n v="249.5"/>
  </r>
  <r>
    <x v="12"/>
    <x v="0"/>
    <x v="0"/>
    <x v="1"/>
    <x v="10"/>
    <x v="1"/>
    <n v="999.49999999999989"/>
  </r>
  <r>
    <x v="13"/>
    <x v="0"/>
    <x v="4"/>
    <x v="1"/>
    <x v="11"/>
    <x v="3"/>
    <n v="413.54"/>
  </r>
  <r>
    <x v="14"/>
    <x v="0"/>
    <x v="0"/>
    <x v="0"/>
    <x v="12"/>
    <x v="7"/>
    <n v="1005.9"/>
  </r>
  <r>
    <x v="15"/>
    <x v="0"/>
    <x v="1"/>
    <x v="2"/>
    <x v="13"/>
    <x v="0"/>
    <n v="179.64000000000001"/>
  </r>
  <r>
    <x v="16"/>
    <x v="0"/>
    <x v="5"/>
    <x v="1"/>
    <x v="14"/>
    <x v="0"/>
    <n v="139.72"/>
  </r>
  <r>
    <x v="17"/>
    <x v="0"/>
    <x v="2"/>
    <x v="1"/>
    <x v="14"/>
    <x v="3"/>
    <n v="251.72"/>
  </r>
  <r>
    <x v="18"/>
    <x v="0"/>
    <x v="4"/>
    <x v="3"/>
    <x v="15"/>
    <x v="1"/>
    <n v="539.7299999999999"/>
  </r>
  <r>
    <x v="19"/>
    <x v="0"/>
    <x v="5"/>
    <x v="2"/>
    <x v="16"/>
    <x v="5"/>
    <n v="18.060000000000002"/>
  </r>
  <r>
    <x v="20"/>
    <x v="0"/>
    <x v="1"/>
    <x v="1"/>
    <x v="17"/>
    <x v="0"/>
    <n v="54.89"/>
  </r>
  <r>
    <x v="21"/>
    <x v="0"/>
    <x v="4"/>
    <x v="2"/>
    <x v="18"/>
    <x v="5"/>
    <n v="9.0300000000000011"/>
  </r>
  <r>
    <x v="22"/>
    <x v="0"/>
    <x v="0"/>
    <x v="4"/>
    <x v="19"/>
    <x v="8"/>
    <n v="625"/>
  </r>
  <r>
    <x v="23"/>
    <x v="0"/>
    <x v="3"/>
    <x v="4"/>
    <x v="20"/>
    <x v="8"/>
    <n v="250"/>
  </r>
  <r>
    <x v="24"/>
    <x v="1"/>
    <x v="6"/>
    <x v="3"/>
    <x v="0"/>
    <x v="0"/>
    <n v="479.04"/>
  </r>
  <r>
    <x v="25"/>
    <x v="1"/>
    <x v="7"/>
    <x v="2"/>
    <x v="21"/>
    <x v="4"/>
    <n v="189.05"/>
  </r>
  <r>
    <x v="26"/>
    <x v="1"/>
    <x v="6"/>
    <x v="1"/>
    <x v="22"/>
    <x v="1"/>
    <n v="1619.1899999999998"/>
  </r>
  <r>
    <x v="27"/>
    <x v="1"/>
    <x v="7"/>
    <x v="0"/>
    <x v="23"/>
    <x v="9"/>
    <n v="1183.26"/>
  </r>
  <r>
    <x v="28"/>
    <x v="1"/>
    <x v="7"/>
    <x v="3"/>
    <x v="24"/>
    <x v="3"/>
    <n v="575.36"/>
  </r>
  <r>
    <x v="29"/>
    <x v="1"/>
    <x v="7"/>
    <x v="0"/>
    <x v="25"/>
    <x v="0"/>
    <n v="309.38"/>
  </r>
  <r>
    <x v="30"/>
    <x v="1"/>
    <x v="7"/>
    <x v="1"/>
    <x v="26"/>
    <x v="3"/>
    <n v="539.4"/>
  </r>
  <r>
    <x v="31"/>
    <x v="1"/>
    <x v="7"/>
    <x v="1"/>
    <x v="26"/>
    <x v="0"/>
    <n v="299.40000000000003"/>
  </r>
  <r>
    <x v="32"/>
    <x v="1"/>
    <x v="7"/>
    <x v="2"/>
    <x v="27"/>
    <x v="0"/>
    <n v="174.65"/>
  </r>
  <r>
    <x v="33"/>
    <x v="1"/>
    <x v="6"/>
    <x v="1"/>
    <x v="28"/>
    <x v="4"/>
    <n v="57.71"/>
  </r>
  <r>
    <x v="34"/>
    <x v="1"/>
    <x v="7"/>
    <x v="0"/>
    <x v="29"/>
    <x v="9"/>
    <n v="255.84"/>
  </r>
  <r>
    <x v="35"/>
    <x v="1"/>
    <x v="0"/>
    <x v="3"/>
    <x v="30"/>
    <x v="1"/>
    <n v="299.84999999999997"/>
  </r>
  <r>
    <x v="36"/>
    <x v="1"/>
    <x v="7"/>
    <x v="1"/>
    <x v="31"/>
    <x v="0"/>
    <n v="19.96"/>
  </r>
  <r>
    <x v="37"/>
    <x v="2"/>
    <x v="8"/>
    <x v="3"/>
    <x v="32"/>
    <x v="4"/>
    <n v="151.24"/>
  </r>
  <r>
    <x v="38"/>
    <x v="2"/>
    <x v="9"/>
    <x v="1"/>
    <x v="33"/>
    <x v="1"/>
    <n v="1139.4299999999998"/>
  </r>
  <r>
    <x v="39"/>
    <x v="2"/>
    <x v="8"/>
    <x v="2"/>
    <x v="34"/>
    <x v="10"/>
    <n v="167.44"/>
  </r>
  <r>
    <x v="40"/>
    <x v="2"/>
    <x v="9"/>
    <x v="2"/>
    <x v="35"/>
    <x v="4"/>
    <n v="63.68"/>
  </r>
  <r>
    <x v="41"/>
    <x v="2"/>
    <x v="8"/>
    <x v="1"/>
    <x v="18"/>
    <x v="1"/>
    <n v="139.92999999999998"/>
  </r>
  <r>
    <x v="42"/>
    <x v="2"/>
    <x v="8"/>
    <x v="4"/>
    <x v="36"/>
    <x v="11"/>
    <n v="8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69D713-0780-4099-B1F1-3B9318685647}" name="PivotTable1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R15:AC45" firstHeaderRow="1" firstDataRow="2" firstDataCol="1"/>
  <pivotFields count="9">
    <pivotField axis="axisRow" numFmtId="164" showAll="0">
      <items count="15">
        <item x="0"/>
        <item x="1"/>
        <item x="2"/>
        <item x="3"/>
        <item x="4"/>
        <item x="5"/>
        <item x="6"/>
        <item x="7"/>
        <item x="8"/>
        <item x="9"/>
        <item x="10"/>
        <item x="11"/>
        <item x="12"/>
        <item x="13"/>
        <item t="default"/>
      </items>
    </pivotField>
    <pivotField axis="axisRow" showAll="0">
      <items count="4">
        <item x="0"/>
        <item x="1"/>
        <item x="2"/>
        <item t="default"/>
      </items>
    </pivotField>
    <pivotField axis="axisCol" showAll="0">
      <items count="12">
        <item x="5"/>
        <item x="4"/>
        <item x="6"/>
        <item x="1"/>
        <item x="7"/>
        <item x="0"/>
        <item x="2"/>
        <item m="1" x="10"/>
        <item x="3"/>
        <item x="8"/>
        <item x="9"/>
        <item t="default"/>
      </items>
    </pivotField>
    <pivotField showAll="0"/>
    <pivotField showAll="0"/>
    <pivotField showAll="0"/>
    <pivotField dataField="1" numFmtId="167" showAll="0"/>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4">
    <field x="8"/>
    <field x="1"/>
    <field x="7"/>
    <field x="0"/>
  </rowFields>
  <rowItems count="29">
    <i>
      <x v="1"/>
    </i>
    <i r="1">
      <x/>
    </i>
    <i r="2">
      <x v="1"/>
    </i>
    <i r="2">
      <x v="2"/>
    </i>
    <i r="2">
      <x v="3"/>
    </i>
    <i r="2">
      <x v="4"/>
    </i>
    <i r="1">
      <x v="1"/>
    </i>
    <i r="2">
      <x v="1"/>
    </i>
    <i r="2">
      <x v="2"/>
    </i>
    <i r="2">
      <x v="3"/>
    </i>
    <i r="2">
      <x v="4"/>
    </i>
    <i r="1">
      <x v="2"/>
    </i>
    <i r="2">
      <x v="1"/>
    </i>
    <i r="2">
      <x v="2"/>
    </i>
    <i>
      <x v="2"/>
    </i>
    <i r="1">
      <x/>
    </i>
    <i r="2">
      <x v="1"/>
    </i>
    <i r="2">
      <x v="2"/>
    </i>
    <i r="2">
      <x v="3"/>
    </i>
    <i r="2">
      <x v="4"/>
    </i>
    <i r="1">
      <x v="1"/>
    </i>
    <i r="2">
      <x v="1"/>
    </i>
    <i r="2">
      <x v="2"/>
    </i>
    <i r="2">
      <x v="3"/>
    </i>
    <i r="1">
      <x v="2"/>
    </i>
    <i r="2">
      <x v="1"/>
    </i>
    <i r="2">
      <x v="3"/>
    </i>
    <i r="2">
      <x v="4"/>
    </i>
    <i t="grand">
      <x/>
    </i>
  </rowItems>
  <colFields count="1">
    <field x="2"/>
  </colFields>
  <colItems count="11">
    <i>
      <x/>
    </i>
    <i>
      <x v="1"/>
    </i>
    <i>
      <x v="2"/>
    </i>
    <i>
      <x v="3"/>
    </i>
    <i>
      <x v="4"/>
    </i>
    <i>
      <x v="5"/>
    </i>
    <i>
      <x v="6"/>
    </i>
    <i>
      <x v="8"/>
    </i>
    <i>
      <x v="9"/>
    </i>
    <i>
      <x v="10"/>
    </i>
    <i t="grand">
      <x/>
    </i>
  </colItems>
  <dataFields count="1">
    <dataField name="Sum of Sales" fld="6" baseField="0" baseItem="0"/>
  </dataFields>
  <formats count="30">
    <format dxfId="38">
      <pivotArea type="all" dataOnly="0" outline="0" fieldPosition="0"/>
    </format>
    <format dxfId="37">
      <pivotArea outline="0" collapsedLevelsAreSubtotals="1" fieldPosition="0"/>
    </format>
    <format dxfId="36">
      <pivotArea type="origin" dataOnly="0" labelOnly="1" outline="0" fieldPosition="0"/>
    </format>
    <format dxfId="35">
      <pivotArea field="2" type="button" dataOnly="0" labelOnly="1" outline="0" axis="axisCol" fieldPosition="0"/>
    </format>
    <format dxfId="34">
      <pivotArea type="topRight" dataOnly="0" labelOnly="1" outline="0" fieldPosition="0"/>
    </format>
    <format dxfId="33">
      <pivotArea field="8" type="button" dataOnly="0" labelOnly="1" outline="0" axis="axisRow" fieldPosition="0"/>
    </format>
    <format dxfId="32">
      <pivotArea dataOnly="0" labelOnly="1" fieldPosition="0">
        <references count="1">
          <reference field="8" count="2">
            <x v="1"/>
            <x v="2"/>
          </reference>
        </references>
      </pivotArea>
    </format>
    <format dxfId="31">
      <pivotArea dataOnly="0" labelOnly="1" grandRow="1" outline="0" fieldPosition="0"/>
    </format>
    <format dxfId="30">
      <pivotArea dataOnly="0" labelOnly="1" fieldPosition="0">
        <references count="1">
          <reference field="2" count="0"/>
        </references>
      </pivotArea>
    </format>
    <format dxfId="29">
      <pivotArea dataOnly="0" labelOnly="1" grandCol="1" outline="0"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2" type="button" dataOnly="0" labelOnly="1" outline="0" axis="axisCol" fieldPosition="0"/>
    </format>
    <format dxfId="24">
      <pivotArea type="topRight" dataOnly="0" labelOnly="1" outline="0" fieldPosition="0"/>
    </format>
    <format dxfId="23">
      <pivotArea field="8" type="button" dataOnly="0" labelOnly="1" outline="0" axis="axisRow" fieldPosition="0"/>
    </format>
    <format dxfId="22">
      <pivotArea dataOnly="0" labelOnly="1" fieldPosition="0">
        <references count="1">
          <reference field="8" count="2">
            <x v="1"/>
            <x v="2"/>
          </reference>
        </references>
      </pivotArea>
    </format>
    <format dxfId="21">
      <pivotArea dataOnly="0" labelOnly="1" grandRow="1" outline="0" fieldPosition="0"/>
    </format>
    <format dxfId="20">
      <pivotArea dataOnly="0" labelOnly="1" fieldPosition="0">
        <references count="1">
          <reference field="2" count="0"/>
        </references>
      </pivotArea>
    </format>
    <format dxfId="19">
      <pivotArea dataOnly="0" labelOnly="1" grandCol="1" outline="0" fieldPosition="0"/>
    </format>
    <format dxfId="18">
      <pivotArea type="all" dataOnly="0" outline="0" fieldPosition="0"/>
    </format>
    <format dxfId="17">
      <pivotArea outline="0" collapsedLevelsAreSubtotals="1" fieldPosition="0"/>
    </format>
    <format dxfId="16">
      <pivotArea type="origin" dataOnly="0" labelOnly="1" outline="0" fieldPosition="0"/>
    </format>
    <format dxfId="15">
      <pivotArea field="2" type="button" dataOnly="0" labelOnly="1" outline="0" axis="axisCol" fieldPosition="0"/>
    </format>
    <format dxfId="14">
      <pivotArea type="topRight" dataOnly="0" labelOnly="1" outline="0" fieldPosition="0"/>
    </format>
    <format dxfId="13">
      <pivotArea field="8" type="button" dataOnly="0" labelOnly="1" outline="0" axis="axisRow" fieldPosition="0"/>
    </format>
    <format dxfId="12">
      <pivotArea dataOnly="0" labelOnly="1" fieldPosition="0">
        <references count="1">
          <reference field="8" count="2">
            <x v="1"/>
            <x v="2"/>
          </reference>
        </references>
      </pivotArea>
    </format>
    <format dxfId="11">
      <pivotArea dataOnly="0" labelOnly="1" grandRow="1" outline="0" fieldPosition="0"/>
    </format>
    <format dxfId="10">
      <pivotArea dataOnly="0" labelOnly="1" fieldPosition="0">
        <references count="1">
          <reference field="2" count="0"/>
        </references>
      </pivotArea>
    </format>
    <format dxfId="9">
      <pivotArea dataOnly="0" labelOnly="1" grandCol="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A2AE9C-CE47-4234-B134-D06E606AAF70}" name="PivotTable8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9:J25" firstHeaderRow="1" firstDataRow="1" firstDataCol="1"/>
  <pivotFields count="7">
    <pivotField axis="axisRow" numFmtId="164" showAll="0">
      <items count="44">
        <item x="25"/>
        <item x="12"/>
        <item x="15"/>
        <item x="18"/>
        <item x="39"/>
        <item x="31"/>
        <item x="6"/>
        <item x="3"/>
        <item x="40"/>
        <item x="30"/>
        <item x="2"/>
        <item x="33"/>
        <item x="26"/>
        <item x="32"/>
        <item x="23"/>
        <item x="34"/>
        <item x="17"/>
        <item x="28"/>
        <item x="35"/>
        <item x="0"/>
        <item x="7"/>
        <item x="27"/>
        <item x="13"/>
        <item x="4"/>
        <item x="36"/>
        <item x="41"/>
        <item x="11"/>
        <item x="8"/>
        <item x="24"/>
        <item x="10"/>
        <item x="5"/>
        <item x="22"/>
        <item x="29"/>
        <item x="9"/>
        <item x="14"/>
        <item x="42"/>
        <item x="21"/>
        <item x="37"/>
        <item x="38"/>
        <item x="19"/>
        <item x="20"/>
        <item x="1"/>
        <item x="16"/>
        <item t="default"/>
      </items>
    </pivotField>
    <pivotField showAll="0"/>
    <pivotField showAll="0"/>
    <pivotField axis="axisRow" showAll="0">
      <items count="6">
        <item sd="0" x="1"/>
        <item sd="0" x="4"/>
        <item sd="0" x="3"/>
        <item sd="0" x="0"/>
        <item sd="0" x="2"/>
        <item t="default" sd="0"/>
      </items>
    </pivotField>
    <pivotField showAll="0"/>
    <pivotField showAll="0"/>
    <pivotField dataField="1" numFmtId="167" showAll="0"/>
  </pivotFields>
  <rowFields count="2">
    <field x="3"/>
    <field x="0"/>
  </rowFields>
  <rowItems count="6">
    <i>
      <x/>
    </i>
    <i>
      <x v="1"/>
    </i>
    <i>
      <x v="2"/>
    </i>
    <i>
      <x v="3"/>
    </i>
    <i>
      <x v="4"/>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2C4393-3D30-41AD-B3A5-7A1B23DCAB9B}" name="PivotTable12" cacheId="1" applyNumberFormats="0" applyBorderFormats="0" applyFontFormats="0" applyPatternFormats="0" applyAlignmentFormats="0" applyWidthHeightFormats="1" dataCaption="Values" updatedVersion="6" minRefreshableVersion="3" showDrill="0" useAutoFormatting="1" itemPrintTitles="1" createdVersion="6" indent="0" compact="0" compactData="0" multipleFieldFilters="0">
  <location ref="AE2:AJ46" firstHeaderRow="1" firstDataRow="1" firstDataCol="5"/>
  <pivotFields count="9">
    <pivotField compact="0" numFmtId="164" outline="0" showAll="0" defaultSubtotal="0">
      <items count="14">
        <item x="0"/>
        <item x="1"/>
        <item x="2"/>
        <item x="3"/>
        <item x="4"/>
        <item x="5"/>
        <item x="6"/>
        <item x="7"/>
        <item x="8"/>
        <item x="9"/>
        <item x="10"/>
        <item x="11"/>
        <item x="12"/>
        <item x="13"/>
      </items>
    </pivotField>
    <pivotField axis="axisRow" compact="0" outline="0" showAll="0" defaultSubtotal="0">
      <items count="3">
        <item x="0"/>
        <item x="1"/>
        <item x="2"/>
      </items>
    </pivotField>
    <pivotField axis="axisRow" compact="0" outline="0" showAll="0" defaultSubtotal="0">
      <items count="11">
        <item x="5"/>
        <item x="4"/>
        <item x="6"/>
        <item x="1"/>
        <item x="7"/>
        <item x="0"/>
        <item x="2"/>
        <item m="1" x="10"/>
        <item x="3"/>
        <item x="8"/>
        <item x="9"/>
      </items>
    </pivotField>
    <pivotField axis="axisRow" compact="0" outline="0" showAll="0" defaultSubtotal="0">
      <items count="5">
        <item x="1"/>
        <item x="4"/>
        <item x="3"/>
        <item x="0"/>
        <item x="2"/>
      </items>
    </pivotField>
    <pivotField axis="axisRow" compact="0" outline="0" showAll="0" defaultSubtotal="0">
      <items count="37">
        <item x="20"/>
        <item x="36"/>
        <item x="31"/>
        <item x="19"/>
        <item x="18"/>
        <item x="17"/>
        <item x="16"/>
        <item x="30"/>
        <item x="29"/>
        <item x="15"/>
        <item x="14"/>
        <item x="28"/>
        <item x="35"/>
        <item x="27"/>
        <item x="13"/>
        <item x="12"/>
        <item x="11"/>
        <item x="10"/>
        <item x="9"/>
        <item x="8"/>
        <item x="34"/>
        <item x="33"/>
        <item x="26"/>
        <item x="25"/>
        <item x="24"/>
        <item x="7"/>
        <item x="6"/>
        <item x="23"/>
        <item x="5"/>
        <item x="32"/>
        <item x="4"/>
        <item x="22"/>
        <item x="3"/>
        <item x="2"/>
        <item x="1"/>
        <item x="21"/>
        <item x="0"/>
      </items>
    </pivotField>
    <pivotField axis="axisRow" compact="0" outline="0" showAll="0" defaultSubtotal="0">
      <items count="12">
        <item x="5"/>
        <item x="4"/>
        <item x="10"/>
        <item x="0"/>
        <item x="3"/>
        <item x="6"/>
        <item x="2"/>
        <item x="9"/>
        <item x="1"/>
        <item x="7"/>
        <item x="8"/>
        <item x="11"/>
      </items>
    </pivotField>
    <pivotField dataField="1" compact="0" numFmtId="167" outline="0" showAll="0" defaultSubtotal="0"/>
    <pivotField compact="0" outline="0" showAll="0" defaultSubtotal="0">
      <items count="6">
        <item sd="0" x="0"/>
        <item sd="0" x="1"/>
        <item sd="0" x="2"/>
        <item sd="0" x="3"/>
        <item sd="0" x="4"/>
        <item sd="0" x="5"/>
      </items>
    </pivotField>
    <pivotField compact="0" outline="0" showAll="0" defaultSubtotal="0">
      <items count="4">
        <item sd="0" x="0"/>
        <item sd="0" x="1"/>
        <item sd="0" x="2"/>
        <item sd="0" x="3"/>
      </items>
    </pivotField>
  </pivotFields>
  <rowFields count="5">
    <field x="1"/>
    <field x="2"/>
    <field x="4"/>
    <field x="3"/>
    <field x="5"/>
  </rowFields>
  <rowItems count="44">
    <i>
      <x/>
      <x/>
      <x v="6"/>
      <x v="4"/>
      <x/>
    </i>
    <i r="2">
      <x v="10"/>
      <x/>
      <x v="3"/>
    </i>
    <i r="2">
      <x v="25"/>
      <x v="4"/>
      <x v="1"/>
    </i>
    <i r="2">
      <x v="28"/>
      <x v="4"/>
      <x v="1"/>
    </i>
    <i r="1">
      <x v="1"/>
      <x v="4"/>
      <x v="4"/>
      <x/>
    </i>
    <i r="2">
      <x v="9"/>
      <x v="2"/>
      <x v="8"/>
    </i>
    <i r="2">
      <x v="16"/>
      <x/>
      <x v="4"/>
    </i>
    <i r="2">
      <x v="18"/>
      <x v="4"/>
      <x/>
    </i>
    <i r="2">
      <x v="30"/>
      <x/>
      <x v="4"/>
    </i>
    <i r="1">
      <x v="3"/>
      <x v="5"/>
      <x/>
      <x v="3"/>
    </i>
    <i r="2">
      <x v="14"/>
      <x v="4"/>
      <x v="3"/>
    </i>
    <i r="2">
      <x v="17"/>
      <x v="3"/>
      <x v="3"/>
    </i>
    <i r="2">
      <x v="33"/>
      <x v="4"/>
      <x v="3"/>
    </i>
    <i r="2">
      <x v="34"/>
      <x/>
      <x v="8"/>
    </i>
    <i r="1">
      <x v="5"/>
      <x v="3"/>
      <x v="1"/>
      <x v="10"/>
    </i>
    <i r="2">
      <x v="15"/>
      <x v="3"/>
      <x v="9"/>
    </i>
    <i r="2">
      <x v="17"/>
      <x/>
      <x v="8"/>
    </i>
    <i r="2">
      <x v="36"/>
      <x v="3"/>
      <x v="3"/>
    </i>
    <i r="1">
      <x v="6"/>
      <x v="10"/>
      <x/>
      <x v="4"/>
    </i>
    <i r="2">
      <x v="19"/>
      <x v="3"/>
      <x v="5"/>
    </i>
    <i r="2">
      <x v="33"/>
      <x v="4"/>
      <x v="3"/>
    </i>
    <i r="1">
      <x v="8"/>
      <x/>
      <x v="1"/>
      <x v="10"/>
    </i>
    <i r="2">
      <x v="26"/>
      <x v="4"/>
      <x/>
    </i>
    <i r="2">
      <x v="32"/>
      <x/>
      <x v="6"/>
    </i>
    <i>
      <x v="1"/>
      <x v="2"/>
      <x v="11"/>
      <x/>
      <x v="1"/>
    </i>
    <i r="2">
      <x v="31"/>
      <x/>
      <x v="8"/>
    </i>
    <i r="2">
      <x v="36"/>
      <x v="2"/>
      <x v="3"/>
    </i>
    <i r="1">
      <x v="4"/>
      <x v="2"/>
      <x/>
      <x v="3"/>
    </i>
    <i r="2">
      <x v="8"/>
      <x v="3"/>
      <x v="7"/>
    </i>
    <i r="2">
      <x v="13"/>
      <x v="4"/>
      <x v="3"/>
    </i>
    <i r="2">
      <x v="22"/>
      <x/>
      <x v="3"/>
    </i>
    <i r="4">
      <x v="4"/>
    </i>
    <i r="2">
      <x v="23"/>
      <x v="3"/>
      <x v="3"/>
    </i>
    <i r="2">
      <x v="24"/>
      <x v="2"/>
      <x v="4"/>
    </i>
    <i r="2">
      <x v="27"/>
      <x v="3"/>
      <x v="7"/>
    </i>
    <i r="2">
      <x v="35"/>
      <x v="4"/>
      <x v="1"/>
    </i>
    <i r="1">
      <x v="5"/>
      <x v="7"/>
      <x v="2"/>
      <x v="8"/>
    </i>
    <i>
      <x v="2"/>
      <x v="9"/>
      <x v="1"/>
      <x v="1"/>
      <x v="11"/>
    </i>
    <i r="2">
      <x v="4"/>
      <x/>
      <x v="8"/>
    </i>
    <i r="2">
      <x v="20"/>
      <x v="4"/>
      <x v="2"/>
    </i>
    <i r="2">
      <x v="29"/>
      <x v="2"/>
      <x v="1"/>
    </i>
    <i r="1">
      <x v="10"/>
      <x v="12"/>
      <x v="4"/>
      <x v="1"/>
    </i>
    <i r="2">
      <x v="21"/>
      <x/>
      <x v="8"/>
    </i>
    <i t="grand">
      <x/>
    </i>
  </rowItems>
  <colItems count="1">
    <i/>
  </colItems>
  <dataFields count="1">
    <dataField name="Sum of Sales" fld="6" baseField="0" baseItem="0"/>
  </dataFields>
  <formats count="24">
    <format dxfId="62">
      <pivotArea type="all" dataOnly="0" outline="0" fieldPosition="0"/>
    </format>
    <format dxfId="61">
      <pivotArea outline="0" collapsedLevelsAreSubtotals="1" fieldPosition="0"/>
    </format>
    <format dxfId="60">
      <pivotArea type="origin" dataOnly="0" labelOnly="1" outline="0" fieldPosition="0"/>
    </format>
    <format dxfId="59">
      <pivotArea field="2" type="button" dataOnly="0" labelOnly="1" outline="0" axis="axisRow" fieldPosition="1"/>
    </format>
    <format dxfId="58">
      <pivotArea type="topRight" dataOnly="0" labelOnly="1" outline="0" fieldPosition="0"/>
    </format>
    <format dxfId="57">
      <pivotArea field="8" type="button" dataOnly="0" labelOnly="1" outline="0"/>
    </format>
    <format dxfId="56">
      <pivotArea dataOnly="0" labelOnly="1" grandRow="1" outline="0" fieldPosition="0"/>
    </format>
    <format dxfId="55">
      <pivotArea dataOnly="0" labelOnly="1" grandCol="1"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2" type="button" dataOnly="0" labelOnly="1" outline="0" axis="axisRow" fieldPosition="1"/>
    </format>
    <format dxfId="50">
      <pivotArea type="topRight" dataOnly="0" labelOnly="1" outline="0" fieldPosition="0"/>
    </format>
    <format dxfId="49">
      <pivotArea field="8" type="button" dataOnly="0" labelOnly="1" outline="0"/>
    </format>
    <format dxfId="48">
      <pivotArea dataOnly="0" labelOnly="1" grandRow="1" outline="0" fieldPosition="0"/>
    </format>
    <format dxfId="47">
      <pivotArea dataOnly="0" labelOnly="1" grandCol="1" outline="0" fieldPosition="0"/>
    </format>
    <format dxfId="46">
      <pivotArea type="all" dataOnly="0" outline="0" fieldPosition="0"/>
    </format>
    <format dxfId="45">
      <pivotArea outline="0" collapsedLevelsAreSubtotals="1" fieldPosition="0"/>
    </format>
    <format dxfId="44">
      <pivotArea type="origin" dataOnly="0" labelOnly="1" outline="0" fieldPosition="0"/>
    </format>
    <format dxfId="43">
      <pivotArea field="2" type="button" dataOnly="0" labelOnly="1" outline="0" axis="axisRow" fieldPosition="1"/>
    </format>
    <format dxfId="42">
      <pivotArea type="topRight" dataOnly="0" labelOnly="1" outline="0" fieldPosition="0"/>
    </format>
    <format dxfId="41">
      <pivotArea field="8" type="button" dataOnly="0" labelOnly="1" outline="0"/>
    </format>
    <format dxfId="40">
      <pivotArea dataOnly="0" labelOnly="1" grandRow="1" outline="0" fieldPosition="0"/>
    </format>
    <format dxfId="39">
      <pivotArea dataOnly="0" labelOnly="1" grandCol="1" outline="0"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49139B-188D-4374-8BA5-8AF179C42254}"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2:AC6" firstHeaderRow="1" firstDataRow="2" firstDataCol="1"/>
  <pivotFields count="9">
    <pivotField axis="axisRow" numFmtId="164" showAll="0">
      <items count="15">
        <item x="0"/>
        <item x="1"/>
        <item x="2"/>
        <item x="3"/>
        <item x="4"/>
        <item x="5"/>
        <item x="6"/>
        <item x="7"/>
        <item x="8"/>
        <item x="9"/>
        <item x="10"/>
        <item x="11"/>
        <item x="12"/>
        <item x="13"/>
        <item t="default"/>
      </items>
    </pivotField>
    <pivotField axis="axisRow" showAll="0">
      <items count="4">
        <item x="0"/>
        <item x="1"/>
        <item x="2"/>
        <item t="default"/>
      </items>
    </pivotField>
    <pivotField axis="axisCol" showAll="0">
      <items count="12">
        <item x="5"/>
        <item x="4"/>
        <item x="6"/>
        <item x="1"/>
        <item x="7"/>
        <item x="0"/>
        <item x="2"/>
        <item m="1" x="10"/>
        <item x="3"/>
        <item x="8"/>
        <item x="9"/>
        <item t="default"/>
      </items>
    </pivotField>
    <pivotField showAll="0"/>
    <pivotField showAll="0"/>
    <pivotField showAll="0"/>
    <pivotField dataField="1" numFmtId="167" showAll="0"/>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8"/>
    <field x="1"/>
    <field x="7"/>
    <field x="0"/>
  </rowFields>
  <rowItems count="3">
    <i>
      <x v="1"/>
    </i>
    <i>
      <x v="2"/>
    </i>
    <i t="grand">
      <x/>
    </i>
  </rowItems>
  <colFields count="1">
    <field x="2"/>
  </colFields>
  <colItems count="11">
    <i>
      <x/>
    </i>
    <i>
      <x v="1"/>
    </i>
    <i>
      <x v="2"/>
    </i>
    <i>
      <x v="3"/>
    </i>
    <i>
      <x v="4"/>
    </i>
    <i>
      <x v="5"/>
    </i>
    <i>
      <x v="6"/>
    </i>
    <i>
      <x v="8"/>
    </i>
    <i>
      <x v="9"/>
    </i>
    <i>
      <x v="10"/>
    </i>
    <i t="grand">
      <x/>
    </i>
  </colItems>
  <dataFields count="1">
    <dataField name="Sum of Sales" fld="6" baseField="0" baseItem="0"/>
  </dataFields>
  <formats count="30">
    <format dxfId="92">
      <pivotArea type="all" dataOnly="0" outline="0" fieldPosition="0"/>
    </format>
    <format dxfId="91">
      <pivotArea outline="0" collapsedLevelsAreSubtotals="1" fieldPosition="0"/>
    </format>
    <format dxfId="90">
      <pivotArea type="origin" dataOnly="0" labelOnly="1" outline="0" fieldPosition="0"/>
    </format>
    <format dxfId="89">
      <pivotArea field="2" type="button" dataOnly="0" labelOnly="1" outline="0" axis="axisCol" fieldPosition="0"/>
    </format>
    <format dxfId="88">
      <pivotArea type="topRight" dataOnly="0" labelOnly="1" outline="0" fieldPosition="0"/>
    </format>
    <format dxfId="87">
      <pivotArea field="8" type="button" dataOnly="0" labelOnly="1" outline="0" axis="axisRow" fieldPosition="0"/>
    </format>
    <format dxfId="86">
      <pivotArea dataOnly="0" labelOnly="1" fieldPosition="0">
        <references count="1">
          <reference field="8" count="2">
            <x v="1"/>
            <x v="2"/>
          </reference>
        </references>
      </pivotArea>
    </format>
    <format dxfId="85">
      <pivotArea dataOnly="0" labelOnly="1" grandRow="1" outline="0" fieldPosition="0"/>
    </format>
    <format dxfId="84">
      <pivotArea dataOnly="0" labelOnly="1" fieldPosition="0">
        <references count="1">
          <reference field="2" count="0"/>
        </references>
      </pivotArea>
    </format>
    <format dxfId="83">
      <pivotArea dataOnly="0" labelOnly="1" grandCol="1" outline="0" fieldPosition="0"/>
    </format>
    <format dxfId="82">
      <pivotArea type="all" dataOnly="0" outline="0" fieldPosition="0"/>
    </format>
    <format dxfId="81">
      <pivotArea outline="0" collapsedLevelsAreSubtotals="1" fieldPosition="0"/>
    </format>
    <format dxfId="80">
      <pivotArea type="origin" dataOnly="0" labelOnly="1" outline="0" fieldPosition="0"/>
    </format>
    <format dxfId="79">
      <pivotArea field="2" type="button" dataOnly="0" labelOnly="1" outline="0" axis="axisCol" fieldPosition="0"/>
    </format>
    <format dxfId="78">
      <pivotArea type="topRight" dataOnly="0" labelOnly="1" outline="0" fieldPosition="0"/>
    </format>
    <format dxfId="77">
      <pivotArea field="8" type="button" dataOnly="0" labelOnly="1" outline="0" axis="axisRow" fieldPosition="0"/>
    </format>
    <format dxfId="76">
      <pivotArea dataOnly="0" labelOnly="1" fieldPosition="0">
        <references count="1">
          <reference field="8" count="2">
            <x v="1"/>
            <x v="2"/>
          </reference>
        </references>
      </pivotArea>
    </format>
    <format dxfId="75">
      <pivotArea dataOnly="0" labelOnly="1" grandRow="1" outline="0" fieldPosition="0"/>
    </format>
    <format dxfId="74">
      <pivotArea dataOnly="0" labelOnly="1" fieldPosition="0">
        <references count="1">
          <reference field="2" count="0"/>
        </references>
      </pivotArea>
    </format>
    <format dxfId="73">
      <pivotArea dataOnly="0" labelOnly="1" grandCol="1" outline="0" fieldPosition="0"/>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2" type="button" dataOnly="0" labelOnly="1" outline="0" axis="axisCol" fieldPosition="0"/>
    </format>
    <format dxfId="68">
      <pivotArea type="topRight" dataOnly="0" labelOnly="1" outline="0" fieldPosition="0"/>
    </format>
    <format dxfId="67">
      <pivotArea field="8" type="button" dataOnly="0" labelOnly="1" outline="0" axis="axisRow" fieldPosition="0"/>
    </format>
    <format dxfId="66">
      <pivotArea dataOnly="0" labelOnly="1" fieldPosition="0">
        <references count="1">
          <reference field="8" count="2">
            <x v="1"/>
            <x v="2"/>
          </reference>
        </references>
      </pivotArea>
    </format>
    <format dxfId="65">
      <pivotArea dataOnly="0" labelOnly="1" grandRow="1" outline="0" fieldPosition="0"/>
    </format>
    <format dxfId="64">
      <pivotArea dataOnly="0" labelOnly="1" fieldPosition="0">
        <references count="1">
          <reference field="2" count="0"/>
        </references>
      </pivotArea>
    </format>
    <format dxfId="63">
      <pivotArea dataOnly="0" labelOnly="1" grandCol="1" outline="0" fieldPosition="0"/>
    </format>
  </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9E0475-0BDA-4076-9F5B-AFA50960763E}"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2:P14" firstHeaderRow="1" firstDataRow="2" firstDataCol="1"/>
  <pivotFields count="9">
    <pivotField numFmtId="164" showAll="0">
      <items count="15">
        <item x="0"/>
        <item x="1"/>
        <item x="2"/>
        <item x="3"/>
        <item x="4"/>
        <item x="5"/>
        <item x="6"/>
        <item x="7"/>
        <item x="8"/>
        <item x="9"/>
        <item x="10"/>
        <item x="11"/>
        <item x="12"/>
        <item x="13"/>
        <item t="default"/>
      </items>
    </pivotField>
    <pivotField axis="axisCol" showAll="0">
      <items count="4">
        <item x="0"/>
        <item x="1"/>
        <item x="2"/>
        <item t="default"/>
      </items>
    </pivotField>
    <pivotField axis="axisRow" showAll="0">
      <items count="12">
        <item x="5"/>
        <item x="4"/>
        <item x="6"/>
        <item x="1"/>
        <item x="7"/>
        <item x="0"/>
        <item x="2"/>
        <item m="1" x="10"/>
        <item x="3"/>
        <item x="8"/>
        <item x="9"/>
        <item t="default"/>
      </items>
    </pivotField>
    <pivotField showAll="0"/>
    <pivotField showAll="0"/>
    <pivotField showAll="0"/>
    <pivotField dataField="1" numFmtId="167"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11">
    <i>
      <x/>
    </i>
    <i>
      <x v="1"/>
    </i>
    <i>
      <x v="2"/>
    </i>
    <i>
      <x v="3"/>
    </i>
    <i>
      <x v="4"/>
    </i>
    <i>
      <x v="5"/>
    </i>
    <i>
      <x v="6"/>
    </i>
    <i>
      <x v="8"/>
    </i>
    <i>
      <x v="9"/>
    </i>
    <i>
      <x v="10"/>
    </i>
    <i t="grand">
      <x/>
    </i>
  </rowItems>
  <colFields count="1">
    <field x="1"/>
  </colFields>
  <colItems count="4">
    <i>
      <x/>
    </i>
    <i>
      <x v="1"/>
    </i>
    <i>
      <x v="2"/>
    </i>
    <i t="grand">
      <x/>
    </i>
  </colItems>
  <dataFields count="1">
    <dataField name="Sum of Sales" fld="6" baseField="0" baseItem="0"/>
  </dataFields>
  <formats count="30">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1" type="button" dataOnly="0" labelOnly="1" outline="0" axis="axisCol" fieldPosition="0"/>
    </format>
    <format dxfId="118">
      <pivotArea type="topRight" dataOnly="0" labelOnly="1" outline="0" fieldPosition="0"/>
    </format>
    <format dxfId="117">
      <pivotArea field="2" type="button" dataOnly="0" labelOnly="1" outline="0" axis="axisRow" fieldPosition="0"/>
    </format>
    <format dxfId="116">
      <pivotArea dataOnly="0" labelOnly="1" fieldPosition="0">
        <references count="1">
          <reference field="2" count="0"/>
        </references>
      </pivotArea>
    </format>
    <format dxfId="115">
      <pivotArea dataOnly="0" labelOnly="1" grandRow="1" outline="0" fieldPosition="0"/>
    </format>
    <format dxfId="114">
      <pivotArea dataOnly="0" labelOnly="1" fieldPosition="0">
        <references count="1">
          <reference field="1" count="0"/>
        </references>
      </pivotArea>
    </format>
    <format dxfId="113">
      <pivotArea dataOnly="0" labelOnly="1" grandCol="1" outline="0" fieldPosition="0"/>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1" type="button" dataOnly="0" labelOnly="1" outline="0" axis="axisCol" fieldPosition="0"/>
    </format>
    <format dxfId="108">
      <pivotArea type="topRight" dataOnly="0" labelOnly="1" outline="0" fieldPosition="0"/>
    </format>
    <format dxfId="107">
      <pivotArea field="2" type="button" dataOnly="0" labelOnly="1" outline="0" axis="axisRow" fieldPosition="0"/>
    </format>
    <format dxfId="106">
      <pivotArea dataOnly="0" labelOnly="1" fieldPosition="0">
        <references count="1">
          <reference field="2" count="0"/>
        </references>
      </pivotArea>
    </format>
    <format dxfId="105">
      <pivotArea dataOnly="0" labelOnly="1" grandRow="1" outline="0" fieldPosition="0"/>
    </format>
    <format dxfId="104">
      <pivotArea dataOnly="0" labelOnly="1" fieldPosition="0">
        <references count="1">
          <reference field="1" count="0"/>
        </references>
      </pivotArea>
    </format>
    <format dxfId="103">
      <pivotArea dataOnly="0" labelOnly="1" grandCol="1" outline="0" fieldPosition="0"/>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 type="button" dataOnly="0" labelOnly="1" outline="0" axis="axisCol" fieldPosition="0"/>
    </format>
    <format dxfId="98">
      <pivotArea type="topRight" dataOnly="0" labelOnly="1" outline="0" fieldPosition="0"/>
    </format>
    <format dxfId="97">
      <pivotArea field="2" type="button" dataOnly="0" labelOnly="1" outline="0" axis="axisRow" fieldPosition="0"/>
    </format>
    <format dxfId="96">
      <pivotArea dataOnly="0" labelOnly="1" fieldPosition="0">
        <references count="1">
          <reference field="2" count="0"/>
        </references>
      </pivotArea>
    </format>
    <format dxfId="95">
      <pivotArea dataOnly="0" labelOnly="1" grandRow="1" outline="0" fieldPosition="0"/>
    </format>
    <format dxfId="94">
      <pivotArea dataOnly="0" labelOnly="1" fieldPosition="0">
        <references count="1">
          <reference field="1" count="0"/>
        </references>
      </pivotArea>
    </format>
    <format dxfId="93">
      <pivotArea dataOnly="0" labelOnly="1" grandCol="1" outline="0" fieldPosition="0"/>
    </format>
  </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FED9C7-3010-4AB4-93D0-F3783B90673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J13" firstHeaderRow="1" firstDataRow="1" firstDataCol="1"/>
  <pivotFields count="9">
    <pivotField numFmtId="164" showAll="0">
      <items count="15">
        <item x="0"/>
        <item x="1"/>
        <item x="2"/>
        <item x="3"/>
        <item x="4"/>
        <item x="5"/>
        <item x="6"/>
        <item x="7"/>
        <item x="8"/>
        <item x="9"/>
        <item x="10"/>
        <item x="11"/>
        <item x="12"/>
        <item x="13"/>
        <item t="default"/>
      </items>
    </pivotField>
    <pivotField showAll="0"/>
    <pivotField axis="axisRow" showAll="0">
      <items count="12">
        <item x="5"/>
        <item x="4"/>
        <item x="6"/>
        <item x="1"/>
        <item x="7"/>
        <item x="0"/>
        <item x="2"/>
        <item m="1" x="10"/>
        <item x="3"/>
        <item x="8"/>
        <item x="9"/>
        <item t="default"/>
      </items>
    </pivotField>
    <pivotField showAll="0"/>
    <pivotField showAll="0"/>
    <pivotField showAll="0"/>
    <pivotField dataField="1" numFmtId="167"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11">
    <i>
      <x/>
    </i>
    <i>
      <x v="1"/>
    </i>
    <i>
      <x v="2"/>
    </i>
    <i>
      <x v="3"/>
    </i>
    <i>
      <x v="4"/>
    </i>
    <i>
      <x v="5"/>
    </i>
    <i>
      <x v="6"/>
    </i>
    <i>
      <x v="8"/>
    </i>
    <i>
      <x v="9"/>
    </i>
    <i>
      <x v="10"/>
    </i>
    <i t="grand">
      <x/>
    </i>
  </rowItems>
  <colItems count="1">
    <i/>
  </colItems>
  <dataFields count="1">
    <dataField name="Sum of Sales" fld="6" baseField="0" baseItem="0"/>
  </dataFields>
  <formats count="18">
    <format dxfId="140">
      <pivotArea type="all" dataOnly="0" outline="0" fieldPosition="0"/>
    </format>
    <format dxfId="139">
      <pivotArea outline="0" collapsedLevelsAreSubtotals="1" fieldPosition="0"/>
    </format>
    <format dxfId="138">
      <pivotArea field="2" type="button" dataOnly="0" labelOnly="1" outline="0" axis="axisRow" fieldPosition="0"/>
    </format>
    <format dxfId="137">
      <pivotArea dataOnly="0" labelOnly="1" fieldPosition="0">
        <references count="1">
          <reference field="2" count="0"/>
        </references>
      </pivotArea>
    </format>
    <format dxfId="136">
      <pivotArea dataOnly="0" labelOnly="1" grandRow="1" outline="0"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field="2" type="button" dataOnly="0" labelOnly="1" outline="0" axis="axisRow" fieldPosition="0"/>
    </format>
    <format dxfId="131">
      <pivotArea dataOnly="0" labelOnly="1" fieldPosition="0">
        <references count="1">
          <reference field="2" count="0"/>
        </references>
      </pivotArea>
    </format>
    <format dxfId="130">
      <pivotArea dataOnly="0" labelOnly="1" grandRow="1" outline="0" fieldPosition="0"/>
    </format>
    <format dxfId="129">
      <pivotArea dataOnly="0" labelOnly="1" outline="0" axis="axisValues" fieldPosition="0"/>
    </format>
    <format dxfId="128">
      <pivotArea type="all" dataOnly="0" outline="0" fieldPosition="0"/>
    </format>
    <format dxfId="127">
      <pivotArea outline="0" collapsedLevelsAreSubtotals="1" fieldPosition="0"/>
    </format>
    <format dxfId="126">
      <pivotArea field="2" type="button" dataOnly="0" labelOnly="1" outline="0" axis="axisRow" fieldPosition="0"/>
    </format>
    <format dxfId="125">
      <pivotArea dataOnly="0" labelOnly="1" fieldPosition="0">
        <references count="1">
          <reference field="2" count="0"/>
        </references>
      </pivotArea>
    </format>
    <format dxfId="124">
      <pivotArea dataOnly="0" labelOnly="1" grandRow="1" outline="0" fieldPosition="0"/>
    </format>
    <format dxfId="123">
      <pivotArea dataOnly="0" labelOnly="1" outline="0" axis="axisValues" fieldPosition="0"/>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59CBFA5-80A3-4D76-9A2A-E55D24B4C738}" sourceName="Region">
  <pivotTables>
    <pivotTable tabId="51" name="PivotTable11"/>
  </pivotTables>
  <data>
    <tabular pivotCacheId="69547471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BB1D178-59C2-4B7C-8E56-DCF7EF8876E8}" cache="Slicer_Region1" caption="Region"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7AEE5F-BA35-45C4-97C6-1E284B857C40}" name="Table1" displayName="Table1" ref="B1:O44" totalsRowShown="0" headerRowDxfId="165" dataDxfId="163" headerRowBorderDxfId="164" tableBorderDxfId="162" totalsRowBorderDxfId="161">
  <tableColumns count="14">
    <tableColumn id="1" xr3:uid="{F6638234-E232-452A-BC56-046CEB53D197}" name="OrderDate" dataDxfId="160"/>
    <tableColumn id="2" xr3:uid="{FAEDB7D1-BBFE-4ECA-B6B8-CD23FCFD2872}" name="Region" dataDxfId="159"/>
    <tableColumn id="3" xr3:uid="{53A7A156-E48C-41B1-BD8B-0904ABC54EC8}" name="Delimited1" dataDxfId="158"/>
    <tableColumn id="4" xr3:uid="{19A7F4C3-866A-4E3B-990C-013AF74EEDD5}" name="Delimited2" dataDxfId="157"/>
    <tableColumn id="5" xr3:uid="{709C1AB2-3B86-4840-806C-777EC2ACE9CD}" name="Fixed Width1" dataDxfId="156"/>
    <tableColumn id="6" xr3:uid="{318EA4EF-27C5-4EB4-A2A0-16A21BF4DC58}" name="Fixed Width2" dataDxfId="155"/>
    <tableColumn id="7" xr3:uid="{60484743-24D8-4D27-A614-494AF0FD0941}" name="Fixed Width3" dataDxfId="154"/>
    <tableColumn id="8" xr3:uid="{DC55B28F-1D8E-4348-A926-C7123BAD7469}" name="Fixed Width4" dataDxfId="153"/>
    <tableColumn id="9" xr3:uid="{4FBA1A12-14EE-4B44-9363-9C39660B3236}" name="Concat1" dataDxfId="152">
      <calculatedColumnFormula>_xlfn.CONCAT(Table1[[#This Row],[Delimited1]],Table1[[#This Row],[Delimited2]])</calculatedColumnFormula>
    </tableColumn>
    <tableColumn id="10" xr3:uid="{3B435E3D-0FBF-4247-A5D1-C4D315911B74}" name="Concat2" dataDxfId="151">
      <calculatedColumnFormula>D2&amp;" " &amp;E2</calculatedColumnFormula>
    </tableColumn>
    <tableColumn id="11" xr3:uid="{2B75935E-87A4-4943-95EC-E25F48CBF125}" name="Trim" dataDxfId="150">
      <calculatedColumnFormula>TRIM(Table1[[#This Row],[Region]])</calculatedColumnFormula>
    </tableColumn>
    <tableColumn id="12" xr3:uid="{51B3B843-33A5-478E-91FC-C0A9C5170EC4}" name="Left" dataDxfId="149">
      <calculatedColumnFormula>LEFT(Table1[[#This Row],[Delimited1]],2)</calculatedColumnFormula>
    </tableColumn>
    <tableColumn id="13" xr3:uid="{6F913BC5-A969-446A-BA74-4031DDB3AF27}" name="Right" dataDxfId="148">
      <calculatedColumnFormula>RIGHT(D2,2)</calculatedColumnFormula>
    </tableColumn>
    <tableColumn id="14" xr3:uid="{33BBB894-A42D-43F9-A306-86838277CDC2}" name="Mid" dataDxfId="147">
      <calculatedColumnFormula>MID(D2,1,2)</calculatedColumnFormula>
    </tableColumn>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C5E597-D1A7-400C-AA65-544E913F1C71}" name="Table3" displayName="Table3" ref="B2:E21" totalsRowShown="0" headerRowDxfId="146" dataDxfId="145">
  <autoFilter ref="B2:E21" xr:uid="{E580C744-CE3A-4895-9B9E-B68A9E881FD6}"/>
  <tableColumns count="4">
    <tableColumn id="1" xr3:uid="{6272B090-B3B6-4A35-AB4E-D2E4879D55A8}" name="Rep Name" dataDxfId="144"/>
    <tableColumn id="2" xr3:uid="{B22FD2EF-3F9D-41D2-9290-00FEFE01035C}" name="Units Sold" dataDxfId="143"/>
    <tableColumn id="3" xr3:uid="{B708FB3A-27A4-42DF-8080-904441DED7EB}" name="Net Sales" dataDxfId="142"/>
    <tableColumn id="4" xr3:uid="{3512ED9A-229E-4C27-AADD-0A2406E284DA}" name="Profit / Loss" dataDxfId="14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88E9A1-5CC9-4A01-A011-4F52942CDC23}" name="Table2" displayName="Table2" ref="B1:H46" totalsRowShown="0" headerRowDxfId="8" dataDxfId="7">
  <tableColumns count="7">
    <tableColumn id="1" xr3:uid="{15CF95A4-752C-4F8F-BB34-CC8C344B9D89}" name="OrderDate" dataDxfId="6"/>
    <tableColumn id="2" xr3:uid="{8CFD791A-7883-48BE-8298-6F93A53EEC15}" name="Region" dataDxfId="5"/>
    <tableColumn id="3" xr3:uid="{2A2730FC-9EF1-410E-89A9-BADEB07B5D31}" name="Rep" dataDxfId="4"/>
    <tableColumn id="4" xr3:uid="{11676965-5583-4B4D-83CC-4EAF31CAA89C}" name="Item" dataDxfId="3"/>
    <tableColumn id="5" xr3:uid="{891884FE-01DE-4D05-BF2C-6F522279F3A1}" name="Units" dataDxfId="2"/>
    <tableColumn id="6" xr3:uid="{066E96EB-6AB6-48F7-9312-52B02177EC20}" name="Unit Cost" dataDxfId="1"/>
    <tableColumn id="7" xr3:uid="{33BC8D2A-8D97-485F-949F-43236BDC1D69}" name="Sales" dataDxfId="0"/>
  </tableColumns>
  <tableStyleInfo name="TableStyleMedium9"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1" xr10:uid="{1650273D-2F63-4962-B40E-F132D4561189}" sourceName="OrderDate">
  <pivotTables>
    <pivotTable tabId="51" name="PivotTable11"/>
  </pivotTables>
  <state minimalRefreshVersion="6" lastRefreshVersion="6" pivotCacheId="695474718" filterType="unknown">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84A5B0EF-9086-4FFC-A9E2-3FC6E0D6942E}" cache="NativeTimeline_OrderDate1" caption="OrderDate" level="1" selectionLevel="1" scrollPosition="2018-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84A5E-9C24-48E2-81A7-7D49C2149E90}">
  <sheetPr codeName="Sheet5"/>
  <dimension ref="A1:Q44"/>
  <sheetViews>
    <sheetView showGridLines="0" topLeftCell="F1" zoomScale="120" zoomScaleNormal="120" workbookViewId="0">
      <pane ySplit="1" topLeftCell="A2" activePane="bottomLeft" state="frozen"/>
      <selection pane="bottomLeft" activeCell="P2" sqref="P2"/>
    </sheetView>
  </sheetViews>
  <sheetFormatPr defaultColWidth="9.140625" defaultRowHeight="14.25" x14ac:dyDescent="0.25"/>
  <cols>
    <col min="1" max="1" width="12.7109375" style="39" bestFit="1" customWidth="1"/>
    <col min="2" max="2" width="13.7109375" style="39" customWidth="1"/>
    <col min="3" max="3" width="20" style="39" bestFit="1" customWidth="1"/>
    <col min="4" max="4" width="13.85546875" style="39" customWidth="1"/>
    <col min="5" max="5" width="13.85546875" style="23" customWidth="1"/>
    <col min="6" max="6" width="16.42578125" style="22" customWidth="1"/>
    <col min="7" max="7" width="16.42578125" style="39" customWidth="1"/>
    <col min="8" max="9" width="16.42578125" style="33" customWidth="1"/>
    <col min="10" max="11" width="12.7109375" style="33" bestFit="1" customWidth="1"/>
    <col min="12" max="12" width="15.28515625" style="103" customWidth="1"/>
    <col min="13" max="13" width="9.5703125" style="33" bestFit="1" customWidth="1"/>
    <col min="14" max="14" width="11" style="33" bestFit="1" customWidth="1"/>
    <col min="15" max="15" width="9.140625" style="33" bestFit="1" customWidth="1"/>
    <col min="16" max="19" width="14.42578125" style="33" bestFit="1" customWidth="1"/>
    <col min="20" max="20" width="12.28515625" style="33" bestFit="1" customWidth="1"/>
    <col min="21" max="21" width="8.140625" style="33" bestFit="1" customWidth="1"/>
    <col min="22" max="22" width="6.28515625" style="33" bestFit="1" customWidth="1"/>
    <col min="23" max="23" width="10.5703125" style="33" bestFit="1" customWidth="1"/>
    <col min="24" max="24" width="8" style="33" bestFit="1" customWidth="1"/>
    <col min="25" max="16384" width="9.140625" style="33"/>
  </cols>
  <sheetData>
    <row r="1" spans="1:17" ht="15" x14ac:dyDescent="0.25">
      <c r="A1" s="33"/>
      <c r="B1" s="110" t="s">
        <v>21</v>
      </c>
      <c r="C1" s="111" t="s">
        <v>0</v>
      </c>
      <c r="D1" s="111" t="s">
        <v>96</v>
      </c>
      <c r="E1" s="111" t="s">
        <v>95</v>
      </c>
      <c r="F1" s="111" t="s">
        <v>101</v>
      </c>
      <c r="G1" s="111" t="s">
        <v>102</v>
      </c>
      <c r="H1" s="111" t="s">
        <v>103</v>
      </c>
      <c r="I1" s="111" t="s">
        <v>104</v>
      </c>
      <c r="J1" s="111" t="s">
        <v>145</v>
      </c>
      <c r="K1" s="111" t="s">
        <v>146</v>
      </c>
      <c r="L1" s="111" t="s">
        <v>26</v>
      </c>
      <c r="M1" s="111" t="s">
        <v>32</v>
      </c>
      <c r="N1" s="111" t="s">
        <v>33</v>
      </c>
      <c r="O1" s="112" t="s">
        <v>30</v>
      </c>
    </row>
    <row r="2" spans="1:17" ht="15" x14ac:dyDescent="0.25">
      <c r="A2" s="33" t="s">
        <v>156</v>
      </c>
      <c r="B2" s="108">
        <v>43429</v>
      </c>
      <c r="C2" s="24" t="s">
        <v>147</v>
      </c>
      <c r="D2" s="24" t="s">
        <v>27</v>
      </c>
      <c r="E2" s="24" t="s">
        <v>22</v>
      </c>
      <c r="F2" s="24" t="s">
        <v>99</v>
      </c>
      <c r="G2" s="24" t="s">
        <v>100</v>
      </c>
      <c r="H2" s="24" t="s">
        <v>97</v>
      </c>
      <c r="I2" s="24" t="s">
        <v>98</v>
      </c>
      <c r="J2" s="24" t="str">
        <f>_xlfn.CONCAT(Table1[[#This Row],[Delimited1]],Table1[[#This Row],[Delimited2]])</f>
        <v>NorthCentral</v>
      </c>
      <c r="K2" s="24" t="str">
        <f t="shared" ref="K2:K44" si="0">D2&amp;" " &amp;E2</f>
        <v>North Central</v>
      </c>
      <c r="L2" s="24" t="str">
        <f>TRIM(Table1[[#This Row],[Region]])</f>
        <v>North Central</v>
      </c>
      <c r="M2" s="24" t="str">
        <f>LEFT(Table1[[#This Row],[Delimited1]],2)</f>
        <v>No</v>
      </c>
      <c r="N2" s="24" t="str">
        <f>RIGHT(D2,2)</f>
        <v>th</v>
      </c>
      <c r="O2" s="109" t="str">
        <f>MID(D2,5,1)</f>
        <v>h</v>
      </c>
      <c r="Q2" s="33" t="str">
        <f>D2&amp;" "&amp;E2</f>
        <v>North Central</v>
      </c>
    </row>
    <row r="3" spans="1:17" ht="15" x14ac:dyDescent="0.25">
      <c r="A3" s="33"/>
      <c r="B3" s="108">
        <v>43803</v>
      </c>
      <c r="C3" s="24" t="s">
        <v>25</v>
      </c>
      <c r="D3" s="24" t="s">
        <v>31</v>
      </c>
      <c r="E3" s="24" t="s">
        <v>22</v>
      </c>
      <c r="F3" s="24" t="s">
        <v>99</v>
      </c>
      <c r="G3" s="24" t="s">
        <v>100</v>
      </c>
      <c r="H3" s="24" t="s">
        <v>97</v>
      </c>
      <c r="I3" s="24" t="s">
        <v>98</v>
      </c>
      <c r="J3" s="24" t="str">
        <f>_xlfn.CONCAT(Table1[[#This Row],[Delimited1]],Table1[[#This Row],[Delimited2]])</f>
        <v>SouthCentral</v>
      </c>
      <c r="K3" s="24" t="str">
        <f t="shared" si="0"/>
        <v>South Central</v>
      </c>
      <c r="L3" s="24" t="str">
        <f>TRIM(Table1[[#This Row],[Region]])</f>
        <v>North Central</v>
      </c>
      <c r="M3" s="24" t="str">
        <f>LEFT(Table1[[#This Row],[Delimited1]],2)</f>
        <v>So</v>
      </c>
      <c r="N3" s="24" t="str">
        <f t="shared" ref="N3:N44" si="1">RIGHT(D3,2)</f>
        <v>th</v>
      </c>
      <c r="O3" s="109" t="str">
        <f t="shared" ref="O3:O44" si="2">MID(D3,1,2)</f>
        <v>So</v>
      </c>
    </row>
    <row r="4" spans="1:17" ht="15" x14ac:dyDescent="0.25">
      <c r="A4" s="33"/>
      <c r="B4" s="108">
        <v>43276</v>
      </c>
      <c r="C4" s="24" t="s">
        <v>25</v>
      </c>
      <c r="D4" s="24" t="s">
        <v>24</v>
      </c>
      <c r="E4" s="24" t="s">
        <v>22</v>
      </c>
      <c r="F4" s="24" t="s">
        <v>99</v>
      </c>
      <c r="G4" s="24" t="s">
        <v>100</v>
      </c>
      <c r="H4" s="24" t="s">
        <v>97</v>
      </c>
      <c r="I4" s="24" t="s">
        <v>98</v>
      </c>
      <c r="J4" s="24" t="str">
        <f>_xlfn.CONCAT(Table1[[#This Row],[Delimited1]],Table1[[#This Row],[Delimited2]])</f>
        <v>EastCentral</v>
      </c>
      <c r="K4" s="24" t="str">
        <f t="shared" si="0"/>
        <v>East Central</v>
      </c>
      <c r="L4" s="24" t="str">
        <f>TRIM(Table1[[#This Row],[Region]])</f>
        <v>North Central</v>
      </c>
      <c r="M4" s="24" t="str">
        <f>LEFT(Table1[[#This Row],[Delimited1]],2)</f>
        <v>Ea</v>
      </c>
      <c r="N4" s="24" t="str">
        <f t="shared" si="1"/>
        <v>st</v>
      </c>
      <c r="O4" s="109" t="str">
        <f t="shared" si="2"/>
        <v>Ea</v>
      </c>
    </row>
    <row r="5" spans="1:17" ht="15" x14ac:dyDescent="0.25">
      <c r="A5" s="33"/>
      <c r="B5" s="108">
        <v>43225</v>
      </c>
      <c r="C5" s="24" t="s">
        <v>25</v>
      </c>
      <c r="D5" s="24" t="s">
        <v>23</v>
      </c>
      <c r="E5" s="24" t="s">
        <v>22</v>
      </c>
      <c r="F5" s="24" t="s">
        <v>99</v>
      </c>
      <c r="G5" s="24" t="s">
        <v>100</v>
      </c>
      <c r="H5" s="24" t="s">
        <v>97</v>
      </c>
      <c r="I5" s="24" t="s">
        <v>98</v>
      </c>
      <c r="J5" s="24" t="str">
        <f>_xlfn.CONCAT(Table1[[#This Row],[Delimited1]],Table1[[#This Row],[Delimited2]])</f>
        <v>WestCentral</v>
      </c>
      <c r="K5" s="24" t="str">
        <f t="shared" si="0"/>
        <v>West Central</v>
      </c>
      <c r="L5" s="24" t="str">
        <f>TRIM(Table1[[#This Row],[Region]])</f>
        <v>North Central</v>
      </c>
      <c r="M5" s="24" t="str">
        <f>LEFT(Table1[[#This Row],[Delimited1]],2)</f>
        <v>We</v>
      </c>
      <c r="N5" s="24" t="str">
        <f t="shared" si="1"/>
        <v>st</v>
      </c>
      <c r="O5" s="109" t="str">
        <f t="shared" si="2"/>
        <v>We</v>
      </c>
    </row>
    <row r="6" spans="1:17" ht="15" x14ac:dyDescent="0.25">
      <c r="A6" s="33"/>
      <c r="B6" s="108">
        <v>43497</v>
      </c>
      <c r="C6" s="24" t="s">
        <v>25</v>
      </c>
      <c r="D6" s="24" t="s">
        <v>27</v>
      </c>
      <c r="E6" s="24" t="s">
        <v>22</v>
      </c>
      <c r="F6" s="24" t="s">
        <v>99</v>
      </c>
      <c r="G6" s="24" t="s">
        <v>100</v>
      </c>
      <c r="H6" s="24" t="s">
        <v>97</v>
      </c>
      <c r="I6" s="24" t="s">
        <v>98</v>
      </c>
      <c r="J6" s="24" t="str">
        <f>_xlfn.CONCAT(Table1[[#This Row],[Delimited1]],Table1[[#This Row],[Delimited2]])</f>
        <v>NorthCentral</v>
      </c>
      <c r="K6" s="24" t="str">
        <f t="shared" si="0"/>
        <v>North Central</v>
      </c>
      <c r="L6" s="24" t="str">
        <f>TRIM(Table1[[#This Row],[Region]])</f>
        <v>North Central</v>
      </c>
      <c r="M6" s="24" t="str">
        <f>LEFT(Table1[[#This Row],[Delimited1]],2)</f>
        <v>No</v>
      </c>
      <c r="N6" s="24" t="str">
        <f t="shared" si="1"/>
        <v>th</v>
      </c>
      <c r="O6" s="109" t="str">
        <f t="shared" si="2"/>
        <v>No</v>
      </c>
    </row>
    <row r="7" spans="1:17" ht="15" x14ac:dyDescent="0.25">
      <c r="A7" s="33"/>
      <c r="B7" s="108">
        <v>43616</v>
      </c>
      <c r="C7" s="24" t="s">
        <v>25</v>
      </c>
      <c r="D7" s="24" t="s">
        <v>31</v>
      </c>
      <c r="E7" s="24" t="s">
        <v>22</v>
      </c>
      <c r="F7" s="24" t="s">
        <v>99</v>
      </c>
      <c r="G7" s="24" t="s">
        <v>100</v>
      </c>
      <c r="H7" s="24" t="s">
        <v>97</v>
      </c>
      <c r="I7" s="24" t="s">
        <v>98</v>
      </c>
      <c r="J7" s="24" t="str">
        <f>_xlfn.CONCAT(Table1[[#This Row],[Delimited1]],Table1[[#This Row],[Delimited2]])</f>
        <v>SouthCentral</v>
      </c>
      <c r="K7" s="24" t="str">
        <f t="shared" si="0"/>
        <v>South Central</v>
      </c>
      <c r="L7" s="24" t="str">
        <f>TRIM(Table1[[#This Row],[Region]])</f>
        <v>North Central</v>
      </c>
      <c r="M7" s="24" t="str">
        <f>LEFT(Table1[[#This Row],[Delimited1]],2)</f>
        <v>So</v>
      </c>
      <c r="N7" s="24" t="str">
        <f t="shared" si="1"/>
        <v>th</v>
      </c>
      <c r="O7" s="109" t="str">
        <f t="shared" si="2"/>
        <v>So</v>
      </c>
    </row>
    <row r="8" spans="1:17" ht="15" x14ac:dyDescent="0.25">
      <c r="A8" s="33"/>
      <c r="B8" s="108">
        <v>43208</v>
      </c>
      <c r="C8" s="24" t="s">
        <v>25</v>
      </c>
      <c r="D8" s="24" t="s">
        <v>24</v>
      </c>
      <c r="E8" s="24" t="s">
        <v>22</v>
      </c>
      <c r="F8" s="24" t="s">
        <v>99</v>
      </c>
      <c r="G8" s="24" t="s">
        <v>100</v>
      </c>
      <c r="H8" s="24" t="s">
        <v>97</v>
      </c>
      <c r="I8" s="24" t="s">
        <v>98</v>
      </c>
      <c r="J8" s="24" t="str">
        <f>_xlfn.CONCAT(Table1[[#This Row],[Delimited1]],Table1[[#This Row],[Delimited2]])</f>
        <v>EastCentral</v>
      </c>
      <c r="K8" s="24" t="str">
        <f t="shared" si="0"/>
        <v>East Central</v>
      </c>
      <c r="L8" s="24" t="str">
        <f>TRIM(Table1[[#This Row],[Region]])</f>
        <v>North Central</v>
      </c>
      <c r="M8" s="24" t="str">
        <f>LEFT(Table1[[#This Row],[Delimited1]],2)</f>
        <v>Ea</v>
      </c>
      <c r="N8" s="24" t="str">
        <f t="shared" si="1"/>
        <v>st</v>
      </c>
      <c r="O8" s="109" t="str">
        <f t="shared" si="2"/>
        <v>Ea</v>
      </c>
    </row>
    <row r="9" spans="1:17" ht="15" x14ac:dyDescent="0.25">
      <c r="A9" s="33"/>
      <c r="B9" s="108">
        <v>43446</v>
      </c>
      <c r="C9" s="24" t="s">
        <v>25</v>
      </c>
      <c r="D9" s="24" t="s">
        <v>23</v>
      </c>
      <c r="E9" s="24" t="s">
        <v>22</v>
      </c>
      <c r="F9" s="24" t="s">
        <v>99</v>
      </c>
      <c r="G9" s="24" t="s">
        <v>100</v>
      </c>
      <c r="H9" s="24" t="s">
        <v>97</v>
      </c>
      <c r="I9" s="24" t="s">
        <v>98</v>
      </c>
      <c r="J9" s="24" t="str">
        <f>_xlfn.CONCAT(Table1[[#This Row],[Delimited1]],Table1[[#This Row],[Delimited2]])</f>
        <v>WestCentral</v>
      </c>
      <c r="K9" s="24" t="str">
        <f t="shared" si="0"/>
        <v>West Central</v>
      </c>
      <c r="L9" s="24" t="str">
        <f>TRIM(Table1[[#This Row],[Region]])</f>
        <v>North Central</v>
      </c>
      <c r="M9" s="24" t="str">
        <f>LEFT(Table1[[#This Row],[Delimited1]],2)</f>
        <v>We</v>
      </c>
      <c r="N9" s="24" t="str">
        <f t="shared" si="1"/>
        <v>st</v>
      </c>
      <c r="O9" s="109" t="str">
        <f t="shared" si="2"/>
        <v>We</v>
      </c>
    </row>
    <row r="10" spans="1:17" ht="15" x14ac:dyDescent="0.25">
      <c r="A10" s="33"/>
      <c r="B10" s="108">
        <v>43565</v>
      </c>
      <c r="C10" s="24" t="s">
        <v>25</v>
      </c>
      <c r="D10" s="24" t="s">
        <v>27</v>
      </c>
      <c r="E10" s="24" t="s">
        <v>22</v>
      </c>
      <c r="F10" s="24" t="s">
        <v>99</v>
      </c>
      <c r="G10" s="24" t="s">
        <v>100</v>
      </c>
      <c r="H10" s="24" t="s">
        <v>97</v>
      </c>
      <c r="I10" s="24" t="s">
        <v>98</v>
      </c>
      <c r="J10" s="24" t="str">
        <f>_xlfn.CONCAT(Table1[[#This Row],[Delimited1]],Table1[[#This Row],[Delimited2]])</f>
        <v>NorthCentral</v>
      </c>
      <c r="K10" s="24" t="str">
        <f t="shared" si="0"/>
        <v>North Central</v>
      </c>
      <c r="L10" s="24" t="str">
        <f>TRIM(Table1[[#This Row],[Region]])</f>
        <v>North Central</v>
      </c>
      <c r="M10" s="24" t="str">
        <f>LEFT(Table1[[#This Row],[Delimited1]],2)</f>
        <v>No</v>
      </c>
      <c r="N10" s="24" t="str">
        <f t="shared" si="1"/>
        <v>th</v>
      </c>
      <c r="O10" s="109" t="str">
        <f t="shared" si="2"/>
        <v>No</v>
      </c>
    </row>
    <row r="11" spans="1:17" ht="15" x14ac:dyDescent="0.25">
      <c r="A11" s="33"/>
      <c r="B11" s="108">
        <v>43667</v>
      </c>
      <c r="C11" s="24" t="s">
        <v>25</v>
      </c>
      <c r="D11" s="24" t="s">
        <v>31</v>
      </c>
      <c r="E11" s="24" t="s">
        <v>22</v>
      </c>
      <c r="F11" s="24" t="s">
        <v>99</v>
      </c>
      <c r="G11" s="24" t="s">
        <v>100</v>
      </c>
      <c r="H11" s="24" t="s">
        <v>97</v>
      </c>
      <c r="I11" s="24" t="s">
        <v>98</v>
      </c>
      <c r="J11" s="24" t="str">
        <f>_xlfn.CONCAT(Table1[[#This Row],[Delimited1]],Table1[[#This Row],[Delimited2]])</f>
        <v>SouthCentral</v>
      </c>
      <c r="K11" s="24" t="str">
        <f t="shared" si="0"/>
        <v>South Central</v>
      </c>
      <c r="L11" s="24" t="str">
        <f>TRIM(Table1[[#This Row],[Region]])</f>
        <v>North Central</v>
      </c>
      <c r="M11" s="24" t="str">
        <f>LEFT(Table1[[#This Row],[Delimited1]],2)</f>
        <v>So</v>
      </c>
      <c r="N11" s="24" t="str">
        <f t="shared" si="1"/>
        <v>th</v>
      </c>
      <c r="O11" s="109" t="str">
        <f t="shared" si="2"/>
        <v>So</v>
      </c>
    </row>
    <row r="12" spans="1:17" ht="15" x14ac:dyDescent="0.25">
      <c r="A12" s="33"/>
      <c r="B12" s="108">
        <v>43599</v>
      </c>
      <c r="C12" s="24" t="s">
        <v>25</v>
      </c>
      <c r="D12" s="24" t="s">
        <v>24</v>
      </c>
      <c r="E12" s="24" t="s">
        <v>22</v>
      </c>
      <c r="F12" s="24" t="s">
        <v>99</v>
      </c>
      <c r="G12" s="24" t="s">
        <v>100</v>
      </c>
      <c r="H12" s="24" t="s">
        <v>97</v>
      </c>
      <c r="I12" s="24" t="s">
        <v>98</v>
      </c>
      <c r="J12" s="24" t="str">
        <f>_xlfn.CONCAT(Table1[[#This Row],[Delimited1]],Table1[[#This Row],[Delimited2]])</f>
        <v>EastCentral</v>
      </c>
      <c r="K12" s="24" t="str">
        <f t="shared" si="0"/>
        <v>East Central</v>
      </c>
      <c r="L12" s="24" t="str">
        <f>TRIM(Table1[[#This Row],[Region]])</f>
        <v>North Central</v>
      </c>
      <c r="M12" s="24" t="str">
        <f>LEFT(Table1[[#This Row],[Delimited1]],2)</f>
        <v>Ea</v>
      </c>
      <c r="N12" s="24" t="str">
        <f t="shared" si="1"/>
        <v>st</v>
      </c>
      <c r="O12" s="109" t="str">
        <f t="shared" si="2"/>
        <v>Ea</v>
      </c>
    </row>
    <row r="13" spans="1:17" ht="15" x14ac:dyDescent="0.25">
      <c r="A13" s="33"/>
      <c r="B13" s="108">
        <v>43548</v>
      </c>
      <c r="C13" s="24" t="s">
        <v>25</v>
      </c>
      <c r="D13" s="24" t="s">
        <v>23</v>
      </c>
      <c r="E13" s="24" t="s">
        <v>22</v>
      </c>
      <c r="F13" s="24" t="s">
        <v>99</v>
      </c>
      <c r="G13" s="24" t="s">
        <v>100</v>
      </c>
      <c r="H13" s="24" t="s">
        <v>97</v>
      </c>
      <c r="I13" s="24" t="s">
        <v>98</v>
      </c>
      <c r="J13" s="24" t="str">
        <f>_xlfn.CONCAT(Table1[[#This Row],[Delimited1]],Table1[[#This Row],[Delimited2]])</f>
        <v>WestCentral</v>
      </c>
      <c r="K13" s="24" t="str">
        <f t="shared" si="0"/>
        <v>West Central</v>
      </c>
      <c r="L13" s="24" t="str">
        <f>TRIM(Table1[[#This Row],[Region]])</f>
        <v>North Central</v>
      </c>
      <c r="M13" s="24" t="str">
        <f>LEFT(Table1[[#This Row],[Delimited1]],2)</f>
        <v>We</v>
      </c>
      <c r="N13" s="24" t="str">
        <f t="shared" si="1"/>
        <v>st</v>
      </c>
      <c r="O13" s="109" t="str">
        <f t="shared" si="2"/>
        <v>We</v>
      </c>
    </row>
    <row r="14" spans="1:17" ht="15" x14ac:dyDescent="0.25">
      <c r="A14" s="33"/>
      <c r="B14" s="108">
        <v>43123</v>
      </c>
      <c r="C14" s="24" t="s">
        <v>25</v>
      </c>
      <c r="D14" s="24" t="s">
        <v>27</v>
      </c>
      <c r="E14" s="24" t="s">
        <v>22</v>
      </c>
      <c r="F14" s="24" t="s">
        <v>99</v>
      </c>
      <c r="G14" s="24" t="s">
        <v>100</v>
      </c>
      <c r="H14" s="24" t="s">
        <v>97</v>
      </c>
      <c r="I14" s="24" t="s">
        <v>98</v>
      </c>
      <c r="J14" s="24" t="str">
        <f>_xlfn.CONCAT(Table1[[#This Row],[Delimited1]],Table1[[#This Row],[Delimited2]])</f>
        <v>NorthCentral</v>
      </c>
      <c r="K14" s="24" t="str">
        <f t="shared" si="0"/>
        <v>North Central</v>
      </c>
      <c r="L14" s="24" t="str">
        <f>TRIM(Table1[[#This Row],[Region]])</f>
        <v>North Central</v>
      </c>
      <c r="M14" s="24" t="str">
        <f>LEFT(Table1[[#This Row],[Delimited1]],2)</f>
        <v>No</v>
      </c>
      <c r="N14" s="24" t="str">
        <f t="shared" si="1"/>
        <v>th</v>
      </c>
      <c r="O14" s="109" t="str">
        <f t="shared" si="2"/>
        <v>No</v>
      </c>
    </row>
    <row r="15" spans="1:17" ht="15" x14ac:dyDescent="0.25">
      <c r="A15" s="33"/>
      <c r="B15" s="108">
        <v>43480</v>
      </c>
      <c r="C15" s="24" t="s">
        <v>25</v>
      </c>
      <c r="D15" s="24" t="s">
        <v>31</v>
      </c>
      <c r="E15" s="24" t="s">
        <v>22</v>
      </c>
      <c r="F15" s="24" t="s">
        <v>99</v>
      </c>
      <c r="G15" s="24" t="s">
        <v>100</v>
      </c>
      <c r="H15" s="24" t="s">
        <v>97</v>
      </c>
      <c r="I15" s="24" t="s">
        <v>98</v>
      </c>
      <c r="J15" s="24" t="str">
        <f>_xlfn.CONCAT(Table1[[#This Row],[Delimited1]],Table1[[#This Row],[Delimited2]])</f>
        <v>SouthCentral</v>
      </c>
      <c r="K15" s="24" t="str">
        <f t="shared" si="0"/>
        <v>South Central</v>
      </c>
      <c r="L15" s="24" t="str">
        <f>TRIM(Table1[[#This Row],[Region]])</f>
        <v>North Central</v>
      </c>
      <c r="M15" s="24" t="str">
        <f>LEFT(Table1[[#This Row],[Delimited1]],2)</f>
        <v>So</v>
      </c>
      <c r="N15" s="24" t="str">
        <f t="shared" si="1"/>
        <v>th</v>
      </c>
      <c r="O15" s="109" t="str">
        <f t="shared" si="2"/>
        <v>So</v>
      </c>
    </row>
    <row r="16" spans="1:17" ht="15" x14ac:dyDescent="0.25">
      <c r="A16" s="33"/>
      <c r="B16" s="108">
        <v>43684</v>
      </c>
      <c r="C16" s="24" t="s">
        <v>25</v>
      </c>
      <c r="D16" s="24" t="s">
        <v>24</v>
      </c>
      <c r="E16" s="24" t="s">
        <v>22</v>
      </c>
      <c r="F16" s="24" t="s">
        <v>99</v>
      </c>
      <c r="G16" s="24" t="s">
        <v>100</v>
      </c>
      <c r="H16" s="24" t="s">
        <v>97</v>
      </c>
      <c r="I16" s="24" t="s">
        <v>98</v>
      </c>
      <c r="J16" s="24" t="str">
        <f>_xlfn.CONCAT(Table1[[#This Row],[Delimited1]],Table1[[#This Row],[Delimited2]])</f>
        <v>EastCentral</v>
      </c>
      <c r="K16" s="24" t="str">
        <f t="shared" si="0"/>
        <v>East Central</v>
      </c>
      <c r="L16" s="24" t="str">
        <f>TRIM(Table1[[#This Row],[Region]])</f>
        <v>North Central</v>
      </c>
      <c r="M16" s="24" t="str">
        <f>LEFT(Table1[[#This Row],[Delimited1]],2)</f>
        <v>Ea</v>
      </c>
      <c r="N16" s="24" t="str">
        <f t="shared" si="1"/>
        <v>st</v>
      </c>
      <c r="O16" s="109" t="str">
        <f t="shared" si="2"/>
        <v>Ea</v>
      </c>
    </row>
    <row r="17" spans="1:15" ht="15" x14ac:dyDescent="0.25">
      <c r="A17" s="33"/>
      <c r="B17" s="108">
        <v>43140</v>
      </c>
      <c r="C17" s="24" t="s">
        <v>25</v>
      </c>
      <c r="D17" s="24" t="s">
        <v>23</v>
      </c>
      <c r="E17" s="24" t="s">
        <v>22</v>
      </c>
      <c r="F17" s="24" t="s">
        <v>99</v>
      </c>
      <c r="G17" s="24" t="s">
        <v>100</v>
      </c>
      <c r="H17" s="24" t="s">
        <v>97</v>
      </c>
      <c r="I17" s="24" t="s">
        <v>98</v>
      </c>
      <c r="J17" s="24" t="str">
        <f>_xlfn.CONCAT(Table1[[#This Row],[Delimited1]],Table1[[#This Row],[Delimited2]])</f>
        <v>WestCentral</v>
      </c>
      <c r="K17" s="24" t="str">
        <f t="shared" si="0"/>
        <v>West Central</v>
      </c>
      <c r="L17" s="24" t="str">
        <f>TRIM(Table1[[#This Row],[Region]])</f>
        <v>North Central</v>
      </c>
      <c r="M17" s="24" t="str">
        <f>LEFT(Table1[[#This Row],[Delimited1]],2)</f>
        <v>We</v>
      </c>
      <c r="N17" s="24" t="str">
        <f t="shared" si="1"/>
        <v>st</v>
      </c>
      <c r="O17" s="109" t="str">
        <f>MID(D17,3,2)</f>
        <v>st</v>
      </c>
    </row>
    <row r="18" spans="1:15" ht="15" x14ac:dyDescent="0.25">
      <c r="A18" s="33"/>
      <c r="B18" s="108">
        <v>43820</v>
      </c>
      <c r="C18" s="24" t="s">
        <v>25</v>
      </c>
      <c r="D18" s="24" t="s">
        <v>27</v>
      </c>
      <c r="E18" s="24" t="s">
        <v>22</v>
      </c>
      <c r="F18" s="24" t="s">
        <v>99</v>
      </c>
      <c r="G18" s="24" t="s">
        <v>100</v>
      </c>
      <c r="H18" s="24" t="s">
        <v>97</v>
      </c>
      <c r="I18" s="24" t="s">
        <v>98</v>
      </c>
      <c r="J18" s="24" t="str">
        <f>_xlfn.CONCAT(Table1[[#This Row],[Delimited1]],Table1[[#This Row],[Delimited2]])</f>
        <v>NorthCentral</v>
      </c>
      <c r="K18" s="24" t="str">
        <f t="shared" si="0"/>
        <v>North Central</v>
      </c>
      <c r="L18" s="24" t="str">
        <f>TRIM(Table1[[#This Row],[Region]])</f>
        <v>North Central</v>
      </c>
      <c r="M18" s="24" t="str">
        <f>LEFT(Table1[[#This Row],[Delimited1]],2)</f>
        <v>No</v>
      </c>
      <c r="N18" s="24" t="str">
        <f t="shared" si="1"/>
        <v>th</v>
      </c>
      <c r="O18" s="109" t="str">
        <f t="shared" si="2"/>
        <v>No</v>
      </c>
    </row>
    <row r="19" spans="1:15" ht="15" x14ac:dyDescent="0.25">
      <c r="A19" s="33"/>
      <c r="B19" s="108">
        <v>43378</v>
      </c>
      <c r="C19" s="24" t="s">
        <v>25</v>
      </c>
      <c r="D19" s="24" t="s">
        <v>31</v>
      </c>
      <c r="E19" s="24" t="s">
        <v>22</v>
      </c>
      <c r="F19" s="24" t="s">
        <v>99</v>
      </c>
      <c r="G19" s="24" t="s">
        <v>100</v>
      </c>
      <c r="H19" s="24" t="s">
        <v>97</v>
      </c>
      <c r="I19" s="24" t="s">
        <v>98</v>
      </c>
      <c r="J19" s="24" t="str">
        <f>_xlfn.CONCAT(Table1[[#This Row],[Delimited1]],Table1[[#This Row],[Delimited2]])</f>
        <v>SouthCentral</v>
      </c>
      <c r="K19" s="24" t="str">
        <f t="shared" si="0"/>
        <v>South Central</v>
      </c>
      <c r="L19" s="24" t="str">
        <f>TRIM(Table1[[#This Row],[Region]])</f>
        <v>North Central</v>
      </c>
      <c r="M19" s="24" t="str">
        <f>LEFT(Table1[[#This Row],[Delimited1]],2)</f>
        <v>So</v>
      </c>
      <c r="N19" s="24" t="str">
        <f t="shared" si="1"/>
        <v>th</v>
      </c>
      <c r="O19" s="109" t="str">
        <f t="shared" si="2"/>
        <v>So</v>
      </c>
    </row>
    <row r="20" spans="1:15" ht="15" x14ac:dyDescent="0.25">
      <c r="A20" s="33"/>
      <c r="B20" s="108">
        <v>43157</v>
      </c>
      <c r="C20" s="24" t="s">
        <v>25</v>
      </c>
      <c r="D20" s="24" t="s">
        <v>24</v>
      </c>
      <c r="E20" s="24" t="s">
        <v>22</v>
      </c>
      <c r="F20" s="24" t="s">
        <v>99</v>
      </c>
      <c r="G20" s="24" t="s">
        <v>100</v>
      </c>
      <c r="H20" s="24" t="s">
        <v>97</v>
      </c>
      <c r="I20" s="24" t="s">
        <v>98</v>
      </c>
      <c r="J20" s="24" t="str">
        <f>_xlfn.CONCAT(Table1[[#This Row],[Delimited1]],Table1[[#This Row],[Delimited2]])</f>
        <v>EastCentral</v>
      </c>
      <c r="K20" s="24" t="str">
        <f t="shared" si="0"/>
        <v>East Central</v>
      </c>
      <c r="L20" s="24" t="str">
        <f>TRIM(Table1[[#This Row],[Region]])</f>
        <v>North Central</v>
      </c>
      <c r="M20" s="24" t="str">
        <f>LEFT(Table1[[#This Row],[Delimited1]],2)</f>
        <v>Ea</v>
      </c>
      <c r="N20" s="24" t="str">
        <f t="shared" si="1"/>
        <v>st</v>
      </c>
      <c r="O20" s="109" t="str">
        <f t="shared" si="2"/>
        <v>Ea</v>
      </c>
    </row>
    <row r="21" spans="1:15" ht="15" x14ac:dyDescent="0.25">
      <c r="A21" s="33"/>
      <c r="B21" s="108">
        <v>43769</v>
      </c>
      <c r="C21" s="24" t="s">
        <v>25</v>
      </c>
      <c r="D21" s="24" t="s">
        <v>23</v>
      </c>
      <c r="E21" s="24" t="s">
        <v>22</v>
      </c>
      <c r="F21" s="24" t="s">
        <v>99</v>
      </c>
      <c r="G21" s="24" t="s">
        <v>100</v>
      </c>
      <c r="H21" s="24" t="s">
        <v>97</v>
      </c>
      <c r="I21" s="24" t="s">
        <v>98</v>
      </c>
      <c r="J21" s="24" t="str">
        <f>_xlfn.CONCAT(Table1[[#This Row],[Delimited1]],Table1[[#This Row],[Delimited2]])</f>
        <v>WestCentral</v>
      </c>
      <c r="K21" s="24" t="str">
        <f t="shared" si="0"/>
        <v>West Central</v>
      </c>
      <c r="L21" s="24" t="str">
        <f>TRIM(Table1[[#This Row],[Region]])</f>
        <v>North Central</v>
      </c>
      <c r="M21" s="24" t="str">
        <f>LEFT(Table1[[#This Row],[Delimited1]],2)</f>
        <v>We</v>
      </c>
      <c r="N21" s="24" t="str">
        <f t="shared" si="1"/>
        <v>st</v>
      </c>
      <c r="O21" s="109" t="str">
        <f t="shared" si="2"/>
        <v>We</v>
      </c>
    </row>
    <row r="22" spans="1:15" ht="15" x14ac:dyDescent="0.25">
      <c r="A22" s="33"/>
      <c r="B22" s="108">
        <v>43786</v>
      </c>
      <c r="C22" s="24" t="s">
        <v>25</v>
      </c>
      <c r="D22" s="24" t="s">
        <v>27</v>
      </c>
      <c r="E22" s="24" t="s">
        <v>22</v>
      </c>
      <c r="F22" s="24" t="s">
        <v>99</v>
      </c>
      <c r="G22" s="24" t="s">
        <v>100</v>
      </c>
      <c r="H22" s="24" t="s">
        <v>97</v>
      </c>
      <c r="I22" s="24" t="s">
        <v>98</v>
      </c>
      <c r="J22" s="24" t="str">
        <f>_xlfn.CONCAT(Table1[[#This Row],[Delimited1]],Table1[[#This Row],[Delimited2]])</f>
        <v>NorthCentral</v>
      </c>
      <c r="K22" s="24" t="str">
        <f t="shared" si="0"/>
        <v>North Central</v>
      </c>
      <c r="L22" s="24" t="str">
        <f>TRIM(Table1[[#This Row],[Region]])</f>
        <v>North Central</v>
      </c>
      <c r="M22" s="24" t="str">
        <f>LEFT(Table1[[#This Row],[Delimited1]],2)</f>
        <v>No</v>
      </c>
      <c r="N22" s="24" t="str">
        <f t="shared" si="1"/>
        <v>th</v>
      </c>
      <c r="O22" s="109" t="str">
        <f t="shared" si="2"/>
        <v>No</v>
      </c>
    </row>
    <row r="23" spans="1:15" ht="15" x14ac:dyDescent="0.25">
      <c r="A23" s="33"/>
      <c r="B23" s="108">
        <v>43718</v>
      </c>
      <c r="C23" s="24" t="s">
        <v>25</v>
      </c>
      <c r="D23" s="24" t="s">
        <v>31</v>
      </c>
      <c r="E23" s="24" t="s">
        <v>22</v>
      </c>
      <c r="F23" s="24" t="s">
        <v>99</v>
      </c>
      <c r="G23" s="24" t="s">
        <v>100</v>
      </c>
      <c r="H23" s="24" t="s">
        <v>97</v>
      </c>
      <c r="I23" s="24" t="s">
        <v>98</v>
      </c>
      <c r="J23" s="24" t="str">
        <f>_xlfn.CONCAT(Table1[[#This Row],[Delimited1]],Table1[[#This Row],[Delimited2]])</f>
        <v>SouthCentral</v>
      </c>
      <c r="K23" s="24" t="str">
        <f t="shared" si="0"/>
        <v>South Central</v>
      </c>
      <c r="L23" s="24" t="str">
        <f>TRIM(Table1[[#This Row],[Region]])</f>
        <v>North Central</v>
      </c>
      <c r="M23" s="24" t="str">
        <f>LEFT(Table1[[#This Row],[Delimited1]],2)</f>
        <v>So</v>
      </c>
      <c r="N23" s="24" t="str">
        <f t="shared" si="1"/>
        <v>th</v>
      </c>
      <c r="O23" s="109" t="str">
        <f t="shared" si="2"/>
        <v>So</v>
      </c>
    </row>
    <row r="24" spans="1:15" ht="15" x14ac:dyDescent="0.25">
      <c r="A24" s="33"/>
      <c r="B24" s="108">
        <v>43633</v>
      </c>
      <c r="C24" s="24" t="s">
        <v>25</v>
      </c>
      <c r="D24" s="24" t="s">
        <v>24</v>
      </c>
      <c r="E24" s="24" t="s">
        <v>22</v>
      </c>
      <c r="F24" s="24" t="s">
        <v>99</v>
      </c>
      <c r="G24" s="24" t="s">
        <v>100</v>
      </c>
      <c r="H24" s="24" t="s">
        <v>97</v>
      </c>
      <c r="I24" s="24" t="s">
        <v>98</v>
      </c>
      <c r="J24" s="24" t="str">
        <f>_xlfn.CONCAT(Table1[[#This Row],[Delimited1]],Table1[[#This Row],[Delimited2]])</f>
        <v>EastCentral</v>
      </c>
      <c r="K24" s="24" t="str">
        <f t="shared" si="0"/>
        <v>East Central</v>
      </c>
      <c r="L24" s="24" t="str">
        <f>TRIM(Table1[[#This Row],[Region]])</f>
        <v>North Central</v>
      </c>
      <c r="M24" s="24" t="str">
        <f>LEFT(Table1[[#This Row],[Delimited1]],2)</f>
        <v>Ea</v>
      </c>
      <c r="N24" s="24" t="str">
        <f t="shared" si="1"/>
        <v>st</v>
      </c>
      <c r="O24" s="109" t="str">
        <f t="shared" si="2"/>
        <v>Ea</v>
      </c>
    </row>
    <row r="25" spans="1:15" ht="15" x14ac:dyDescent="0.25">
      <c r="A25" s="33"/>
      <c r="B25" s="108">
        <v>43344</v>
      </c>
      <c r="C25" s="24" t="s">
        <v>25</v>
      </c>
      <c r="D25" s="24" t="s">
        <v>23</v>
      </c>
      <c r="E25" s="24" t="s">
        <v>22</v>
      </c>
      <c r="F25" s="24" t="s">
        <v>99</v>
      </c>
      <c r="G25" s="24" t="s">
        <v>100</v>
      </c>
      <c r="H25" s="24" t="s">
        <v>97</v>
      </c>
      <c r="I25" s="24" t="s">
        <v>98</v>
      </c>
      <c r="J25" s="24" t="str">
        <f>_xlfn.CONCAT(Table1[[#This Row],[Delimited1]],Table1[[#This Row],[Delimited2]])</f>
        <v>WestCentral</v>
      </c>
      <c r="K25" s="24" t="str">
        <f t="shared" si="0"/>
        <v>West Central</v>
      </c>
      <c r="L25" s="24" t="str">
        <f>TRIM(Table1[[#This Row],[Region]])</f>
        <v>North Central</v>
      </c>
      <c r="M25" s="24" t="str">
        <f>LEFT(Table1[[#This Row],[Delimited1]],2)</f>
        <v>We</v>
      </c>
      <c r="N25" s="24" t="str">
        <f t="shared" si="1"/>
        <v>st</v>
      </c>
      <c r="O25" s="109" t="str">
        <f t="shared" si="2"/>
        <v>We</v>
      </c>
    </row>
    <row r="26" spans="1:15" ht="15" x14ac:dyDescent="0.25">
      <c r="A26" s="33"/>
      <c r="B26" s="108">
        <v>43582</v>
      </c>
      <c r="C26" s="24" t="s">
        <v>25</v>
      </c>
      <c r="D26" s="24" t="s">
        <v>27</v>
      </c>
      <c r="E26" s="24" t="s">
        <v>22</v>
      </c>
      <c r="F26" s="24" t="s">
        <v>99</v>
      </c>
      <c r="G26" s="24" t="s">
        <v>100</v>
      </c>
      <c r="H26" s="24" t="s">
        <v>97</v>
      </c>
      <c r="I26" s="24" t="s">
        <v>98</v>
      </c>
      <c r="J26" s="24" t="str">
        <f>_xlfn.CONCAT(Table1[[#This Row],[Delimited1]],Table1[[#This Row],[Delimited2]])</f>
        <v>NorthCentral</v>
      </c>
      <c r="K26" s="24" t="str">
        <f t="shared" si="0"/>
        <v>North Central</v>
      </c>
      <c r="L26" s="24" t="str">
        <f>TRIM(Table1[[#This Row],[Region]])</f>
        <v>North Central</v>
      </c>
      <c r="M26" s="24" t="str">
        <f>LEFT(Table1[[#This Row],[Delimited1]],2)</f>
        <v>No</v>
      </c>
      <c r="N26" s="24" t="str">
        <f t="shared" si="1"/>
        <v>th</v>
      </c>
      <c r="O26" s="109" t="str">
        <f t="shared" si="2"/>
        <v>No</v>
      </c>
    </row>
    <row r="27" spans="1:15" ht="15" x14ac:dyDescent="0.25">
      <c r="A27" s="33"/>
      <c r="B27" s="108">
        <v>43106</v>
      </c>
      <c r="C27" s="24" t="s">
        <v>25</v>
      </c>
      <c r="D27" s="24" t="s">
        <v>31</v>
      </c>
      <c r="E27" s="24" t="s">
        <v>22</v>
      </c>
      <c r="F27" s="24" t="s">
        <v>99</v>
      </c>
      <c r="G27" s="24" t="s">
        <v>100</v>
      </c>
      <c r="H27" s="24" t="s">
        <v>97</v>
      </c>
      <c r="I27" s="24" t="s">
        <v>98</v>
      </c>
      <c r="J27" s="24" t="str">
        <f>_xlfn.CONCAT(Table1[[#This Row],[Delimited1]],Table1[[#This Row],[Delimited2]])</f>
        <v>SouthCentral</v>
      </c>
      <c r="K27" s="24" t="str">
        <f t="shared" si="0"/>
        <v>South Central</v>
      </c>
      <c r="L27" s="24" t="str">
        <f>TRIM(Table1[[#This Row],[Region]])</f>
        <v>North Central</v>
      </c>
      <c r="M27" s="24" t="str">
        <f>LEFT(Table1[[#This Row],[Delimited1]],2)</f>
        <v>So</v>
      </c>
      <c r="N27" s="24" t="str">
        <f t="shared" si="1"/>
        <v>th</v>
      </c>
      <c r="O27" s="109" t="str">
        <f t="shared" si="2"/>
        <v>So</v>
      </c>
    </row>
    <row r="28" spans="1:15" ht="15" x14ac:dyDescent="0.25">
      <c r="A28" s="33"/>
      <c r="B28" s="108">
        <v>43310</v>
      </c>
      <c r="C28" s="24" t="s">
        <v>25</v>
      </c>
      <c r="D28" s="24" t="s">
        <v>24</v>
      </c>
      <c r="E28" s="24" t="s">
        <v>22</v>
      </c>
      <c r="F28" s="24" t="s">
        <v>99</v>
      </c>
      <c r="G28" s="24" t="s">
        <v>100</v>
      </c>
      <c r="H28" s="24" t="s">
        <v>97</v>
      </c>
      <c r="I28" s="24" t="s">
        <v>98</v>
      </c>
      <c r="J28" s="24" t="str">
        <f>_xlfn.CONCAT(Table1[[#This Row],[Delimited1]],Table1[[#This Row],[Delimited2]])</f>
        <v>EastCentral</v>
      </c>
      <c r="K28" s="24" t="str">
        <f t="shared" si="0"/>
        <v>East Central</v>
      </c>
      <c r="L28" s="24" t="str">
        <f>TRIM(Table1[[#This Row],[Region]])</f>
        <v>North Central</v>
      </c>
      <c r="M28" s="24" t="str">
        <f>LEFT(Table1[[#This Row],[Delimited1]],2)</f>
        <v>Ea</v>
      </c>
      <c r="N28" s="24" t="str">
        <f t="shared" si="1"/>
        <v>st</v>
      </c>
      <c r="O28" s="109" t="str">
        <f t="shared" si="2"/>
        <v>Ea</v>
      </c>
    </row>
    <row r="29" spans="1:15" ht="15" x14ac:dyDescent="0.25">
      <c r="A29" s="33"/>
      <c r="B29" s="108">
        <v>43463</v>
      </c>
      <c r="C29" s="24" t="s">
        <v>25</v>
      </c>
      <c r="D29" s="24" t="s">
        <v>23</v>
      </c>
      <c r="E29" s="24" t="s">
        <v>22</v>
      </c>
      <c r="F29" s="24" t="s">
        <v>99</v>
      </c>
      <c r="G29" s="24" t="s">
        <v>100</v>
      </c>
      <c r="H29" s="24" t="s">
        <v>97</v>
      </c>
      <c r="I29" s="24" t="s">
        <v>98</v>
      </c>
      <c r="J29" s="24" t="str">
        <f>_xlfn.CONCAT(Table1[[#This Row],[Delimited1]],Table1[[#This Row],[Delimited2]])</f>
        <v>WestCentral</v>
      </c>
      <c r="K29" s="24" t="str">
        <f t="shared" si="0"/>
        <v>West Central</v>
      </c>
      <c r="L29" s="24" t="str">
        <f>TRIM(Table1[[#This Row],[Region]])</f>
        <v>North Central</v>
      </c>
      <c r="M29" s="24" t="str">
        <f>LEFT(Table1[[#This Row],[Delimited1]],2)</f>
        <v>We</v>
      </c>
      <c r="N29" s="24" t="str">
        <f t="shared" si="1"/>
        <v>st</v>
      </c>
      <c r="O29" s="109" t="str">
        <f t="shared" si="2"/>
        <v>We</v>
      </c>
    </row>
    <row r="30" spans="1:15" ht="15" x14ac:dyDescent="0.25">
      <c r="A30" s="33"/>
      <c r="B30" s="108">
        <v>43395</v>
      </c>
      <c r="C30" s="24" t="s">
        <v>25</v>
      </c>
      <c r="D30" s="24" t="s">
        <v>27</v>
      </c>
      <c r="E30" s="24" t="s">
        <v>22</v>
      </c>
      <c r="F30" s="24" t="s">
        <v>99</v>
      </c>
      <c r="G30" s="24" t="s">
        <v>100</v>
      </c>
      <c r="H30" s="24" t="s">
        <v>97</v>
      </c>
      <c r="I30" s="24" t="s">
        <v>98</v>
      </c>
      <c r="J30" s="24" t="str">
        <f>_xlfn.CONCAT(Table1[[#This Row],[Delimited1]],Table1[[#This Row],[Delimited2]])</f>
        <v>NorthCentral</v>
      </c>
      <c r="K30" s="24" t="str">
        <f t="shared" si="0"/>
        <v>North Central</v>
      </c>
      <c r="L30" s="24" t="str">
        <f>TRIM(Table1[[#This Row],[Region]])</f>
        <v>North Central</v>
      </c>
      <c r="M30" s="24" t="str">
        <f>LEFT(Table1[[#This Row],[Delimited1]],2)</f>
        <v>No</v>
      </c>
      <c r="N30" s="24" t="str">
        <f t="shared" si="1"/>
        <v>th</v>
      </c>
      <c r="O30" s="109" t="str">
        <f t="shared" si="2"/>
        <v>No</v>
      </c>
    </row>
    <row r="31" spans="1:15" ht="15" x14ac:dyDescent="0.25">
      <c r="A31" s="33"/>
      <c r="B31" s="108">
        <v>43650</v>
      </c>
      <c r="C31" s="24" t="s">
        <v>25</v>
      </c>
      <c r="D31" s="24" t="s">
        <v>31</v>
      </c>
      <c r="E31" s="24" t="s">
        <v>22</v>
      </c>
      <c r="F31" s="24" t="s">
        <v>99</v>
      </c>
      <c r="G31" s="24" t="s">
        <v>100</v>
      </c>
      <c r="H31" s="24" t="s">
        <v>97</v>
      </c>
      <c r="I31" s="24" t="s">
        <v>98</v>
      </c>
      <c r="J31" s="24" t="str">
        <f>_xlfn.CONCAT(Table1[[#This Row],[Delimited1]],Table1[[#This Row],[Delimited2]])</f>
        <v>SouthCentral</v>
      </c>
      <c r="K31" s="24" t="str">
        <f t="shared" si="0"/>
        <v>South Central</v>
      </c>
      <c r="L31" s="24" t="str">
        <f>TRIM(Table1[[#This Row],[Region]])</f>
        <v>North Central</v>
      </c>
      <c r="M31" s="24" t="str">
        <f>LEFT(Table1[[#This Row],[Delimited1]],2)</f>
        <v>So</v>
      </c>
      <c r="N31" s="24" t="str">
        <f t="shared" si="1"/>
        <v>th</v>
      </c>
      <c r="O31" s="109" t="str">
        <f t="shared" si="2"/>
        <v>So</v>
      </c>
    </row>
    <row r="32" spans="1:15" ht="15" x14ac:dyDescent="0.25">
      <c r="A32" s="33"/>
      <c r="B32" s="108">
        <v>43259</v>
      </c>
      <c r="C32" s="24" t="s">
        <v>25</v>
      </c>
      <c r="D32" s="24" t="s">
        <v>24</v>
      </c>
      <c r="E32" s="24" t="s">
        <v>22</v>
      </c>
      <c r="F32" s="24" t="s">
        <v>99</v>
      </c>
      <c r="G32" s="24" t="s">
        <v>100</v>
      </c>
      <c r="H32" s="24" t="s">
        <v>97</v>
      </c>
      <c r="I32" s="24" t="s">
        <v>98</v>
      </c>
      <c r="J32" s="24" t="str">
        <f>_xlfn.CONCAT(Table1[[#This Row],[Delimited1]],Table1[[#This Row],[Delimited2]])</f>
        <v>EastCentral</v>
      </c>
      <c r="K32" s="24" t="str">
        <f t="shared" si="0"/>
        <v>East Central</v>
      </c>
      <c r="L32" s="24" t="str">
        <f>TRIM(Table1[[#This Row],[Region]])</f>
        <v>North Central</v>
      </c>
      <c r="M32" s="24" t="str">
        <f>LEFT(Table1[[#This Row],[Delimited1]],2)</f>
        <v>Ea</v>
      </c>
      <c r="N32" s="24" t="str">
        <f t="shared" si="1"/>
        <v>st</v>
      </c>
      <c r="O32" s="109" t="str">
        <f t="shared" si="2"/>
        <v>Ea</v>
      </c>
    </row>
    <row r="33" spans="1:15" ht="15" x14ac:dyDescent="0.25">
      <c r="A33" s="33"/>
      <c r="B33" s="108">
        <v>43191</v>
      </c>
      <c r="C33" s="24" t="s">
        <v>25</v>
      </c>
      <c r="D33" s="24" t="s">
        <v>23</v>
      </c>
      <c r="E33" s="24" t="s">
        <v>22</v>
      </c>
      <c r="F33" s="24" t="s">
        <v>99</v>
      </c>
      <c r="G33" s="24" t="s">
        <v>100</v>
      </c>
      <c r="H33" s="24" t="s">
        <v>97</v>
      </c>
      <c r="I33" s="24" t="s">
        <v>98</v>
      </c>
      <c r="J33" s="24" t="str">
        <f>_xlfn.CONCAT(Table1[[#This Row],[Delimited1]],Table1[[#This Row],[Delimited2]])</f>
        <v>WestCentral</v>
      </c>
      <c r="K33" s="24" t="str">
        <f t="shared" si="0"/>
        <v>West Central</v>
      </c>
      <c r="L33" s="24" t="str">
        <f>TRIM(Table1[[#This Row],[Region]])</f>
        <v>North Central</v>
      </c>
      <c r="M33" s="24" t="str">
        <f>LEFT(Table1[[#This Row],[Delimited1]],2)</f>
        <v>We</v>
      </c>
      <c r="N33" s="24" t="str">
        <f t="shared" si="1"/>
        <v>st</v>
      </c>
      <c r="O33" s="109" t="str">
        <f t="shared" si="2"/>
        <v>We</v>
      </c>
    </row>
    <row r="34" spans="1:15" ht="15" x14ac:dyDescent="0.25">
      <c r="A34" s="33"/>
      <c r="B34" s="108">
        <v>43327</v>
      </c>
      <c r="C34" s="24" t="s">
        <v>25</v>
      </c>
      <c r="D34" s="24" t="s">
        <v>27</v>
      </c>
      <c r="E34" s="24" t="s">
        <v>22</v>
      </c>
      <c r="F34" s="24" t="s">
        <v>99</v>
      </c>
      <c r="G34" s="24" t="s">
        <v>100</v>
      </c>
      <c r="H34" s="24" t="s">
        <v>97</v>
      </c>
      <c r="I34" s="24" t="s">
        <v>98</v>
      </c>
      <c r="J34" s="24" t="str">
        <f>_xlfn.CONCAT(Table1[[#This Row],[Delimited1]],Table1[[#This Row],[Delimited2]])</f>
        <v>NorthCentral</v>
      </c>
      <c r="K34" s="24" t="str">
        <f t="shared" si="0"/>
        <v>North Central</v>
      </c>
      <c r="L34" s="24" t="str">
        <f>TRIM(Table1[[#This Row],[Region]])</f>
        <v>North Central</v>
      </c>
      <c r="M34" s="24" t="str">
        <f>LEFT(Table1[[#This Row],[Delimited1]],2)</f>
        <v>No</v>
      </c>
      <c r="N34" s="24" t="str">
        <f t="shared" si="1"/>
        <v>th</v>
      </c>
      <c r="O34" s="109" t="str">
        <f t="shared" si="2"/>
        <v>No</v>
      </c>
    </row>
    <row r="35" spans="1:15" ht="15" x14ac:dyDescent="0.25">
      <c r="A35" s="33"/>
      <c r="B35" s="108">
        <v>43293</v>
      </c>
      <c r="C35" s="24" t="s">
        <v>25</v>
      </c>
      <c r="D35" s="24" t="s">
        <v>31</v>
      </c>
      <c r="E35" s="24" t="s">
        <v>22</v>
      </c>
      <c r="F35" s="24" t="s">
        <v>99</v>
      </c>
      <c r="G35" s="24" t="s">
        <v>100</v>
      </c>
      <c r="H35" s="24" t="s">
        <v>97</v>
      </c>
      <c r="I35" s="24" t="s">
        <v>98</v>
      </c>
      <c r="J35" s="24" t="str">
        <f>_xlfn.CONCAT(Table1[[#This Row],[Delimited1]],Table1[[#This Row],[Delimited2]])</f>
        <v>SouthCentral</v>
      </c>
      <c r="K35" s="24" t="str">
        <f t="shared" si="0"/>
        <v>South Central</v>
      </c>
      <c r="L35" s="24" t="str">
        <f>TRIM(Table1[[#This Row],[Region]])</f>
        <v>North Central</v>
      </c>
      <c r="M35" s="24" t="str">
        <f>LEFT(Table1[[#This Row],[Delimited1]],2)</f>
        <v>So</v>
      </c>
      <c r="N35" s="24" t="str">
        <f t="shared" si="1"/>
        <v>th</v>
      </c>
      <c r="O35" s="109" t="str">
        <f t="shared" si="2"/>
        <v>So</v>
      </c>
    </row>
    <row r="36" spans="1:15" ht="15" x14ac:dyDescent="0.25">
      <c r="A36" s="33"/>
      <c r="B36" s="108">
        <v>43361</v>
      </c>
      <c r="C36" s="24" t="s">
        <v>25</v>
      </c>
      <c r="D36" s="24" t="s">
        <v>24</v>
      </c>
      <c r="E36" s="24" t="s">
        <v>22</v>
      </c>
      <c r="F36" s="24" t="s">
        <v>99</v>
      </c>
      <c r="G36" s="24" t="s">
        <v>100</v>
      </c>
      <c r="H36" s="24" t="s">
        <v>97</v>
      </c>
      <c r="I36" s="24" t="s">
        <v>98</v>
      </c>
      <c r="J36" s="24" t="str">
        <f>_xlfn.CONCAT(Table1[[#This Row],[Delimited1]],Table1[[#This Row],[Delimited2]])</f>
        <v>EastCentral</v>
      </c>
      <c r="K36" s="24" t="str">
        <f t="shared" si="0"/>
        <v>East Central</v>
      </c>
      <c r="L36" s="24" t="str">
        <f>TRIM(Table1[[#This Row],[Region]])</f>
        <v>North Central</v>
      </c>
      <c r="M36" s="24" t="str">
        <f>LEFT(Table1[[#This Row],[Delimited1]],2)</f>
        <v>Ea</v>
      </c>
      <c r="N36" s="24" t="str">
        <f t="shared" si="1"/>
        <v>st</v>
      </c>
      <c r="O36" s="109" t="str">
        <f t="shared" si="2"/>
        <v>Ea</v>
      </c>
    </row>
    <row r="37" spans="1:15" ht="15" x14ac:dyDescent="0.25">
      <c r="A37" s="33"/>
      <c r="B37" s="108">
        <v>43412</v>
      </c>
      <c r="C37" s="24" t="s">
        <v>25</v>
      </c>
      <c r="D37" s="24" t="s">
        <v>23</v>
      </c>
      <c r="E37" s="24" t="s">
        <v>22</v>
      </c>
      <c r="F37" s="24" t="s">
        <v>99</v>
      </c>
      <c r="G37" s="24" t="s">
        <v>100</v>
      </c>
      <c r="H37" s="24" t="s">
        <v>97</v>
      </c>
      <c r="I37" s="24" t="s">
        <v>98</v>
      </c>
      <c r="J37" s="24" t="str">
        <f>_xlfn.CONCAT(Table1[[#This Row],[Delimited1]],Table1[[#This Row],[Delimited2]])</f>
        <v>WestCentral</v>
      </c>
      <c r="K37" s="24" t="str">
        <f t="shared" si="0"/>
        <v>West Central</v>
      </c>
      <c r="L37" s="24" t="str">
        <f>TRIM(Table1[[#This Row],[Region]])</f>
        <v>North Central</v>
      </c>
      <c r="M37" s="24" t="str">
        <f>LEFT(Table1[[#This Row],[Delimited1]],2)</f>
        <v>We</v>
      </c>
      <c r="N37" s="24" t="str">
        <f t="shared" si="1"/>
        <v>st</v>
      </c>
      <c r="O37" s="109" t="str">
        <f t="shared" si="2"/>
        <v>We</v>
      </c>
    </row>
    <row r="38" spans="1:15" ht="15" x14ac:dyDescent="0.25">
      <c r="A38" s="33"/>
      <c r="B38" s="108">
        <v>43514</v>
      </c>
      <c r="C38" s="24" t="s">
        <v>25</v>
      </c>
      <c r="D38" s="24" t="s">
        <v>27</v>
      </c>
      <c r="E38" s="24" t="s">
        <v>22</v>
      </c>
      <c r="F38" s="24" t="s">
        <v>99</v>
      </c>
      <c r="G38" s="24" t="s">
        <v>100</v>
      </c>
      <c r="H38" s="24" t="s">
        <v>97</v>
      </c>
      <c r="I38" s="24" t="s">
        <v>98</v>
      </c>
      <c r="J38" s="24" t="str">
        <f>_xlfn.CONCAT(Table1[[#This Row],[Delimited1]],Table1[[#This Row],[Delimited2]])</f>
        <v>NorthCentral</v>
      </c>
      <c r="K38" s="24" t="str">
        <f t="shared" si="0"/>
        <v>North Central</v>
      </c>
      <c r="L38" s="24" t="str">
        <f>TRIM(Table1[[#This Row],[Region]])</f>
        <v>North Central</v>
      </c>
      <c r="M38" s="24" t="str">
        <f>LEFT(Table1[[#This Row],[Delimited1]],2)</f>
        <v>No</v>
      </c>
      <c r="N38" s="24" t="str">
        <f t="shared" si="1"/>
        <v>th</v>
      </c>
      <c r="O38" s="109" t="str">
        <f t="shared" si="2"/>
        <v>No</v>
      </c>
    </row>
    <row r="39" spans="1:15" ht="15" x14ac:dyDescent="0.25">
      <c r="A39" s="33"/>
      <c r="B39" s="108">
        <v>43735</v>
      </c>
      <c r="C39" s="24" t="s">
        <v>25</v>
      </c>
      <c r="D39" s="24" t="s">
        <v>31</v>
      </c>
      <c r="E39" s="24" t="s">
        <v>22</v>
      </c>
      <c r="F39" s="24" t="s">
        <v>99</v>
      </c>
      <c r="G39" s="24" t="s">
        <v>100</v>
      </c>
      <c r="H39" s="24" t="s">
        <v>97</v>
      </c>
      <c r="I39" s="24" t="s">
        <v>98</v>
      </c>
      <c r="J39" s="24" t="str">
        <f>_xlfn.CONCAT(Table1[[#This Row],[Delimited1]],Table1[[#This Row],[Delimited2]])</f>
        <v>SouthCentral</v>
      </c>
      <c r="K39" s="24" t="str">
        <f t="shared" si="0"/>
        <v>South Central</v>
      </c>
      <c r="L39" s="24" t="str">
        <f>TRIM(Table1[[#This Row],[Region]])</f>
        <v>North Central</v>
      </c>
      <c r="M39" s="24" t="str">
        <f>LEFT(Table1[[#This Row],[Delimited1]],2)</f>
        <v>So</v>
      </c>
      <c r="N39" s="24" t="str">
        <f t="shared" si="1"/>
        <v>th</v>
      </c>
      <c r="O39" s="109" t="str">
        <f t="shared" si="2"/>
        <v>So</v>
      </c>
    </row>
    <row r="40" spans="1:15" ht="15" x14ac:dyDescent="0.25">
      <c r="A40" s="33"/>
      <c r="B40" s="108">
        <v>43752</v>
      </c>
      <c r="C40" s="24" t="s">
        <v>25</v>
      </c>
      <c r="D40" s="24" t="s">
        <v>24</v>
      </c>
      <c r="E40" s="24" t="s">
        <v>22</v>
      </c>
      <c r="F40" s="24" t="s">
        <v>99</v>
      </c>
      <c r="G40" s="24" t="s">
        <v>100</v>
      </c>
      <c r="H40" s="24" t="s">
        <v>97</v>
      </c>
      <c r="I40" s="24" t="s">
        <v>98</v>
      </c>
      <c r="J40" s="24" t="str">
        <f>_xlfn.CONCAT(Table1[[#This Row],[Delimited1]],Table1[[#This Row],[Delimited2]])</f>
        <v>EastCentral</v>
      </c>
      <c r="K40" s="24" t="str">
        <f t="shared" si="0"/>
        <v>East Central</v>
      </c>
      <c r="L40" s="24" t="str">
        <f>TRIM(Table1[[#This Row],[Region]])</f>
        <v>North Central</v>
      </c>
      <c r="M40" s="24" t="str">
        <f>LEFT(Table1[[#This Row],[Delimited1]],2)</f>
        <v>Ea</v>
      </c>
      <c r="N40" s="24" t="str">
        <f t="shared" si="1"/>
        <v>st</v>
      </c>
      <c r="O40" s="109" t="str">
        <f t="shared" si="2"/>
        <v>Ea</v>
      </c>
    </row>
    <row r="41" spans="1:15" ht="15" x14ac:dyDescent="0.25">
      <c r="A41" s="33"/>
      <c r="B41" s="108">
        <v>43174</v>
      </c>
      <c r="C41" s="24" t="s">
        <v>25</v>
      </c>
      <c r="D41" s="24" t="s">
        <v>23</v>
      </c>
      <c r="E41" s="24" t="s">
        <v>22</v>
      </c>
      <c r="F41" s="24" t="s">
        <v>99</v>
      </c>
      <c r="G41" s="24" t="s">
        <v>100</v>
      </c>
      <c r="H41" s="24" t="s">
        <v>97</v>
      </c>
      <c r="I41" s="24" t="s">
        <v>98</v>
      </c>
      <c r="J41" s="24" t="str">
        <f>_xlfn.CONCAT(Table1[[#This Row],[Delimited1]],Table1[[#This Row],[Delimited2]])</f>
        <v>WestCentral</v>
      </c>
      <c r="K41" s="24" t="str">
        <f t="shared" si="0"/>
        <v>West Central</v>
      </c>
      <c r="L41" s="24" t="str">
        <f>TRIM(Table1[[#This Row],[Region]])</f>
        <v>North Central</v>
      </c>
      <c r="M41" s="24" t="str">
        <f>LEFT(Table1[[#This Row],[Delimited1]],2)</f>
        <v>We</v>
      </c>
      <c r="N41" s="24" t="str">
        <f t="shared" si="1"/>
        <v>st</v>
      </c>
      <c r="O41" s="109" t="str">
        <f t="shared" si="2"/>
        <v>We</v>
      </c>
    </row>
    <row r="42" spans="1:15" ht="15" x14ac:dyDescent="0.25">
      <c r="A42" s="33"/>
      <c r="B42" s="108">
        <v>43242</v>
      </c>
      <c r="C42" s="24" t="s">
        <v>25</v>
      </c>
      <c r="D42" s="24" t="s">
        <v>27</v>
      </c>
      <c r="E42" s="24" t="s">
        <v>22</v>
      </c>
      <c r="F42" s="24" t="s">
        <v>99</v>
      </c>
      <c r="G42" s="24" t="s">
        <v>100</v>
      </c>
      <c r="H42" s="24" t="s">
        <v>97</v>
      </c>
      <c r="I42" s="24" t="s">
        <v>98</v>
      </c>
      <c r="J42" s="24" t="str">
        <f>_xlfn.CONCAT(Table1[[#This Row],[Delimited1]],Table1[[#This Row],[Delimited2]])</f>
        <v>NorthCentral</v>
      </c>
      <c r="K42" s="24" t="str">
        <f t="shared" si="0"/>
        <v>North Central</v>
      </c>
      <c r="L42" s="24" t="str">
        <f>TRIM(Table1[[#This Row],[Region]])</f>
        <v>North Central</v>
      </c>
      <c r="M42" s="24" t="str">
        <f>LEFT(Table1[[#This Row],[Delimited1]],2)</f>
        <v>No</v>
      </c>
      <c r="N42" s="24" t="str">
        <f t="shared" si="1"/>
        <v>th</v>
      </c>
      <c r="O42" s="109" t="str">
        <f t="shared" si="2"/>
        <v>No</v>
      </c>
    </row>
    <row r="43" spans="1:15" ht="15" x14ac:dyDescent="0.25">
      <c r="A43" s="33"/>
      <c r="B43" s="108">
        <v>43531</v>
      </c>
      <c r="C43" s="24" t="s">
        <v>25</v>
      </c>
      <c r="D43" s="24" t="s">
        <v>31</v>
      </c>
      <c r="E43" s="24" t="s">
        <v>22</v>
      </c>
      <c r="F43" s="24" t="s">
        <v>99</v>
      </c>
      <c r="G43" s="24" t="s">
        <v>100</v>
      </c>
      <c r="H43" s="24" t="s">
        <v>97</v>
      </c>
      <c r="I43" s="24" t="s">
        <v>98</v>
      </c>
      <c r="J43" s="24" t="str">
        <f>_xlfn.CONCAT(Table1[[#This Row],[Delimited1]],Table1[[#This Row],[Delimited2]])</f>
        <v>SouthCentral</v>
      </c>
      <c r="K43" s="24" t="str">
        <f t="shared" si="0"/>
        <v>South Central</v>
      </c>
      <c r="L43" s="24" t="str">
        <f>TRIM(Table1[[#This Row],[Region]])</f>
        <v>North Central</v>
      </c>
      <c r="M43" s="24" t="str">
        <f>LEFT(Table1[[#This Row],[Delimited1]],2)</f>
        <v>So</v>
      </c>
      <c r="N43" s="24" t="str">
        <f t="shared" si="1"/>
        <v>th</v>
      </c>
      <c r="O43" s="109" t="str">
        <f t="shared" si="2"/>
        <v>So</v>
      </c>
    </row>
    <row r="44" spans="1:15" ht="15" x14ac:dyDescent="0.25">
      <c r="A44" s="33"/>
      <c r="B44" s="113">
        <v>43701</v>
      </c>
      <c r="C44" s="114" t="s">
        <v>157</v>
      </c>
      <c r="D44" s="114" t="s">
        <v>24</v>
      </c>
      <c r="E44" s="114" t="s">
        <v>22</v>
      </c>
      <c r="F44" s="114" t="s">
        <v>99</v>
      </c>
      <c r="G44" s="114" t="s">
        <v>100</v>
      </c>
      <c r="H44" s="114" t="s">
        <v>97</v>
      </c>
      <c r="I44" s="114" t="s">
        <v>98</v>
      </c>
      <c r="J44" s="114" t="str">
        <f>_xlfn.CONCAT(Table1[[#This Row],[Delimited1]],Table1[[#This Row],[Delimited2]])</f>
        <v>EastCentral</v>
      </c>
      <c r="K44" s="114" t="str">
        <f t="shared" si="0"/>
        <v>East Central</v>
      </c>
      <c r="L44" s="114" t="str">
        <f>TRIM(Table1[[#This Row],[Region]])</f>
        <v>North@Central</v>
      </c>
      <c r="M44" s="24" t="str">
        <f>LEFT(Table1[[#This Row],[Delimited1]],2)</f>
        <v>Ea</v>
      </c>
      <c r="N44" s="114" t="str">
        <f t="shared" si="1"/>
        <v>st</v>
      </c>
      <c r="O44" s="115" t="str">
        <f t="shared" si="2"/>
        <v>Ea</v>
      </c>
    </row>
  </sheetData>
  <pageMargins left="0.75" right="0.75" top="1" bottom="1" header="0.5" footer="0.5"/>
  <pageSetup orientation="portrait" r:id="rId1"/>
  <headerFooter alignWithMargins="0">
    <oddFooter>&amp;LDeveloped by Contextures Inc.&amp;Cwww.contextures.com&amp;R&amp;D</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A2D5-F6B7-4C40-BEBE-4C5965791ABB}">
  <dimension ref="B2:E11"/>
  <sheetViews>
    <sheetView showGridLines="0" workbookViewId="0">
      <selection activeCell="B12" sqref="B12"/>
    </sheetView>
  </sheetViews>
  <sheetFormatPr defaultRowHeight="15" x14ac:dyDescent="0.25"/>
  <cols>
    <col min="2" max="2" width="14.7109375" bestFit="1" customWidth="1"/>
    <col min="3" max="3" width="11.5703125" bestFit="1" customWidth="1"/>
    <col min="4" max="4" width="12.7109375" bestFit="1" customWidth="1"/>
    <col min="5" max="5" width="15.28515625" bestFit="1" customWidth="1"/>
  </cols>
  <sheetData>
    <row r="2" spans="2:5" x14ac:dyDescent="0.25">
      <c r="B2" s="91" t="s">
        <v>42</v>
      </c>
      <c r="C2" s="92" t="s">
        <v>61</v>
      </c>
      <c r="D2" s="93" t="s">
        <v>44</v>
      </c>
      <c r="E2" s="94" t="s">
        <v>45</v>
      </c>
    </row>
    <row r="3" spans="2:5" x14ac:dyDescent="0.25">
      <c r="B3" s="95" t="s">
        <v>8</v>
      </c>
      <c r="C3" s="96">
        <v>300</v>
      </c>
      <c r="D3" s="97">
        <v>1592</v>
      </c>
      <c r="E3" s="97">
        <v>562.77199999999993</v>
      </c>
    </row>
    <row r="4" spans="2:5" x14ac:dyDescent="0.25">
      <c r="B4" s="99" t="s">
        <v>6</v>
      </c>
      <c r="C4" s="96">
        <v>300</v>
      </c>
      <c r="D4" s="100">
        <v>1088</v>
      </c>
      <c r="E4" s="100">
        <v>396.9024</v>
      </c>
    </row>
    <row r="5" spans="2:5" x14ac:dyDescent="0.25">
      <c r="B5" s="95" t="s">
        <v>12</v>
      </c>
      <c r="C5" s="96">
        <v>151</v>
      </c>
      <c r="D5" s="97">
        <v>1680</v>
      </c>
      <c r="E5" s="97">
        <v>752.64</v>
      </c>
    </row>
    <row r="6" spans="2:5" x14ac:dyDescent="0.25">
      <c r="B6" s="99" t="s">
        <v>6</v>
      </c>
      <c r="C6" s="96">
        <v>165</v>
      </c>
      <c r="D6" s="100">
        <v>2133</v>
      </c>
      <c r="E6" s="100">
        <v>922.73579999999993</v>
      </c>
    </row>
    <row r="7" spans="2:5" x14ac:dyDescent="0.25">
      <c r="B7" s="95" t="s">
        <v>10</v>
      </c>
      <c r="C7" s="96">
        <v>301</v>
      </c>
      <c r="D7" s="97">
        <v>1610</v>
      </c>
      <c r="E7" s="97">
        <v>579.11700000000008</v>
      </c>
    </row>
    <row r="8" spans="2:5" x14ac:dyDescent="0.25">
      <c r="B8" s="95" t="s">
        <v>5</v>
      </c>
      <c r="C8" s="96">
        <v>271</v>
      </c>
      <c r="D8" s="100">
        <v>1540</v>
      </c>
      <c r="E8" s="100">
        <v>569.79999999999995</v>
      </c>
    </row>
    <row r="9" spans="2:5" x14ac:dyDescent="0.25">
      <c r="B9" s="99" t="s">
        <v>18</v>
      </c>
      <c r="C9" s="96">
        <v>477</v>
      </c>
      <c r="D9" s="97">
        <v>1316</v>
      </c>
      <c r="E9" s="97">
        <v>427.56840000000005</v>
      </c>
    </row>
    <row r="10" spans="2:5" x14ac:dyDescent="0.25">
      <c r="D10" s="117"/>
    </row>
    <row r="11" spans="2:5" x14ac:dyDescent="0.25">
      <c r="D11" s="117"/>
    </row>
  </sheetData>
  <conditionalFormatting sqref="C3:E9">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4066C-EACE-444E-9495-7D60B9986B5F}">
  <dimension ref="B2:H23"/>
  <sheetViews>
    <sheetView showGridLines="0" zoomScaleNormal="100" workbookViewId="0">
      <selection activeCell="B4" sqref="B4"/>
    </sheetView>
  </sheetViews>
  <sheetFormatPr defaultRowHeight="14.25" x14ac:dyDescent="0.2"/>
  <cols>
    <col min="1" max="1" width="9.140625" style="50"/>
    <col min="2" max="2" width="14.7109375" style="50" bestFit="1" customWidth="1"/>
    <col min="3" max="3" width="11.5703125" style="50" bestFit="1" customWidth="1"/>
    <col min="4" max="4" width="12.7109375" style="50" bestFit="1" customWidth="1"/>
    <col min="5" max="5" width="15.28515625" style="50" bestFit="1" customWidth="1"/>
    <col min="6" max="16384" width="9.140625" style="50"/>
  </cols>
  <sheetData>
    <row r="2" spans="2:8" ht="15" x14ac:dyDescent="0.25">
      <c r="B2" s="133" t="s">
        <v>140</v>
      </c>
      <c r="C2" s="134"/>
      <c r="D2" s="134"/>
      <c r="E2" s="135"/>
    </row>
    <row r="3" spans="2:8" ht="15" x14ac:dyDescent="0.25">
      <c r="B3" s="91" t="s">
        <v>42</v>
      </c>
      <c r="C3" s="92" t="s">
        <v>61</v>
      </c>
      <c r="D3" s="93" t="s">
        <v>44</v>
      </c>
      <c r="E3" s="94" t="s">
        <v>45</v>
      </c>
    </row>
    <row r="4" spans="2:8" x14ac:dyDescent="0.2">
      <c r="B4" s="95" t="s">
        <v>8</v>
      </c>
      <c r="C4" s="96">
        <v>300</v>
      </c>
      <c r="D4" s="97">
        <v>1592</v>
      </c>
      <c r="E4" s="97">
        <v>562.77199999999993</v>
      </c>
    </row>
    <row r="5" spans="2:8" x14ac:dyDescent="0.2">
      <c r="B5" s="99" t="s">
        <v>6</v>
      </c>
      <c r="C5" s="96">
        <v>300</v>
      </c>
      <c r="D5" s="100">
        <v>1088</v>
      </c>
      <c r="E5" s="100">
        <v>396.9024</v>
      </c>
    </row>
    <row r="6" spans="2:8" x14ac:dyDescent="0.2">
      <c r="B6" s="95" t="s">
        <v>12</v>
      </c>
      <c r="C6" s="96">
        <v>151</v>
      </c>
      <c r="D6" s="97">
        <v>1680</v>
      </c>
      <c r="E6" s="97">
        <v>752.64</v>
      </c>
    </row>
    <row r="7" spans="2:8" x14ac:dyDescent="0.2">
      <c r="B7" s="99" t="s">
        <v>6</v>
      </c>
      <c r="C7" s="96">
        <v>165</v>
      </c>
      <c r="D7" s="100">
        <v>2133</v>
      </c>
      <c r="E7" s="100">
        <v>922.73579999999993</v>
      </c>
    </row>
    <row r="8" spans="2:8" x14ac:dyDescent="0.2">
      <c r="B8" s="95" t="s">
        <v>10</v>
      </c>
      <c r="C8" s="96">
        <v>301</v>
      </c>
      <c r="D8" s="97">
        <v>1610</v>
      </c>
      <c r="E8" s="97">
        <v>579.11700000000008</v>
      </c>
    </row>
    <row r="9" spans="2:8" x14ac:dyDescent="0.2">
      <c r="B9" s="95" t="s">
        <v>5</v>
      </c>
      <c r="C9" s="96">
        <v>271</v>
      </c>
      <c r="D9" s="100">
        <v>1540</v>
      </c>
      <c r="E9" s="100">
        <v>569.79999999999995</v>
      </c>
    </row>
    <row r="10" spans="2:8" x14ac:dyDescent="0.2">
      <c r="B10" s="99" t="s">
        <v>18</v>
      </c>
      <c r="C10" s="96">
        <v>477</v>
      </c>
      <c r="D10" s="97">
        <v>1316</v>
      </c>
      <c r="E10" s="97">
        <v>427.56840000000005</v>
      </c>
    </row>
    <row r="11" spans="2:8" x14ac:dyDescent="0.2">
      <c r="H11" s="102"/>
    </row>
    <row r="12" spans="2:8" x14ac:dyDescent="0.2">
      <c r="H12" s="102"/>
    </row>
    <row r="13" spans="2:8" x14ac:dyDescent="0.2">
      <c r="H13" s="102"/>
    </row>
    <row r="14" spans="2:8" x14ac:dyDescent="0.2">
      <c r="H14" s="102"/>
    </row>
    <row r="15" spans="2:8" x14ac:dyDescent="0.2">
      <c r="H15" s="102"/>
    </row>
    <row r="16" spans="2:8" x14ac:dyDescent="0.2">
      <c r="H16" s="102"/>
    </row>
    <row r="17" spans="8:8" x14ac:dyDescent="0.2">
      <c r="H17" s="102"/>
    </row>
    <row r="18" spans="8:8" x14ac:dyDescent="0.2">
      <c r="H18" s="102"/>
    </row>
    <row r="19" spans="8:8" x14ac:dyDescent="0.2">
      <c r="H19" s="102"/>
    </row>
    <row r="20" spans="8:8" x14ac:dyDescent="0.2">
      <c r="H20" s="102"/>
    </row>
    <row r="21" spans="8:8" x14ac:dyDescent="0.2">
      <c r="H21" s="102"/>
    </row>
    <row r="22" spans="8:8" x14ac:dyDescent="0.2">
      <c r="H22" s="102"/>
    </row>
    <row r="23" spans="8:8" x14ac:dyDescent="0.2">
      <c r="H23" s="102"/>
    </row>
  </sheetData>
  <dataConsolidate topLabels="1" link="1">
    <dataRefs count="2">
      <dataRef ref="B2:E15" sheet="Data Consolidate1"/>
      <dataRef ref="H4:K17" sheet="Data Consolidate1"/>
    </dataRefs>
  </dataConsolidate>
  <mergeCells count="1">
    <mergeCell ref="B2:E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D9EC0-BC56-4735-BA39-337D9C41CF48}">
  <dimension ref="D4:H12"/>
  <sheetViews>
    <sheetView showGridLines="0" workbookViewId="0">
      <selection activeCell="G17" sqref="G17"/>
    </sheetView>
  </sheetViews>
  <sheetFormatPr defaultRowHeight="14.25" x14ac:dyDescent="0.2"/>
  <cols>
    <col min="1" max="1" width="11.5703125" style="50" bestFit="1" customWidth="1"/>
    <col min="2" max="2" width="14.7109375" style="50" bestFit="1" customWidth="1"/>
    <col min="3" max="3" width="11.5703125" style="50" bestFit="1" customWidth="1"/>
    <col min="4" max="4" width="14.7109375" style="50" bestFit="1" customWidth="1"/>
    <col min="5" max="5" width="11.5703125" style="50" bestFit="1" customWidth="1"/>
    <col min="6" max="6" width="12.7109375" style="50" bestFit="1" customWidth="1"/>
    <col min="7" max="7" width="15.28515625" style="50" bestFit="1" customWidth="1"/>
    <col min="8" max="16384" width="9.140625" style="50"/>
  </cols>
  <sheetData>
    <row r="4" spans="4:8" x14ac:dyDescent="0.2">
      <c r="H4" s="98"/>
    </row>
    <row r="5" spans="4:8" ht="15" x14ac:dyDescent="0.25">
      <c r="D5" s="133" t="s">
        <v>141</v>
      </c>
      <c r="E5" s="134"/>
      <c r="F5" s="134"/>
      <c r="G5" s="135"/>
    </row>
    <row r="6" spans="4:8" ht="15" x14ac:dyDescent="0.25">
      <c r="D6" s="91" t="s">
        <v>42</v>
      </c>
      <c r="E6" s="92" t="s">
        <v>61</v>
      </c>
      <c r="F6" s="93" t="s">
        <v>44</v>
      </c>
      <c r="G6" s="94" t="s">
        <v>45</v>
      </c>
    </row>
    <row r="7" spans="4:8" x14ac:dyDescent="0.2">
      <c r="D7" s="95" t="s">
        <v>10</v>
      </c>
      <c r="E7" s="96">
        <v>1000</v>
      </c>
      <c r="F7" s="100">
        <v>1799</v>
      </c>
      <c r="G7" s="100">
        <v>708.80600000000004</v>
      </c>
    </row>
    <row r="8" spans="4:8" x14ac:dyDescent="0.2">
      <c r="D8" s="95" t="s">
        <v>18</v>
      </c>
      <c r="E8" s="96">
        <v>172</v>
      </c>
      <c r="F8" s="97">
        <v>1624</v>
      </c>
      <c r="G8" s="97">
        <v>621.3424</v>
      </c>
    </row>
    <row r="9" spans="4:8" x14ac:dyDescent="0.2">
      <c r="D9" s="99" t="s">
        <v>12</v>
      </c>
      <c r="E9" s="96">
        <v>251</v>
      </c>
      <c r="F9" s="100">
        <v>726</v>
      </c>
      <c r="G9" s="100">
        <v>235.87740000000002</v>
      </c>
    </row>
    <row r="10" spans="4:8" x14ac:dyDescent="0.2">
      <c r="D10" s="101" t="s">
        <v>5</v>
      </c>
      <c r="E10" s="96">
        <v>420</v>
      </c>
      <c r="F10" s="97">
        <v>2277</v>
      </c>
      <c r="G10" s="97">
        <v>965.67569999999989</v>
      </c>
    </row>
    <row r="11" spans="4:8" x14ac:dyDescent="0.2">
      <c r="D11" s="101" t="s">
        <v>6</v>
      </c>
      <c r="E11" s="96">
        <v>143</v>
      </c>
      <c r="F11" s="100">
        <v>714</v>
      </c>
      <c r="G11" s="100">
        <v>220.983</v>
      </c>
    </row>
    <row r="12" spans="4:8" x14ac:dyDescent="0.2">
      <c r="D12" s="101" t="s">
        <v>8</v>
      </c>
      <c r="E12" s="96">
        <v>2000</v>
      </c>
      <c r="F12" s="97">
        <v>2682</v>
      </c>
      <c r="G12" s="97">
        <v>1023.183</v>
      </c>
    </row>
  </sheetData>
  <dataConsolidate topLabels="1" link="1">
    <dataRefs count="2">
      <dataRef ref="A1:E14" sheet="Data Consolidate1"/>
      <dataRef ref="A1:E14" sheet="Data Consolidate2"/>
    </dataRefs>
  </dataConsolidate>
  <mergeCells count="1">
    <mergeCell ref="D5:G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016BE-1087-4981-9AAF-0A7224F7ADD1}">
  <dimension ref="B2:E21"/>
  <sheetViews>
    <sheetView showGridLines="0" workbookViewId="0">
      <selection activeCell="C5" sqref="C5"/>
    </sheetView>
  </sheetViews>
  <sheetFormatPr defaultRowHeight="15" outlineLevelRow="1" x14ac:dyDescent="0.25"/>
  <cols>
    <col min="2" max="2" width="14.7109375" style="118" bestFit="1" customWidth="1"/>
    <col min="3" max="3" width="14.5703125" style="118" bestFit="1" customWidth="1"/>
    <col min="4" max="4" width="13.85546875" style="118" bestFit="1" customWidth="1"/>
    <col min="5" max="5" width="16" style="118" bestFit="1" customWidth="1"/>
  </cols>
  <sheetData>
    <row r="2" spans="2:5" x14ac:dyDescent="0.25">
      <c r="B2" s="118" t="s">
        <v>159</v>
      </c>
      <c r="C2" s="118" t="s">
        <v>61</v>
      </c>
      <c r="D2" s="118" t="s">
        <v>44</v>
      </c>
      <c r="E2" s="118" t="s">
        <v>45</v>
      </c>
    </row>
    <row r="3" spans="2:5" hidden="1" outlineLevel="1" x14ac:dyDescent="0.25">
      <c r="C3" s="128">
        <f>'Data Consolidate1'!$C$4</f>
        <v>300</v>
      </c>
      <c r="D3" s="129">
        <f>'Data Consolidate1'!$D$4</f>
        <v>1592</v>
      </c>
      <c r="E3" s="129">
        <f>'Data Consolidate1'!$E$4</f>
        <v>562.77199999999993</v>
      </c>
    </row>
    <row r="4" spans="2:5" hidden="1" outlineLevel="1" collapsed="1" x14ac:dyDescent="0.25">
      <c r="C4" s="128">
        <f>'Data Consolidate2'!$E$12</f>
        <v>2000</v>
      </c>
      <c r="D4" s="129">
        <f>'Data Consolidate2'!$F$12</f>
        <v>2682</v>
      </c>
      <c r="E4" s="129">
        <f>'Data Consolidate2'!$G$12</f>
        <v>1023.183</v>
      </c>
    </row>
    <row r="5" spans="2:5" collapsed="1" x14ac:dyDescent="0.25">
      <c r="B5" s="118" t="s">
        <v>8</v>
      </c>
      <c r="C5" s="128">
        <f>SUM(C3:C4)</f>
        <v>2300</v>
      </c>
      <c r="D5" s="129">
        <f>SUM(D3:D4)</f>
        <v>4274</v>
      </c>
      <c r="E5" s="129">
        <f>SUM(E3:E4)</f>
        <v>1585.9549999999999</v>
      </c>
    </row>
    <row r="6" spans="2:5" hidden="1" outlineLevel="1" x14ac:dyDescent="0.25">
      <c r="C6" s="128">
        <f>'Data Consolidate1'!$C$5</f>
        <v>300</v>
      </c>
      <c r="D6" s="129">
        <f>'Data Consolidate1'!$D$5</f>
        <v>1088</v>
      </c>
      <c r="E6" s="129">
        <f>'Data Consolidate1'!$E$5</f>
        <v>396.9024</v>
      </c>
    </row>
    <row r="7" spans="2:5" hidden="1" outlineLevel="1" collapsed="1" x14ac:dyDescent="0.25">
      <c r="C7" s="128">
        <f>'Data Consolidate1'!$C$7</f>
        <v>165</v>
      </c>
      <c r="D7" s="129">
        <f>'Data Consolidate1'!$D$7</f>
        <v>2133</v>
      </c>
      <c r="E7" s="129">
        <f>'Data Consolidate1'!$E$7</f>
        <v>922.73579999999993</v>
      </c>
    </row>
    <row r="8" spans="2:5" hidden="1" outlineLevel="1" collapsed="1" x14ac:dyDescent="0.25">
      <c r="C8" s="128">
        <f>'Data Consolidate2'!$E$11</f>
        <v>143</v>
      </c>
      <c r="D8" s="129">
        <f>'Data Consolidate2'!$F$11</f>
        <v>714</v>
      </c>
      <c r="E8" s="129">
        <f>'Data Consolidate2'!$G$11</f>
        <v>220.983</v>
      </c>
    </row>
    <row r="9" spans="2:5" collapsed="1" x14ac:dyDescent="0.25">
      <c r="B9" s="118" t="s">
        <v>6</v>
      </c>
      <c r="C9" s="128">
        <f>SUM(C6:C8)</f>
        <v>608</v>
      </c>
      <c r="D9" s="129">
        <f>SUM(D6:D8)</f>
        <v>3935</v>
      </c>
      <c r="E9" s="129">
        <f>SUM(E6:E8)</f>
        <v>1540.6211999999998</v>
      </c>
    </row>
    <row r="10" spans="2:5" hidden="1" outlineLevel="1" x14ac:dyDescent="0.25">
      <c r="C10" s="128">
        <f>'Data Consolidate1'!$C$6</f>
        <v>151</v>
      </c>
      <c r="D10" s="129">
        <f>'Data Consolidate1'!$D$6</f>
        <v>1680</v>
      </c>
      <c r="E10" s="129">
        <f>'Data Consolidate1'!$E$6</f>
        <v>752.64</v>
      </c>
    </row>
    <row r="11" spans="2:5" hidden="1" outlineLevel="1" collapsed="1" x14ac:dyDescent="0.25">
      <c r="C11" s="128">
        <f>'Data Consolidate2'!$E$9</f>
        <v>251</v>
      </c>
      <c r="D11" s="129">
        <f>'Data Consolidate2'!$F$9</f>
        <v>726</v>
      </c>
      <c r="E11" s="129">
        <f>'Data Consolidate2'!$G$9</f>
        <v>235.87740000000002</v>
      </c>
    </row>
    <row r="12" spans="2:5" collapsed="1" x14ac:dyDescent="0.25">
      <c r="B12" s="118" t="s">
        <v>12</v>
      </c>
      <c r="C12" s="128">
        <f>SUM(C10:C11)</f>
        <v>402</v>
      </c>
      <c r="D12" s="129">
        <f>SUM(D10:D11)</f>
        <v>2406</v>
      </c>
      <c r="E12" s="129">
        <f>SUM(E10:E11)</f>
        <v>988.51739999999995</v>
      </c>
    </row>
    <row r="13" spans="2:5" hidden="1" outlineLevel="1" x14ac:dyDescent="0.25">
      <c r="C13" s="128">
        <f>'Data Consolidate1'!$C$8</f>
        <v>301</v>
      </c>
      <c r="D13" s="129">
        <f>'Data Consolidate1'!$D$8</f>
        <v>1610</v>
      </c>
      <c r="E13" s="129">
        <f>'Data Consolidate1'!$E$8</f>
        <v>579.11700000000008</v>
      </c>
    </row>
    <row r="14" spans="2:5" hidden="1" outlineLevel="1" collapsed="1" x14ac:dyDescent="0.25">
      <c r="C14" s="128">
        <f>'Data Consolidate2'!$E$7</f>
        <v>1000</v>
      </c>
      <c r="D14" s="129">
        <f>'Data Consolidate2'!$F$7</f>
        <v>1799</v>
      </c>
      <c r="E14" s="129">
        <f>'Data Consolidate2'!$G$7</f>
        <v>708.80600000000004</v>
      </c>
    </row>
    <row r="15" spans="2:5" collapsed="1" x14ac:dyDescent="0.25">
      <c r="B15" s="118" t="s">
        <v>10</v>
      </c>
      <c r="C15" s="128">
        <f>SUM(C13:C14)</f>
        <v>1301</v>
      </c>
      <c r="D15" s="129">
        <f>SUM(D13:D14)</f>
        <v>3409</v>
      </c>
      <c r="E15" s="129">
        <f>SUM(E13:E14)</f>
        <v>1287.9230000000002</v>
      </c>
    </row>
    <row r="16" spans="2:5" hidden="1" outlineLevel="1" x14ac:dyDescent="0.25">
      <c r="C16" s="128">
        <f>'Data Consolidate1'!$C$9</f>
        <v>271</v>
      </c>
      <c r="D16" s="129">
        <f>'Data Consolidate1'!$D$9</f>
        <v>1540</v>
      </c>
      <c r="E16" s="129">
        <f>'Data Consolidate1'!$E$9</f>
        <v>569.79999999999995</v>
      </c>
    </row>
    <row r="17" spans="2:5" hidden="1" outlineLevel="1" collapsed="1" x14ac:dyDescent="0.25">
      <c r="C17" s="128">
        <f>'Data Consolidate2'!$E$10</f>
        <v>420</v>
      </c>
      <c r="D17" s="129">
        <f>'Data Consolidate2'!$F$10</f>
        <v>2277</v>
      </c>
      <c r="E17" s="129">
        <f>'Data Consolidate2'!$G$10</f>
        <v>965.67569999999989</v>
      </c>
    </row>
    <row r="18" spans="2:5" collapsed="1" x14ac:dyDescent="0.25">
      <c r="B18" s="118" t="s">
        <v>5</v>
      </c>
      <c r="C18" s="128">
        <f>SUM(C16:C17)</f>
        <v>691</v>
      </c>
      <c r="D18" s="129">
        <f>SUM(D16:D17)</f>
        <v>3817</v>
      </c>
      <c r="E18" s="129">
        <f>SUM(E16:E17)</f>
        <v>1535.4757</v>
      </c>
    </row>
    <row r="19" spans="2:5" hidden="1" outlineLevel="1" x14ac:dyDescent="0.25">
      <c r="C19" s="128">
        <f>'Data Consolidate1'!$C$10</f>
        <v>477</v>
      </c>
      <c r="D19" s="129">
        <f>'Data Consolidate1'!$D$10</f>
        <v>1316</v>
      </c>
      <c r="E19" s="129">
        <f>'Data Consolidate1'!$E$10</f>
        <v>427.56840000000005</v>
      </c>
    </row>
    <row r="20" spans="2:5" hidden="1" outlineLevel="1" collapsed="1" x14ac:dyDescent="0.25">
      <c r="C20" s="128">
        <f>'Data Consolidate2'!$E$8</f>
        <v>172</v>
      </c>
      <c r="D20" s="129">
        <f>'Data Consolidate2'!$F$8</f>
        <v>1624</v>
      </c>
      <c r="E20" s="129">
        <f>'Data Consolidate2'!$G$8</f>
        <v>621.3424</v>
      </c>
    </row>
    <row r="21" spans="2:5" collapsed="1" x14ac:dyDescent="0.25">
      <c r="B21" s="118" t="s">
        <v>18</v>
      </c>
      <c r="C21" s="128">
        <f>SUM(C19:C20)</f>
        <v>649</v>
      </c>
      <c r="D21" s="129">
        <f>SUM(D19:D20)</f>
        <v>2940</v>
      </c>
      <c r="E21" s="129">
        <f>SUM(E19:E20)</f>
        <v>1048.9108000000001</v>
      </c>
    </row>
  </sheetData>
  <dataConsolidate topLabels="1" link="1">
    <dataRefs count="2">
      <dataRef ref="B3:E10" sheet="Data Consolidate1"/>
      <dataRef ref="D6:G12" sheet="Data Consolidate2"/>
    </dataRefs>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01019-EA7B-4CBC-B83B-8E3F5FFF70A2}">
  <dimension ref="B1:K9"/>
  <sheetViews>
    <sheetView showGridLines="0" zoomScale="160" zoomScaleNormal="160" workbookViewId="0">
      <selection activeCell="E5" sqref="E5"/>
    </sheetView>
  </sheetViews>
  <sheetFormatPr defaultRowHeight="15" x14ac:dyDescent="0.25"/>
  <cols>
    <col min="2" max="2" width="10.28515625" bestFit="1" customWidth="1"/>
    <col min="3" max="3" width="17.5703125" bestFit="1" customWidth="1"/>
    <col min="4" max="4" width="22" bestFit="1" customWidth="1"/>
    <col min="5" max="5" width="17" bestFit="1" customWidth="1"/>
    <col min="6" max="8" width="13.28515625" bestFit="1" customWidth="1"/>
  </cols>
  <sheetData>
    <row r="1" spans="2:11" ht="15.75" thickBot="1" x14ac:dyDescent="0.3"/>
    <row r="2" spans="2:11" ht="16.5" thickTop="1" x14ac:dyDescent="0.3">
      <c r="B2" s="136" t="s">
        <v>151</v>
      </c>
      <c r="C2" s="125" t="s">
        <v>153</v>
      </c>
      <c r="D2" s="139" t="s">
        <v>152</v>
      </c>
      <c r="E2" s="140"/>
      <c r="F2" s="140"/>
      <c r="G2" s="140"/>
      <c r="H2" s="141"/>
      <c r="J2" s="127">
        <v>1</v>
      </c>
      <c r="K2" t="s">
        <v>154</v>
      </c>
    </row>
    <row r="3" spans="2:11" ht="16.5" thickBot="1" x14ac:dyDescent="0.35">
      <c r="B3" s="137"/>
      <c r="C3" s="126">
        <v>0.9</v>
      </c>
      <c r="D3" s="122">
        <v>101200</v>
      </c>
      <c r="E3" s="123">
        <v>151200</v>
      </c>
      <c r="F3" s="123">
        <v>201200</v>
      </c>
      <c r="G3" s="123">
        <v>251200</v>
      </c>
      <c r="H3" s="124">
        <v>301200</v>
      </c>
      <c r="J3" s="127">
        <v>2</v>
      </c>
      <c r="K3" t="s">
        <v>155</v>
      </c>
    </row>
    <row r="4" spans="2:11" ht="16.5" thickTop="1" x14ac:dyDescent="0.3">
      <c r="B4" s="137"/>
      <c r="C4" s="119">
        <v>10198111.438619988</v>
      </c>
      <c r="D4" s="120">
        <f>(C4/D3)*C3</f>
        <v>90.694666944248908</v>
      </c>
      <c r="E4" s="120">
        <f t="shared" ref="D4:H7" si="0">($C4/E$3)*$C$3</f>
        <v>60.703044277499934</v>
      </c>
      <c r="F4" s="120">
        <f t="shared" si="0"/>
        <v>45.617794705556605</v>
      </c>
      <c r="G4" s="120">
        <f t="shared" si="0"/>
        <v>36.537819644737219</v>
      </c>
      <c r="H4" s="120">
        <f t="shared" si="0"/>
        <v>30.472444537709126</v>
      </c>
      <c r="K4" s="118"/>
    </row>
    <row r="5" spans="2:11" ht="15.75" x14ac:dyDescent="0.3">
      <c r="B5" s="137"/>
      <c r="C5" s="121">
        <v>60198111.438619986</v>
      </c>
      <c r="D5" s="120">
        <f t="shared" si="0"/>
        <v>535.35869856480224</v>
      </c>
      <c r="E5" s="120">
        <f t="shared" si="0"/>
        <v>358.32209189654759</v>
      </c>
      <c r="F5" s="120">
        <f t="shared" si="0"/>
        <v>269.27584639541743</v>
      </c>
      <c r="G5" s="120">
        <f t="shared" si="0"/>
        <v>215.67794703327223</v>
      </c>
      <c r="H5" s="120">
        <f t="shared" si="0"/>
        <v>179.87483497595613</v>
      </c>
      <c r="K5" s="118"/>
    </row>
    <row r="6" spans="2:11" ht="15.75" x14ac:dyDescent="0.3">
      <c r="B6" s="137"/>
      <c r="C6" s="121">
        <v>110198111.43861999</v>
      </c>
      <c r="D6" s="120">
        <f t="shared" si="0"/>
        <v>980.02273018535573</v>
      </c>
      <c r="E6" s="120">
        <f t="shared" si="0"/>
        <v>655.94113951559518</v>
      </c>
      <c r="F6" s="120">
        <f t="shared" si="0"/>
        <v>492.93389808527826</v>
      </c>
      <c r="G6" s="120">
        <f t="shared" si="0"/>
        <v>394.8180744218073</v>
      </c>
      <c r="H6" s="120">
        <f t="shared" si="0"/>
        <v>329.27722541420314</v>
      </c>
      <c r="K6" s="118"/>
    </row>
    <row r="7" spans="2:11" ht="16.5" thickBot="1" x14ac:dyDescent="0.35">
      <c r="B7" s="138"/>
      <c r="C7" s="121">
        <v>160198111.43861997</v>
      </c>
      <c r="D7" s="120">
        <f t="shared" si="0"/>
        <v>1424.6867618059089</v>
      </c>
      <c r="E7" s="120">
        <f t="shared" si="0"/>
        <v>953.56018713464266</v>
      </c>
      <c r="F7" s="120">
        <f t="shared" si="0"/>
        <v>716.59194977513903</v>
      </c>
      <c r="G7" s="120">
        <f t="shared" si="0"/>
        <v>573.9582018103423</v>
      </c>
      <c r="H7" s="120">
        <f t="shared" si="0"/>
        <v>478.67961585245013</v>
      </c>
    </row>
    <row r="8" spans="2:11" ht="15.75" thickTop="1" x14ac:dyDescent="0.25"/>
    <row r="9" spans="2:11" x14ac:dyDescent="0.25">
      <c r="D9" t="s">
        <v>154</v>
      </c>
      <c r="F9" t="s">
        <v>160</v>
      </c>
    </row>
  </sheetData>
  <mergeCells count="2">
    <mergeCell ref="B2:B7"/>
    <mergeCell ref="D2:H2"/>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7E6C6-44D7-4EFE-8840-DA0BE1474795}">
  <sheetPr codeName="Sheet7"/>
  <dimension ref="B1:AG44"/>
  <sheetViews>
    <sheetView showGridLines="0" topLeftCell="U1" zoomScale="130" zoomScaleNormal="130" workbookViewId="0">
      <pane ySplit="1" topLeftCell="A2" activePane="bottomLeft" state="frozen"/>
      <selection pane="bottomLeft" activeCell="AD3" sqref="AD3:AG3"/>
    </sheetView>
  </sheetViews>
  <sheetFormatPr defaultRowHeight="14.25" x14ac:dyDescent="0.2"/>
  <cols>
    <col min="1" max="1" width="9.140625" style="2"/>
    <col min="2" max="3" width="13.7109375" style="2" bestFit="1" customWidth="1"/>
    <col min="4" max="4" width="7.7109375" style="2" bestFit="1" customWidth="1"/>
    <col min="5" max="5" width="8.5703125" style="2" bestFit="1" customWidth="1"/>
    <col min="6" max="6" width="8.5703125" style="2" customWidth="1"/>
    <col min="7" max="7" width="13.7109375" style="2" bestFit="1" customWidth="1"/>
    <col min="8" max="8" width="7.7109375" style="2" bestFit="1" customWidth="1"/>
    <col min="9" max="9" width="7.5703125" style="2" bestFit="1" customWidth="1"/>
    <col min="10" max="10" width="13.7109375" style="2" bestFit="1" customWidth="1"/>
    <col min="11" max="15" width="13.7109375" style="73" customWidth="1"/>
    <col min="16" max="16" width="9.140625" style="2"/>
    <col min="17" max="17" width="13.7109375" style="2" bestFit="1" customWidth="1"/>
    <col min="18" max="18" width="11" style="2" bestFit="1" customWidth="1"/>
    <col min="19" max="21" width="12.140625" style="2" bestFit="1" customWidth="1"/>
    <col min="22" max="22" width="11" style="2" bestFit="1" customWidth="1"/>
    <col min="23" max="23" width="12.140625" style="2" bestFit="1" customWidth="1"/>
    <col min="24" max="24" width="9.140625" style="2"/>
    <col min="25" max="25" width="11.140625" style="2" bestFit="1" customWidth="1"/>
    <col min="26" max="26" width="12.140625" style="2" bestFit="1" customWidth="1"/>
    <col min="27" max="27" width="7.7109375" style="2" bestFit="1" customWidth="1"/>
    <col min="28" max="28" width="7.5703125" style="2" bestFit="1" customWidth="1"/>
    <col min="29" max="29" width="9.140625" style="2"/>
    <col min="30" max="30" width="11.140625" style="2" bestFit="1" customWidth="1"/>
    <col min="31" max="31" width="7.7109375" style="2" bestFit="1" customWidth="1"/>
    <col min="32" max="32" width="7.5703125" style="2" bestFit="1" customWidth="1"/>
    <col min="33" max="33" width="12.140625" style="2" bestFit="1" customWidth="1"/>
    <col min="34" max="16384" width="9.140625" style="2"/>
  </cols>
  <sheetData>
    <row r="1" spans="2:33" s="73" customFormat="1" x14ac:dyDescent="0.2">
      <c r="P1" s="4"/>
    </row>
    <row r="2" spans="2:33" s="73" customFormat="1" ht="16.5" x14ac:dyDescent="0.3">
      <c r="B2" s="145" t="s">
        <v>137</v>
      </c>
      <c r="C2" s="146"/>
      <c r="D2" s="146"/>
      <c r="E2" s="146"/>
      <c r="F2" s="146"/>
      <c r="G2" s="146"/>
      <c r="H2" s="146"/>
      <c r="I2" s="146"/>
      <c r="J2" s="146"/>
      <c r="K2" s="146"/>
      <c r="L2" s="146"/>
      <c r="M2" s="146"/>
      <c r="N2" s="146"/>
      <c r="O2" s="146"/>
      <c r="Q2" s="148" t="s">
        <v>138</v>
      </c>
      <c r="R2" s="149"/>
      <c r="S2" s="149"/>
      <c r="T2" s="149"/>
      <c r="U2" s="149"/>
      <c r="V2" s="149"/>
      <c r="W2" s="150"/>
      <c r="X2" s="84"/>
      <c r="Y2" s="148" t="s">
        <v>139</v>
      </c>
      <c r="Z2" s="149"/>
      <c r="AA2" s="149"/>
      <c r="AB2" s="149"/>
      <c r="AC2" s="149"/>
      <c r="AD2" s="149"/>
      <c r="AE2" s="149"/>
      <c r="AF2" s="149"/>
      <c r="AG2" s="150"/>
    </row>
    <row r="3" spans="2:33" x14ac:dyDescent="0.2">
      <c r="B3" s="142" t="s">
        <v>130</v>
      </c>
      <c r="C3" s="143"/>
      <c r="D3" s="143"/>
      <c r="E3" s="144"/>
      <c r="G3" s="142" t="s">
        <v>161</v>
      </c>
      <c r="H3" s="143"/>
      <c r="I3" s="143"/>
      <c r="J3" s="144"/>
      <c r="K3" s="130"/>
      <c r="L3" s="142" t="s">
        <v>162</v>
      </c>
      <c r="M3" s="143"/>
      <c r="N3" s="143"/>
      <c r="O3" s="144"/>
      <c r="Q3" s="142" t="s">
        <v>132</v>
      </c>
      <c r="R3" s="143"/>
      <c r="S3" s="143"/>
      <c r="T3" s="143"/>
      <c r="U3" s="143"/>
      <c r="V3" s="143"/>
      <c r="W3" s="143"/>
      <c r="Y3" s="142" t="s">
        <v>136</v>
      </c>
      <c r="Z3" s="143"/>
      <c r="AA3" s="143"/>
      <c r="AB3" s="144"/>
      <c r="AC3" s="73"/>
      <c r="AD3" s="142" t="s">
        <v>135</v>
      </c>
      <c r="AE3" s="143"/>
      <c r="AF3" s="143"/>
      <c r="AG3" s="144"/>
    </row>
    <row r="4" spans="2:33" x14ac:dyDescent="0.2">
      <c r="B4" s="54" t="s">
        <v>131</v>
      </c>
      <c r="C4" s="54" t="s">
        <v>37</v>
      </c>
      <c r="D4" s="54" t="s">
        <v>35</v>
      </c>
      <c r="E4" s="54" t="s">
        <v>36</v>
      </c>
      <c r="G4" s="54" t="s">
        <v>131</v>
      </c>
      <c r="H4" s="54" t="s">
        <v>35</v>
      </c>
      <c r="I4" s="54" t="s">
        <v>36</v>
      </c>
      <c r="J4" s="54" t="s">
        <v>37</v>
      </c>
      <c r="K4" s="131"/>
      <c r="L4" s="54" t="s">
        <v>131</v>
      </c>
      <c r="M4" s="54" t="s">
        <v>35</v>
      </c>
      <c r="N4" s="54" t="s">
        <v>36</v>
      </c>
      <c r="O4" s="54" t="s">
        <v>37</v>
      </c>
      <c r="Q4" s="54" t="s">
        <v>34</v>
      </c>
      <c r="R4" s="89">
        <v>9980926149</v>
      </c>
      <c r="S4" s="89">
        <v>9980927545</v>
      </c>
      <c r="T4" s="89">
        <v>9980924333</v>
      </c>
      <c r="U4" s="89">
        <v>9980928850</v>
      </c>
      <c r="V4" s="89">
        <v>9980923274</v>
      </c>
      <c r="W4" s="89">
        <v>9980925515</v>
      </c>
      <c r="Y4" s="54" t="s">
        <v>131</v>
      </c>
      <c r="Z4" s="54" t="s">
        <v>37</v>
      </c>
      <c r="AA4" s="54" t="s">
        <v>35</v>
      </c>
      <c r="AB4" s="54" t="s">
        <v>36</v>
      </c>
      <c r="AC4" s="73"/>
      <c r="AD4" s="54" t="s">
        <v>131</v>
      </c>
      <c r="AE4" s="54" t="s">
        <v>35</v>
      </c>
      <c r="AF4" s="54" t="s">
        <v>36</v>
      </c>
      <c r="AG4" s="54" t="s">
        <v>37</v>
      </c>
    </row>
    <row r="5" spans="2:33" x14ac:dyDescent="0.2">
      <c r="B5" s="9">
        <v>9980926149</v>
      </c>
      <c r="C5" s="89" t="s">
        <v>38</v>
      </c>
      <c r="D5" s="9">
        <v>21788</v>
      </c>
      <c r="E5" s="9">
        <v>23622</v>
      </c>
      <c r="G5" s="89">
        <v>9980926149</v>
      </c>
      <c r="H5" s="74">
        <f>VLOOKUP($G5,$B$4:$E$44,3,0)</f>
        <v>21788</v>
      </c>
      <c r="I5" s="89">
        <f>VLOOKUP($G5,$B$4:$E$44,4,0)</f>
        <v>23622</v>
      </c>
      <c r="J5" s="89" t="str">
        <f>VLOOKUP($G5,$B$4:$E$44,2,0)</f>
        <v>Enabled</v>
      </c>
      <c r="K5" s="132"/>
      <c r="L5" s="89">
        <v>9980926149</v>
      </c>
      <c r="M5" s="74">
        <f>VLOOKUP($L5,$G$5:$J$44,COUNTA($L$4:M4),0)</f>
        <v>21788</v>
      </c>
      <c r="N5" s="74">
        <f>VLOOKUP($L5,$G$5:$J$44,COLUMNS($L$4:N4),0)</f>
        <v>23622</v>
      </c>
      <c r="O5" s="74" t="str">
        <f>VLOOKUP($L5,$G$5:$J$44,COLUMNS($L$4:O4),0)</f>
        <v>Enabled</v>
      </c>
      <c r="Q5" s="54" t="s">
        <v>35</v>
      </c>
      <c r="R5" s="89">
        <v>8927</v>
      </c>
      <c r="S5" s="89">
        <v>123117</v>
      </c>
      <c r="T5" s="89">
        <v>4044</v>
      </c>
      <c r="U5" s="89">
        <v>5563</v>
      </c>
      <c r="V5" s="89">
        <v>5563</v>
      </c>
      <c r="W5" s="89">
        <v>10700</v>
      </c>
      <c r="Y5" s="74">
        <v>9980926149</v>
      </c>
      <c r="Z5" s="89" t="s">
        <v>38</v>
      </c>
      <c r="AA5" s="74">
        <v>21788</v>
      </c>
      <c r="AB5" s="74">
        <v>23622</v>
      </c>
      <c r="AC5" s="73"/>
      <c r="AD5" s="89">
        <f>INDEX($Y$4:$Y$44,MATCH(AE5,$AA$4:$AA$44,0))</f>
        <v>9980926149</v>
      </c>
      <c r="AE5" s="89">
        <v>21788</v>
      </c>
      <c r="AF5" s="89">
        <v>23622</v>
      </c>
      <c r="AG5" s="89" t="s">
        <v>38</v>
      </c>
    </row>
    <row r="6" spans="2:33" x14ac:dyDescent="0.2">
      <c r="B6" s="53">
        <v>9980924333</v>
      </c>
      <c r="C6" s="89" t="s">
        <v>134</v>
      </c>
      <c r="D6" s="9">
        <v>16005</v>
      </c>
      <c r="E6" s="9">
        <v>25878</v>
      </c>
      <c r="G6" s="89">
        <v>9980924333</v>
      </c>
      <c r="H6" s="74">
        <f t="shared" ref="H6:H44" si="0">VLOOKUP($G6,$B$4:$E$44,3,0)</f>
        <v>16005</v>
      </c>
      <c r="I6" s="89">
        <f t="shared" ref="I6:I44" si="1">VLOOKUP($G6,$B$4:$E$44,4,0)</f>
        <v>25878</v>
      </c>
      <c r="J6" s="89" t="str">
        <f t="shared" ref="J6:J44" si="2">VLOOKUP($G6,$B$4:$E$44,2,0)</f>
        <v>Not Enabled</v>
      </c>
      <c r="K6" s="132"/>
      <c r="L6" s="89">
        <v>9980924333</v>
      </c>
      <c r="M6" s="74">
        <f>VLOOKUP($L6,$G$5:$J$44,COLUMNS($L$4:M5),0)</f>
        <v>16005</v>
      </c>
      <c r="N6" s="74">
        <f>VLOOKUP($L6,$G$5:$J$44,COLUMNS($L$4:N5),0)</f>
        <v>25878</v>
      </c>
      <c r="O6" s="74" t="str">
        <f>VLOOKUP($L6,$G$5:$J$44,COLUMNS($L$4:O5),0)</f>
        <v>Not Enabled</v>
      </c>
      <c r="Q6" s="54" t="s">
        <v>36</v>
      </c>
      <c r="R6" s="89">
        <v>19081</v>
      </c>
      <c r="S6" s="89">
        <v>51196</v>
      </c>
      <c r="T6" s="89">
        <v>49366</v>
      </c>
      <c r="U6" s="89">
        <v>57451</v>
      </c>
      <c r="V6" s="89">
        <v>43643</v>
      </c>
      <c r="W6" s="89">
        <v>53423</v>
      </c>
      <c r="Y6" s="74">
        <v>9980924333</v>
      </c>
      <c r="Z6" s="89" t="s">
        <v>134</v>
      </c>
      <c r="AA6" s="74">
        <v>16005</v>
      </c>
      <c r="AB6" s="74">
        <v>25878</v>
      </c>
      <c r="AC6" s="73"/>
      <c r="AD6" s="89">
        <f t="shared" ref="AD6:AD44" si="3">INDEX($Y$4:$Y$44,MATCH(AE6,$AA$4:$AA$44,0))</f>
        <v>9980924333</v>
      </c>
      <c r="AE6" s="89">
        <v>16005</v>
      </c>
      <c r="AF6" s="89">
        <v>25878</v>
      </c>
      <c r="AG6" s="89" t="s">
        <v>134</v>
      </c>
    </row>
    <row r="7" spans="2:33" x14ac:dyDescent="0.2">
      <c r="B7" s="53">
        <v>9980928850</v>
      </c>
      <c r="C7" s="89" t="s">
        <v>38</v>
      </c>
      <c r="D7" s="9">
        <v>16507</v>
      </c>
      <c r="E7" s="9">
        <v>33378</v>
      </c>
      <c r="G7" s="89">
        <v>9980928850</v>
      </c>
      <c r="H7" s="74">
        <f t="shared" si="0"/>
        <v>16507</v>
      </c>
      <c r="I7" s="89">
        <f t="shared" si="1"/>
        <v>33378</v>
      </c>
      <c r="J7" s="89" t="str">
        <f t="shared" si="2"/>
        <v>Enabled</v>
      </c>
      <c r="K7" s="132"/>
      <c r="L7" s="89">
        <v>9980928850</v>
      </c>
      <c r="M7" s="74">
        <f>VLOOKUP($L7,$G$5:$J$44,COLUMNS($L$4:M6),0)</f>
        <v>16507</v>
      </c>
      <c r="N7" s="74">
        <f>VLOOKUP($L7,$G$5:$J$44,COLUMNS($L$4:N6),0)</f>
        <v>33378</v>
      </c>
      <c r="O7" s="74" t="str">
        <f>VLOOKUP($L7,$G$5:$J$44,COLUMNS($L$4:O6),0)</f>
        <v>Enabled</v>
      </c>
      <c r="Q7" s="54" t="s">
        <v>37</v>
      </c>
      <c r="R7" s="89" t="s">
        <v>38</v>
      </c>
      <c r="S7" s="89" t="s">
        <v>134</v>
      </c>
      <c r="T7" s="89" t="s">
        <v>38</v>
      </c>
      <c r="U7" s="89" t="s">
        <v>134</v>
      </c>
      <c r="V7" s="89" t="s">
        <v>38</v>
      </c>
      <c r="W7" s="89" t="s">
        <v>134</v>
      </c>
      <c r="Y7" s="74">
        <v>9980928850</v>
      </c>
      <c r="Z7" s="89" t="s">
        <v>38</v>
      </c>
      <c r="AA7" s="74">
        <v>16507</v>
      </c>
      <c r="AB7" s="74">
        <v>33378</v>
      </c>
      <c r="AC7" s="73"/>
      <c r="AD7" s="89">
        <f t="shared" si="3"/>
        <v>9980928850</v>
      </c>
      <c r="AE7" s="89">
        <v>16507</v>
      </c>
      <c r="AF7" s="89">
        <v>33378</v>
      </c>
      <c r="AG7" s="89" t="s">
        <v>38</v>
      </c>
    </row>
    <row r="8" spans="2:33" x14ac:dyDescent="0.2">
      <c r="B8" s="53">
        <v>9980923274</v>
      </c>
      <c r="C8" s="89" t="s">
        <v>134</v>
      </c>
      <c r="D8" s="9">
        <v>21442</v>
      </c>
      <c r="E8" s="9">
        <v>30322</v>
      </c>
      <c r="G8" s="89">
        <v>9980923274</v>
      </c>
      <c r="H8" s="74">
        <f t="shared" si="0"/>
        <v>21442</v>
      </c>
      <c r="I8" s="89">
        <f t="shared" si="1"/>
        <v>30322</v>
      </c>
      <c r="J8" s="89" t="str">
        <f t="shared" si="2"/>
        <v>Not Enabled</v>
      </c>
      <c r="K8" s="132"/>
      <c r="L8" s="89">
        <v>9980923274</v>
      </c>
      <c r="M8" s="74">
        <f>VLOOKUP($L8,$G$5:$J$44,COLUMNS($L$4:M7),0)</f>
        <v>21442</v>
      </c>
      <c r="N8" s="74">
        <f>VLOOKUP($L8,$G$5:$J$44,COLUMNS($L$4:N7),0)</f>
        <v>30322</v>
      </c>
      <c r="O8" s="74" t="str">
        <f>VLOOKUP($L8,$G$5:$J$44,COLUMNS($L$4:O7),0)</f>
        <v>Not Enabled</v>
      </c>
      <c r="Y8" s="74">
        <v>9980923274</v>
      </c>
      <c r="Z8" s="89" t="s">
        <v>134</v>
      </c>
      <c r="AA8" s="74">
        <v>21442</v>
      </c>
      <c r="AB8" s="74">
        <v>30322</v>
      </c>
      <c r="AC8" s="73"/>
      <c r="AD8" s="89">
        <f t="shared" si="3"/>
        <v>9980923274</v>
      </c>
      <c r="AE8" s="89">
        <v>21442</v>
      </c>
      <c r="AF8" s="89">
        <v>30322</v>
      </c>
      <c r="AG8" s="89" t="s">
        <v>134</v>
      </c>
    </row>
    <row r="9" spans="2:33" x14ac:dyDescent="0.2">
      <c r="B9" s="53">
        <v>9980925515</v>
      </c>
      <c r="C9" s="89" t="s">
        <v>38</v>
      </c>
      <c r="D9" s="9">
        <v>16043</v>
      </c>
      <c r="E9" s="9">
        <v>29583</v>
      </c>
      <c r="G9" s="89">
        <v>9980925515</v>
      </c>
      <c r="H9" s="74">
        <f t="shared" si="0"/>
        <v>16043</v>
      </c>
      <c r="I9" s="89">
        <f t="shared" si="1"/>
        <v>29583</v>
      </c>
      <c r="J9" s="89" t="str">
        <f t="shared" si="2"/>
        <v>Enabled</v>
      </c>
      <c r="K9" s="132"/>
      <c r="L9" s="89">
        <v>9980925515</v>
      </c>
      <c r="M9" s="74">
        <f>VLOOKUP($L9,$G$5:$J$44,COLUMNS($L$4:M8),0)</f>
        <v>16043</v>
      </c>
      <c r="N9" s="74">
        <f>VLOOKUP($L9,$G$5:$J$44,COLUMNS($L$4:N8),0)</f>
        <v>29583</v>
      </c>
      <c r="O9" s="74" t="str">
        <f>VLOOKUP($L9,$G$5:$J$44,COLUMNS($L$4:O8),0)</f>
        <v>Enabled</v>
      </c>
      <c r="Q9" s="147" t="s">
        <v>133</v>
      </c>
      <c r="R9" s="147"/>
      <c r="S9" s="147"/>
      <c r="T9" s="147"/>
      <c r="Y9" s="74">
        <v>9980925515</v>
      </c>
      <c r="Z9" s="89" t="s">
        <v>38</v>
      </c>
      <c r="AA9" s="74">
        <v>16043</v>
      </c>
      <c r="AB9" s="74">
        <v>29583</v>
      </c>
      <c r="AC9" s="73"/>
      <c r="AD9" s="89">
        <f t="shared" si="3"/>
        <v>9980925515</v>
      </c>
      <c r="AE9" s="89">
        <v>16043</v>
      </c>
      <c r="AF9" s="89">
        <v>29583</v>
      </c>
      <c r="AG9" s="89" t="s">
        <v>38</v>
      </c>
    </row>
    <row r="10" spans="2:33" x14ac:dyDescent="0.2">
      <c r="B10" s="53">
        <v>9980929942</v>
      </c>
      <c r="C10" s="89" t="s">
        <v>134</v>
      </c>
      <c r="D10" s="9">
        <v>14910</v>
      </c>
      <c r="E10" s="9">
        <v>26945</v>
      </c>
      <c r="G10" s="89">
        <v>9980929942</v>
      </c>
      <c r="H10" s="74">
        <f t="shared" si="0"/>
        <v>14910</v>
      </c>
      <c r="I10" s="89">
        <f t="shared" si="1"/>
        <v>26945</v>
      </c>
      <c r="J10" s="89" t="str">
        <f t="shared" si="2"/>
        <v>Not Enabled</v>
      </c>
      <c r="K10" s="132"/>
      <c r="L10" s="89">
        <v>9980929942</v>
      </c>
      <c r="M10" s="74">
        <f>VLOOKUP($L10,$G$5:$J$44,COLUMNS($L$4:M9),0)</f>
        <v>14910</v>
      </c>
      <c r="N10" s="74">
        <f>VLOOKUP($L10,$G$5:$J$44,COLUMNS($L$4:N9),0)</f>
        <v>26945</v>
      </c>
      <c r="O10" s="74" t="str">
        <f>VLOOKUP($L10,$G$5:$J$44,COLUMNS($L$4:O9),0)</f>
        <v>Not Enabled</v>
      </c>
      <c r="Q10" s="54" t="s">
        <v>34</v>
      </c>
      <c r="R10" s="54" t="s">
        <v>35</v>
      </c>
      <c r="S10" s="54" t="s">
        <v>36</v>
      </c>
      <c r="T10" s="54" t="s">
        <v>37</v>
      </c>
      <c r="Y10" s="74">
        <v>9980929942</v>
      </c>
      <c r="Z10" s="89" t="s">
        <v>134</v>
      </c>
      <c r="AA10" s="74">
        <v>14910</v>
      </c>
      <c r="AB10" s="74">
        <v>26945</v>
      </c>
      <c r="AC10" s="73"/>
      <c r="AD10" s="89">
        <f t="shared" si="3"/>
        <v>9980929942</v>
      </c>
      <c r="AE10" s="89">
        <v>14910</v>
      </c>
      <c r="AF10" s="89">
        <v>26945</v>
      </c>
      <c r="AG10" s="89" t="s">
        <v>134</v>
      </c>
    </row>
    <row r="11" spans="2:33" x14ac:dyDescent="0.2">
      <c r="B11" s="53">
        <v>9980925579</v>
      </c>
      <c r="C11" s="89" t="s">
        <v>38</v>
      </c>
      <c r="D11" s="9">
        <v>12382</v>
      </c>
      <c r="E11" s="9">
        <v>28897</v>
      </c>
      <c r="G11" s="89">
        <v>9980925579</v>
      </c>
      <c r="H11" s="74">
        <f t="shared" si="0"/>
        <v>12382</v>
      </c>
      <c r="I11" s="89">
        <f t="shared" si="1"/>
        <v>28897</v>
      </c>
      <c r="J11" s="89" t="str">
        <f t="shared" si="2"/>
        <v>Enabled</v>
      </c>
      <c r="K11" s="132"/>
      <c r="L11" s="89">
        <v>9980925579</v>
      </c>
      <c r="M11" s="74">
        <f>VLOOKUP($L11,$G$5:$J$44,COLUMNS($L$4:M10),0)</f>
        <v>12382</v>
      </c>
      <c r="N11" s="74">
        <f>VLOOKUP($L11,$G$5:$J$44,COLUMNS($L$4:N10),0)</f>
        <v>28897</v>
      </c>
      <c r="O11" s="74" t="str">
        <f>VLOOKUP($L11,$G$5:$J$44,COLUMNS($L$4:O10),0)</f>
        <v>Enabled</v>
      </c>
      <c r="Q11" s="89">
        <v>9980926149</v>
      </c>
      <c r="R11" s="89">
        <f t="shared" ref="R11:R16" si="4">HLOOKUP(Q11,Q$4:W$7,2,0)</f>
        <v>8927</v>
      </c>
      <c r="S11" s="89">
        <f t="shared" ref="S11:S16" si="5">HLOOKUP(Q11,$Q$4:$W$7,3,0)</f>
        <v>19081</v>
      </c>
      <c r="T11" s="89" t="str">
        <f t="shared" ref="T11:T16" si="6">HLOOKUP(Q11,$Q$4:$W$7,4,0)</f>
        <v>Enabled</v>
      </c>
      <c r="Y11" s="74">
        <v>9980925579</v>
      </c>
      <c r="Z11" s="89" t="s">
        <v>38</v>
      </c>
      <c r="AA11" s="74">
        <v>12382</v>
      </c>
      <c r="AB11" s="74">
        <v>28897</v>
      </c>
      <c r="AC11" s="73"/>
      <c r="AD11" s="89">
        <f t="shared" si="3"/>
        <v>9980925579</v>
      </c>
      <c r="AE11" s="89">
        <v>12382</v>
      </c>
      <c r="AF11" s="89">
        <v>28897</v>
      </c>
      <c r="AG11" s="89" t="s">
        <v>38</v>
      </c>
    </row>
    <row r="12" spans="2:33" x14ac:dyDescent="0.2">
      <c r="B12" s="53">
        <v>9980927122</v>
      </c>
      <c r="C12" s="89" t="s">
        <v>134</v>
      </c>
      <c r="D12" s="9">
        <v>12630</v>
      </c>
      <c r="E12" s="9">
        <v>24178</v>
      </c>
      <c r="G12" s="89">
        <v>9980927122</v>
      </c>
      <c r="H12" s="74">
        <f t="shared" si="0"/>
        <v>12630</v>
      </c>
      <c r="I12" s="89">
        <f t="shared" si="1"/>
        <v>24178</v>
      </c>
      <c r="J12" s="89" t="str">
        <f t="shared" si="2"/>
        <v>Not Enabled</v>
      </c>
      <c r="K12" s="132"/>
      <c r="L12" s="89">
        <v>9980927122</v>
      </c>
      <c r="M12" s="74">
        <f>VLOOKUP($L12,$G$5:$J$44,COLUMNS($L$4:M11),0)</f>
        <v>12630</v>
      </c>
      <c r="N12" s="74">
        <f>VLOOKUP($L12,$G$5:$J$44,COLUMNS($L$4:N11),0)</f>
        <v>24178</v>
      </c>
      <c r="O12" s="74" t="str">
        <f>VLOOKUP($L12,$G$5:$J$44,COLUMNS($L$4:O11),0)</f>
        <v>Not Enabled</v>
      </c>
      <c r="Q12" s="89">
        <v>9980927545</v>
      </c>
      <c r="R12" s="89">
        <f t="shared" si="4"/>
        <v>123117</v>
      </c>
      <c r="S12" s="89">
        <f t="shared" si="5"/>
        <v>51196</v>
      </c>
      <c r="T12" s="89" t="str">
        <f t="shared" si="6"/>
        <v>Not Enabled</v>
      </c>
      <c r="Y12" s="74">
        <v>9980927122</v>
      </c>
      <c r="Z12" s="89" t="s">
        <v>134</v>
      </c>
      <c r="AA12" s="74">
        <v>12630</v>
      </c>
      <c r="AB12" s="74">
        <v>24178</v>
      </c>
      <c r="AC12" s="73"/>
      <c r="AD12" s="89">
        <f t="shared" si="3"/>
        <v>9980927122</v>
      </c>
      <c r="AE12" s="89">
        <v>12630</v>
      </c>
      <c r="AF12" s="89">
        <v>24178</v>
      </c>
      <c r="AG12" s="89" t="s">
        <v>134</v>
      </c>
    </row>
    <row r="13" spans="2:33" x14ac:dyDescent="0.2">
      <c r="B13" s="53">
        <v>9980932660</v>
      </c>
      <c r="C13" s="89" t="s">
        <v>38</v>
      </c>
      <c r="D13" s="9">
        <v>15739</v>
      </c>
      <c r="E13" s="9">
        <v>31145</v>
      </c>
      <c r="G13" s="89">
        <v>9980932660</v>
      </c>
      <c r="H13" s="74">
        <f t="shared" si="0"/>
        <v>15739</v>
      </c>
      <c r="I13" s="89">
        <f t="shared" si="1"/>
        <v>31145</v>
      </c>
      <c r="J13" s="89" t="str">
        <f t="shared" si="2"/>
        <v>Enabled</v>
      </c>
      <c r="K13" s="132"/>
      <c r="L13" s="89">
        <v>9980932660</v>
      </c>
      <c r="M13" s="74">
        <f>VLOOKUP($L13,$G$5:$J$44,COLUMNS($L$4:M12),0)</f>
        <v>15739</v>
      </c>
      <c r="N13" s="74">
        <f>VLOOKUP($L13,$G$5:$J$44,COLUMNS($L$4:N12),0)</f>
        <v>31145</v>
      </c>
      <c r="O13" s="74" t="str">
        <f>VLOOKUP($L13,$G$5:$J$44,COLUMNS($L$4:O12),0)</f>
        <v>Enabled</v>
      </c>
      <c r="Q13" s="89">
        <v>9980924333</v>
      </c>
      <c r="R13" s="89">
        <f t="shared" si="4"/>
        <v>4044</v>
      </c>
      <c r="S13" s="89">
        <f t="shared" si="5"/>
        <v>49366</v>
      </c>
      <c r="T13" s="89" t="str">
        <f t="shared" si="6"/>
        <v>Enabled</v>
      </c>
      <c r="Y13" s="74">
        <v>9980932660</v>
      </c>
      <c r="Z13" s="89" t="s">
        <v>38</v>
      </c>
      <c r="AA13" s="74">
        <v>15739</v>
      </c>
      <c r="AB13" s="74">
        <v>31145</v>
      </c>
      <c r="AC13" s="73"/>
      <c r="AD13" s="89">
        <f t="shared" si="3"/>
        <v>9980932660</v>
      </c>
      <c r="AE13" s="89">
        <v>15739</v>
      </c>
      <c r="AF13" s="89">
        <v>31145</v>
      </c>
      <c r="AG13" s="89" t="s">
        <v>38</v>
      </c>
    </row>
    <row r="14" spans="2:33" x14ac:dyDescent="0.2">
      <c r="B14" s="53">
        <v>9980928342</v>
      </c>
      <c r="C14" s="89" t="s">
        <v>134</v>
      </c>
      <c r="D14" s="9">
        <v>13026</v>
      </c>
      <c r="E14" s="9">
        <v>30441</v>
      </c>
      <c r="G14" s="89">
        <v>9980928342</v>
      </c>
      <c r="H14" s="74">
        <f t="shared" si="0"/>
        <v>13026</v>
      </c>
      <c r="I14" s="89">
        <f t="shared" si="1"/>
        <v>30441</v>
      </c>
      <c r="J14" s="89" t="str">
        <f t="shared" si="2"/>
        <v>Not Enabled</v>
      </c>
      <c r="K14" s="132"/>
      <c r="L14" s="89">
        <v>9980928342</v>
      </c>
      <c r="M14" s="74">
        <f>VLOOKUP($L14,$G$5:$J$44,COLUMNS($L$4:M13),0)</f>
        <v>13026</v>
      </c>
      <c r="N14" s="74">
        <f>VLOOKUP($L14,$G$5:$J$44,COLUMNS($L$4:N13),0)</f>
        <v>30441</v>
      </c>
      <c r="O14" s="74" t="str">
        <f>VLOOKUP($L14,$G$5:$J$44,COLUMNS($L$4:O13),0)</f>
        <v>Not Enabled</v>
      </c>
      <c r="Q14" s="89">
        <v>9980928850</v>
      </c>
      <c r="R14" s="89">
        <f t="shared" si="4"/>
        <v>5563</v>
      </c>
      <c r="S14" s="89">
        <f t="shared" si="5"/>
        <v>57451</v>
      </c>
      <c r="T14" s="89" t="str">
        <f t="shared" si="6"/>
        <v>Not Enabled</v>
      </c>
      <c r="Y14" s="74">
        <v>9980928342</v>
      </c>
      <c r="Z14" s="89" t="s">
        <v>134</v>
      </c>
      <c r="AA14" s="74">
        <v>13026</v>
      </c>
      <c r="AB14" s="74">
        <v>30441</v>
      </c>
      <c r="AC14" s="73"/>
      <c r="AD14" s="89">
        <f t="shared" si="3"/>
        <v>9980928342</v>
      </c>
      <c r="AE14" s="89">
        <v>13026</v>
      </c>
      <c r="AF14" s="89">
        <v>30441</v>
      </c>
      <c r="AG14" s="89" t="s">
        <v>134</v>
      </c>
    </row>
    <row r="15" spans="2:33" x14ac:dyDescent="0.2">
      <c r="B15" s="53">
        <v>9980932929</v>
      </c>
      <c r="C15" s="89" t="s">
        <v>38</v>
      </c>
      <c r="D15" s="9">
        <v>15481</v>
      </c>
      <c r="E15" s="9">
        <v>25657</v>
      </c>
      <c r="G15" s="89">
        <v>9980932929</v>
      </c>
      <c r="H15" s="74">
        <f t="shared" si="0"/>
        <v>15481</v>
      </c>
      <c r="I15" s="89">
        <f t="shared" si="1"/>
        <v>25657</v>
      </c>
      <c r="J15" s="89" t="str">
        <f t="shared" si="2"/>
        <v>Enabled</v>
      </c>
      <c r="K15" s="132"/>
      <c r="L15" s="89">
        <v>9980932929</v>
      </c>
      <c r="M15" s="74">
        <f>VLOOKUP($L15,$G$5:$J$44,COLUMNS($L$4:M14),0)</f>
        <v>15481</v>
      </c>
      <c r="N15" s="74">
        <f>VLOOKUP($L15,$G$5:$J$44,COLUMNS($L$4:N14),0)</f>
        <v>25657</v>
      </c>
      <c r="O15" s="74" t="str">
        <f>VLOOKUP($L15,$G$5:$J$44,COLUMNS($L$4:O14),0)</f>
        <v>Enabled</v>
      </c>
      <c r="Q15" s="89">
        <v>9980923274</v>
      </c>
      <c r="R15" s="89">
        <f t="shared" si="4"/>
        <v>5563</v>
      </c>
      <c r="S15" s="89">
        <f t="shared" si="5"/>
        <v>43643</v>
      </c>
      <c r="T15" s="89" t="str">
        <f t="shared" si="6"/>
        <v>Enabled</v>
      </c>
      <c r="Y15" s="74">
        <v>9980932929</v>
      </c>
      <c r="Z15" s="89" t="s">
        <v>38</v>
      </c>
      <c r="AA15" s="74">
        <v>15481</v>
      </c>
      <c r="AB15" s="74">
        <v>25657</v>
      </c>
      <c r="AC15" s="73"/>
      <c r="AD15" s="89">
        <f t="shared" si="3"/>
        <v>9980932929</v>
      </c>
      <c r="AE15" s="89">
        <v>15481</v>
      </c>
      <c r="AF15" s="89">
        <v>25657</v>
      </c>
      <c r="AG15" s="89" t="s">
        <v>38</v>
      </c>
    </row>
    <row r="16" spans="2:33" x14ac:dyDescent="0.2">
      <c r="B16" s="53">
        <v>9980928506</v>
      </c>
      <c r="C16" s="89" t="s">
        <v>134</v>
      </c>
      <c r="D16" s="9">
        <v>18935</v>
      </c>
      <c r="E16" s="9">
        <v>23334</v>
      </c>
      <c r="G16" s="89">
        <v>9980928506</v>
      </c>
      <c r="H16" s="74">
        <f t="shared" si="0"/>
        <v>18935</v>
      </c>
      <c r="I16" s="89">
        <f t="shared" si="1"/>
        <v>23334</v>
      </c>
      <c r="J16" s="89" t="str">
        <f t="shared" si="2"/>
        <v>Not Enabled</v>
      </c>
      <c r="K16" s="132"/>
      <c r="L16" s="89">
        <v>9980928506</v>
      </c>
      <c r="M16" s="74">
        <f>VLOOKUP($L16,$G$5:$J$44,COLUMNS($L$4:M15),0)</f>
        <v>18935</v>
      </c>
      <c r="N16" s="74">
        <f>VLOOKUP($L16,$G$5:$J$44,COLUMNS($L$4:N15),0)</f>
        <v>23334</v>
      </c>
      <c r="O16" s="74" t="str">
        <f>VLOOKUP($L16,$G$5:$J$44,COLUMNS($L$4:O15),0)</f>
        <v>Not Enabled</v>
      </c>
      <c r="Q16" s="89">
        <v>9980925515</v>
      </c>
      <c r="R16" s="89">
        <f t="shared" si="4"/>
        <v>10700</v>
      </c>
      <c r="S16" s="89">
        <f t="shared" si="5"/>
        <v>53423</v>
      </c>
      <c r="T16" s="89" t="str">
        <f t="shared" si="6"/>
        <v>Not Enabled</v>
      </c>
      <c r="Y16" s="74">
        <v>9980928506</v>
      </c>
      <c r="Z16" s="89" t="s">
        <v>134</v>
      </c>
      <c r="AA16" s="74">
        <v>18935</v>
      </c>
      <c r="AB16" s="74">
        <v>23334</v>
      </c>
      <c r="AC16" s="73"/>
      <c r="AD16" s="89">
        <f t="shared" si="3"/>
        <v>9980928506</v>
      </c>
      <c r="AE16" s="89">
        <v>18935</v>
      </c>
      <c r="AF16" s="89">
        <v>23334</v>
      </c>
      <c r="AG16" s="89" t="s">
        <v>134</v>
      </c>
    </row>
    <row r="17" spans="2:33" x14ac:dyDescent="0.2">
      <c r="B17" s="53">
        <v>9980930528</v>
      </c>
      <c r="C17" s="89" t="s">
        <v>38</v>
      </c>
      <c r="D17" s="9">
        <v>12922</v>
      </c>
      <c r="E17" s="9">
        <v>32973</v>
      </c>
      <c r="G17" s="89">
        <v>9980930528</v>
      </c>
      <c r="H17" s="74">
        <f t="shared" si="0"/>
        <v>12922</v>
      </c>
      <c r="I17" s="89">
        <f t="shared" si="1"/>
        <v>32973</v>
      </c>
      <c r="J17" s="89" t="str">
        <f t="shared" si="2"/>
        <v>Enabled</v>
      </c>
      <c r="K17" s="132"/>
      <c r="L17" s="89">
        <v>9980930528</v>
      </c>
      <c r="M17" s="74">
        <f>VLOOKUP($L17,$G$5:$J$44,COLUMNS($L$4:M16),0)</f>
        <v>12922</v>
      </c>
      <c r="N17" s="74">
        <f>VLOOKUP($L17,$G$5:$J$44,COLUMNS($L$4:N16),0)</f>
        <v>32973</v>
      </c>
      <c r="O17" s="74" t="str">
        <f>VLOOKUP($L17,$G$5:$J$44,COLUMNS($L$4:O16),0)</f>
        <v>Enabled</v>
      </c>
      <c r="Y17" s="74">
        <v>9980930528</v>
      </c>
      <c r="Z17" s="89" t="s">
        <v>38</v>
      </c>
      <c r="AA17" s="74">
        <v>12922</v>
      </c>
      <c r="AB17" s="74">
        <v>32973</v>
      </c>
      <c r="AC17" s="73"/>
      <c r="AD17" s="89">
        <f t="shared" si="3"/>
        <v>9980930528</v>
      </c>
      <c r="AE17" s="89">
        <v>12922</v>
      </c>
      <c r="AF17" s="89">
        <v>32973</v>
      </c>
      <c r="AG17" s="89" t="s">
        <v>38</v>
      </c>
    </row>
    <row r="18" spans="2:33" x14ac:dyDescent="0.2">
      <c r="B18" s="53">
        <v>9980932163</v>
      </c>
      <c r="C18" s="89" t="s">
        <v>134</v>
      </c>
      <c r="D18" s="9">
        <v>12656</v>
      </c>
      <c r="E18" s="9">
        <v>27280</v>
      </c>
      <c r="G18" s="89">
        <v>9980932163</v>
      </c>
      <c r="H18" s="74">
        <f t="shared" si="0"/>
        <v>12656</v>
      </c>
      <c r="I18" s="89">
        <f t="shared" si="1"/>
        <v>27280</v>
      </c>
      <c r="J18" s="89" t="str">
        <f t="shared" si="2"/>
        <v>Not Enabled</v>
      </c>
      <c r="K18" s="132"/>
      <c r="L18" s="89">
        <v>9980932163</v>
      </c>
      <c r="M18" s="74">
        <f>VLOOKUP($L18,$G$5:$J$44,COLUMNS($L$4:M17),0)</f>
        <v>12656</v>
      </c>
      <c r="N18" s="74">
        <f>VLOOKUP($L18,$G$5:$J$44,COLUMNS($L$4:N17),0)</f>
        <v>27280</v>
      </c>
      <c r="O18" s="74" t="str">
        <f>VLOOKUP($L18,$G$5:$J$44,COLUMNS($L$4:O17),0)</f>
        <v>Not Enabled</v>
      </c>
      <c r="Y18" s="74">
        <v>9980932163</v>
      </c>
      <c r="Z18" s="89" t="s">
        <v>134</v>
      </c>
      <c r="AA18" s="74">
        <v>12656</v>
      </c>
      <c r="AB18" s="74">
        <v>27280</v>
      </c>
      <c r="AC18" s="73"/>
      <c r="AD18" s="89">
        <f t="shared" si="3"/>
        <v>9980932163</v>
      </c>
      <c r="AE18" s="89">
        <v>12656</v>
      </c>
      <c r="AF18" s="89">
        <v>27280</v>
      </c>
      <c r="AG18" s="89" t="s">
        <v>134</v>
      </c>
    </row>
    <row r="19" spans="2:33" x14ac:dyDescent="0.2">
      <c r="B19" s="53">
        <v>9980930771</v>
      </c>
      <c r="C19" s="89" t="s">
        <v>38</v>
      </c>
      <c r="D19" s="9">
        <v>19054</v>
      </c>
      <c r="E19" s="9">
        <v>26965</v>
      </c>
      <c r="G19" s="89">
        <v>9980930771</v>
      </c>
      <c r="H19" s="74">
        <f t="shared" si="0"/>
        <v>19054</v>
      </c>
      <c r="I19" s="89">
        <f t="shared" si="1"/>
        <v>26965</v>
      </c>
      <c r="J19" s="89" t="str">
        <f t="shared" si="2"/>
        <v>Enabled</v>
      </c>
      <c r="K19" s="132"/>
      <c r="L19" s="89">
        <v>9980930771</v>
      </c>
      <c r="M19" s="74">
        <f>VLOOKUP($L19,$G$5:$J$44,COLUMNS($L$4:M18),0)</f>
        <v>19054</v>
      </c>
      <c r="N19" s="74">
        <f>VLOOKUP($L19,$G$5:$J$44,COLUMNS($L$4:N18),0)</f>
        <v>26965</v>
      </c>
      <c r="O19" s="74" t="str">
        <f>VLOOKUP($L19,$G$5:$J$44,COLUMNS($L$4:O18),0)</f>
        <v>Enabled</v>
      </c>
      <c r="Y19" s="74">
        <v>9980930771</v>
      </c>
      <c r="Z19" s="89" t="s">
        <v>38</v>
      </c>
      <c r="AA19" s="74">
        <v>19054</v>
      </c>
      <c r="AB19" s="74">
        <v>26965</v>
      </c>
      <c r="AC19" s="73"/>
      <c r="AD19" s="89">
        <f t="shared" si="3"/>
        <v>9980930771</v>
      </c>
      <c r="AE19" s="89">
        <v>19054</v>
      </c>
      <c r="AF19" s="89">
        <v>26965</v>
      </c>
      <c r="AG19" s="89" t="s">
        <v>38</v>
      </c>
    </row>
    <row r="20" spans="2:33" ht="15" x14ac:dyDescent="0.25">
      <c r="B20" s="53">
        <v>9980925907</v>
      </c>
      <c r="C20" s="89" t="s">
        <v>134</v>
      </c>
      <c r="D20" s="9">
        <v>19449</v>
      </c>
      <c r="E20" s="9">
        <v>31796</v>
      </c>
      <c r="G20" s="89">
        <v>9980925907</v>
      </c>
      <c r="H20" s="74">
        <f t="shared" si="0"/>
        <v>19449</v>
      </c>
      <c r="I20" s="89">
        <f t="shared" si="1"/>
        <v>31796</v>
      </c>
      <c r="J20" s="89" t="str">
        <f t="shared" si="2"/>
        <v>Not Enabled</v>
      </c>
      <c r="K20" s="132"/>
      <c r="L20" s="89">
        <v>9980925907</v>
      </c>
      <c r="M20" s="74">
        <f>VLOOKUP($L20,$G$5:$J$44,COLUMNS($L$4:M19),0)</f>
        <v>19449</v>
      </c>
      <c r="N20" s="74">
        <f>VLOOKUP($L20,$G$5:$J$44,COLUMNS($L$4:N19),0)</f>
        <v>31796</v>
      </c>
      <c r="O20" s="74" t="str">
        <f>VLOOKUP($L20,$G$5:$J$44,COLUMNS($L$4:O19),0)</f>
        <v>Not Enabled</v>
      </c>
      <c r="Y20" s="74">
        <v>9980925907</v>
      </c>
      <c r="Z20" s="89" t="s">
        <v>134</v>
      </c>
      <c r="AA20" s="74">
        <v>19449</v>
      </c>
      <c r="AB20" s="74">
        <v>31796</v>
      </c>
      <c r="AC20" s="73"/>
      <c r="AD20" s="89">
        <f t="shared" si="3"/>
        <v>9980925907</v>
      </c>
      <c r="AE20" s="89">
        <v>19449</v>
      </c>
      <c r="AF20" s="89">
        <v>31796</v>
      </c>
      <c r="AG20" s="89" t="s">
        <v>134</v>
      </c>
    </row>
    <row r="21" spans="2:33" ht="15" x14ac:dyDescent="0.25">
      <c r="B21" s="53">
        <v>9980923615</v>
      </c>
      <c r="C21" s="89" t="s">
        <v>38</v>
      </c>
      <c r="D21" s="9">
        <v>20268</v>
      </c>
      <c r="E21" s="9">
        <v>23005</v>
      </c>
      <c r="G21" s="89">
        <v>9980923615</v>
      </c>
      <c r="H21" s="74">
        <f t="shared" si="0"/>
        <v>20268</v>
      </c>
      <c r="I21" s="89">
        <f t="shared" si="1"/>
        <v>23005</v>
      </c>
      <c r="J21" s="89" t="str">
        <f t="shared" si="2"/>
        <v>Enabled</v>
      </c>
      <c r="K21" s="132"/>
      <c r="L21" s="89">
        <v>9980923615</v>
      </c>
      <c r="M21" s="74">
        <f>VLOOKUP($L21,$G$5:$J$44,COLUMNS($L$4:M20),0)</f>
        <v>20268</v>
      </c>
      <c r="N21" s="74">
        <f>VLOOKUP($L21,$G$5:$J$44,COLUMNS($L$4:N20),0)</f>
        <v>23005</v>
      </c>
      <c r="O21" s="74" t="str">
        <f>VLOOKUP($L21,$G$5:$J$44,COLUMNS($L$4:O20),0)</f>
        <v>Enabled</v>
      </c>
      <c r="Y21" s="74">
        <v>9980923615</v>
      </c>
      <c r="Z21" s="89" t="s">
        <v>38</v>
      </c>
      <c r="AA21" s="74">
        <v>20268</v>
      </c>
      <c r="AB21" s="74">
        <v>23005</v>
      </c>
      <c r="AC21" s="73"/>
      <c r="AD21" s="89">
        <f t="shared" si="3"/>
        <v>9980923615</v>
      </c>
      <c r="AE21" s="89">
        <v>20268</v>
      </c>
      <c r="AF21" s="89">
        <v>23005</v>
      </c>
      <c r="AG21" s="89" t="s">
        <v>38</v>
      </c>
    </row>
    <row r="22" spans="2:33" ht="15" x14ac:dyDescent="0.25">
      <c r="B22" s="53">
        <v>9980932819</v>
      </c>
      <c r="C22" s="89" t="s">
        <v>134</v>
      </c>
      <c r="D22" s="9">
        <v>20318</v>
      </c>
      <c r="E22" s="9">
        <v>27542</v>
      </c>
      <c r="G22" s="89">
        <v>9980932819</v>
      </c>
      <c r="H22" s="74">
        <f t="shared" si="0"/>
        <v>20318</v>
      </c>
      <c r="I22" s="89">
        <f t="shared" si="1"/>
        <v>27542</v>
      </c>
      <c r="J22" s="89" t="str">
        <f t="shared" si="2"/>
        <v>Not Enabled</v>
      </c>
      <c r="K22" s="132"/>
      <c r="L22" s="89">
        <v>9980932819</v>
      </c>
      <c r="M22" s="74">
        <f>VLOOKUP($L22,$G$5:$J$44,COLUMNS($L$4:M21),0)</f>
        <v>20318</v>
      </c>
      <c r="N22" s="74">
        <f>VLOOKUP($L22,$G$5:$J$44,COLUMNS($L$4:N21),0)</f>
        <v>27542</v>
      </c>
      <c r="O22" s="74" t="str">
        <f>VLOOKUP($L22,$G$5:$J$44,COLUMNS($L$4:O21),0)</f>
        <v>Not Enabled</v>
      </c>
      <c r="Y22" s="74">
        <v>9980932819</v>
      </c>
      <c r="Z22" s="89" t="s">
        <v>134</v>
      </c>
      <c r="AA22" s="74">
        <v>20318</v>
      </c>
      <c r="AB22" s="74">
        <v>27542</v>
      </c>
      <c r="AC22" s="73"/>
      <c r="AD22" s="89">
        <f t="shared" si="3"/>
        <v>9980932819</v>
      </c>
      <c r="AE22" s="89">
        <v>20318</v>
      </c>
      <c r="AF22" s="89">
        <v>27542</v>
      </c>
      <c r="AG22" s="89" t="s">
        <v>134</v>
      </c>
    </row>
    <row r="23" spans="2:33" ht="15" x14ac:dyDescent="0.25">
      <c r="B23" s="53">
        <v>9980925650</v>
      </c>
      <c r="C23" s="89" t="s">
        <v>38</v>
      </c>
      <c r="D23" s="9">
        <v>14689</v>
      </c>
      <c r="E23" s="9">
        <v>24166</v>
      </c>
      <c r="G23" s="89">
        <v>9980925650</v>
      </c>
      <c r="H23" s="74">
        <f t="shared" si="0"/>
        <v>14689</v>
      </c>
      <c r="I23" s="89">
        <f t="shared" si="1"/>
        <v>24166</v>
      </c>
      <c r="J23" s="89" t="str">
        <f t="shared" si="2"/>
        <v>Enabled</v>
      </c>
      <c r="K23" s="132"/>
      <c r="L23" s="89">
        <v>9980925650</v>
      </c>
      <c r="M23" s="74">
        <f>VLOOKUP($L23,$G$5:$J$44,COLUMNS($L$4:M22),0)</f>
        <v>14689</v>
      </c>
      <c r="N23" s="74">
        <f>VLOOKUP($L23,$G$5:$J$44,COLUMNS($L$4:N22),0)</f>
        <v>24166</v>
      </c>
      <c r="O23" s="74" t="str">
        <f>VLOOKUP($L23,$G$5:$J$44,COLUMNS($L$4:O22),0)</f>
        <v>Enabled</v>
      </c>
      <c r="Y23" s="74">
        <v>9980925650</v>
      </c>
      <c r="Z23" s="89" t="s">
        <v>38</v>
      </c>
      <c r="AA23" s="74">
        <v>14689</v>
      </c>
      <c r="AB23" s="74">
        <v>24166</v>
      </c>
      <c r="AC23" s="73"/>
      <c r="AD23" s="89">
        <f t="shared" si="3"/>
        <v>9980925650</v>
      </c>
      <c r="AE23" s="89">
        <v>14689</v>
      </c>
      <c r="AF23" s="89">
        <v>24166</v>
      </c>
      <c r="AG23" s="89" t="s">
        <v>38</v>
      </c>
    </row>
    <row r="24" spans="2:33" ht="15" x14ac:dyDescent="0.25">
      <c r="B24" s="53">
        <v>9980932291</v>
      </c>
      <c r="C24" s="89" t="s">
        <v>134</v>
      </c>
      <c r="D24" s="9">
        <v>18096</v>
      </c>
      <c r="E24" s="9">
        <v>28015</v>
      </c>
      <c r="G24" s="89">
        <v>9980932291</v>
      </c>
      <c r="H24" s="74">
        <f t="shared" si="0"/>
        <v>18096</v>
      </c>
      <c r="I24" s="89">
        <f t="shared" si="1"/>
        <v>28015</v>
      </c>
      <c r="J24" s="89" t="str">
        <f t="shared" si="2"/>
        <v>Not Enabled</v>
      </c>
      <c r="K24" s="132"/>
      <c r="L24" s="89">
        <v>9980932291</v>
      </c>
      <c r="M24" s="74">
        <f>VLOOKUP($L24,$G$5:$J$44,COLUMNS($L$4:M23),0)</f>
        <v>18096</v>
      </c>
      <c r="N24" s="74">
        <f>VLOOKUP($L24,$G$5:$J$44,COLUMNS($L$4:N23),0)</f>
        <v>28015</v>
      </c>
      <c r="O24" s="74" t="str">
        <f>VLOOKUP($L24,$G$5:$J$44,COLUMNS($L$4:O23),0)</f>
        <v>Not Enabled</v>
      </c>
      <c r="Y24" s="74">
        <v>9980932291</v>
      </c>
      <c r="Z24" s="89" t="s">
        <v>134</v>
      </c>
      <c r="AA24" s="74">
        <v>18096</v>
      </c>
      <c r="AB24" s="74">
        <v>28015</v>
      </c>
      <c r="AC24" s="73"/>
      <c r="AD24" s="89">
        <f t="shared" si="3"/>
        <v>9980932291</v>
      </c>
      <c r="AE24" s="89">
        <v>18096</v>
      </c>
      <c r="AF24" s="89">
        <v>28015</v>
      </c>
      <c r="AG24" s="89" t="s">
        <v>134</v>
      </c>
    </row>
    <row r="25" spans="2:33" ht="15" x14ac:dyDescent="0.25">
      <c r="B25" s="53">
        <v>9980928308</v>
      </c>
      <c r="C25" s="89" t="s">
        <v>38</v>
      </c>
      <c r="D25" s="9">
        <v>17702</v>
      </c>
      <c r="E25" s="9">
        <v>22576</v>
      </c>
      <c r="G25" s="89">
        <v>9980928308</v>
      </c>
      <c r="H25" s="74">
        <f t="shared" si="0"/>
        <v>17702</v>
      </c>
      <c r="I25" s="89">
        <f t="shared" si="1"/>
        <v>22576</v>
      </c>
      <c r="J25" s="89" t="str">
        <f t="shared" si="2"/>
        <v>Enabled</v>
      </c>
      <c r="K25" s="132"/>
      <c r="L25" s="89">
        <v>9980928308</v>
      </c>
      <c r="M25" s="74">
        <f>VLOOKUP($L25,$G$5:$J$44,COLUMNS($L$4:M24),0)</f>
        <v>17702</v>
      </c>
      <c r="N25" s="74">
        <f>VLOOKUP($L25,$G$5:$J$44,COLUMNS($L$4:N24),0)</f>
        <v>22576</v>
      </c>
      <c r="O25" s="74" t="str">
        <f>VLOOKUP($L25,$G$5:$J$44,COLUMNS($L$4:O24),0)</f>
        <v>Enabled</v>
      </c>
      <c r="Y25" s="74">
        <v>9980928308</v>
      </c>
      <c r="Z25" s="89" t="s">
        <v>38</v>
      </c>
      <c r="AA25" s="74">
        <v>17702</v>
      </c>
      <c r="AB25" s="74">
        <v>22576</v>
      </c>
      <c r="AC25" s="73"/>
      <c r="AD25" s="89">
        <f t="shared" si="3"/>
        <v>9980928308</v>
      </c>
      <c r="AE25" s="89">
        <v>17702</v>
      </c>
      <c r="AF25" s="89">
        <v>22576</v>
      </c>
      <c r="AG25" s="89" t="s">
        <v>38</v>
      </c>
    </row>
    <row r="26" spans="2:33" ht="15" x14ac:dyDescent="0.25">
      <c r="B26" s="53">
        <v>9980926832</v>
      </c>
      <c r="C26" s="89" t="s">
        <v>134</v>
      </c>
      <c r="D26" s="9">
        <v>20647</v>
      </c>
      <c r="E26" s="9">
        <v>24112</v>
      </c>
      <c r="G26" s="89">
        <v>9980926832</v>
      </c>
      <c r="H26" s="74">
        <f t="shared" si="0"/>
        <v>20647</v>
      </c>
      <c r="I26" s="89">
        <f t="shared" si="1"/>
        <v>24112</v>
      </c>
      <c r="J26" s="89" t="str">
        <f t="shared" si="2"/>
        <v>Not Enabled</v>
      </c>
      <c r="K26" s="132"/>
      <c r="L26" s="89">
        <v>9980926832</v>
      </c>
      <c r="M26" s="74">
        <f>VLOOKUP($L26,$G$5:$J$44,COLUMNS($L$4:M25),0)</f>
        <v>20647</v>
      </c>
      <c r="N26" s="74">
        <f>VLOOKUP($L26,$G$5:$J$44,COLUMNS($L$4:N25),0)</f>
        <v>24112</v>
      </c>
      <c r="O26" s="74" t="str">
        <f>VLOOKUP($L26,$G$5:$J$44,COLUMNS($L$4:O25),0)</f>
        <v>Not Enabled</v>
      </c>
      <c r="Y26" s="74">
        <v>9980926832</v>
      </c>
      <c r="Z26" s="89" t="s">
        <v>134</v>
      </c>
      <c r="AA26" s="74">
        <v>20647</v>
      </c>
      <c r="AB26" s="74">
        <v>24112</v>
      </c>
      <c r="AC26" s="73"/>
      <c r="AD26" s="89">
        <f t="shared" si="3"/>
        <v>9980926832</v>
      </c>
      <c r="AE26" s="89">
        <v>20647</v>
      </c>
      <c r="AF26" s="89">
        <v>24112</v>
      </c>
      <c r="AG26" s="89" t="s">
        <v>134</v>
      </c>
    </row>
    <row r="27" spans="2:33" ht="15" x14ac:dyDescent="0.25">
      <c r="B27" s="53">
        <v>9980924477</v>
      </c>
      <c r="C27" s="89" t="s">
        <v>38</v>
      </c>
      <c r="D27" s="9">
        <v>18191</v>
      </c>
      <c r="E27" s="9">
        <v>26681</v>
      </c>
      <c r="G27" s="89">
        <v>9980924477</v>
      </c>
      <c r="H27" s="74">
        <f t="shared" si="0"/>
        <v>18191</v>
      </c>
      <c r="I27" s="89">
        <f t="shared" si="1"/>
        <v>26681</v>
      </c>
      <c r="J27" s="89" t="str">
        <f t="shared" si="2"/>
        <v>Enabled</v>
      </c>
      <c r="K27" s="132"/>
      <c r="L27" s="89">
        <v>9980924477</v>
      </c>
      <c r="M27" s="74">
        <f>VLOOKUP($L27,$G$5:$J$44,COLUMNS($L$4:M26),0)</f>
        <v>18191</v>
      </c>
      <c r="N27" s="74">
        <f>VLOOKUP($L27,$G$5:$J$44,COLUMNS($L$4:N26),0)</f>
        <v>26681</v>
      </c>
      <c r="O27" s="74" t="str">
        <f>VLOOKUP($L27,$G$5:$J$44,COLUMNS($L$4:O26),0)</f>
        <v>Enabled</v>
      </c>
      <c r="Y27" s="74">
        <v>9980924477</v>
      </c>
      <c r="Z27" s="89" t="s">
        <v>38</v>
      </c>
      <c r="AA27" s="74">
        <v>18191</v>
      </c>
      <c r="AB27" s="74">
        <v>26681</v>
      </c>
      <c r="AC27" s="73"/>
      <c r="AD27" s="89">
        <f t="shared" si="3"/>
        <v>9980924477</v>
      </c>
      <c r="AE27" s="89">
        <v>18191</v>
      </c>
      <c r="AF27" s="89">
        <v>26681</v>
      </c>
      <c r="AG27" s="89" t="s">
        <v>38</v>
      </c>
    </row>
    <row r="28" spans="2:33" ht="15" x14ac:dyDescent="0.25">
      <c r="B28" s="53">
        <v>9980926177</v>
      </c>
      <c r="C28" s="89" t="s">
        <v>134</v>
      </c>
      <c r="D28" s="9">
        <v>17417</v>
      </c>
      <c r="E28" s="9">
        <v>24566</v>
      </c>
      <c r="G28" s="89">
        <v>9980926177</v>
      </c>
      <c r="H28" s="74">
        <f t="shared" si="0"/>
        <v>17417</v>
      </c>
      <c r="I28" s="89">
        <f t="shared" si="1"/>
        <v>24566</v>
      </c>
      <c r="J28" s="89" t="str">
        <f t="shared" si="2"/>
        <v>Not Enabled</v>
      </c>
      <c r="K28" s="132"/>
      <c r="L28" s="89">
        <v>9980926177</v>
      </c>
      <c r="M28" s="74">
        <f>VLOOKUP($L28,$G$5:$J$44,COLUMNS($L$4:M27),0)</f>
        <v>17417</v>
      </c>
      <c r="N28" s="74">
        <f>VLOOKUP($L28,$G$5:$J$44,COLUMNS($L$4:N27),0)</f>
        <v>24566</v>
      </c>
      <c r="O28" s="74" t="str">
        <f>VLOOKUP($L28,$G$5:$J$44,COLUMNS($L$4:O27),0)</f>
        <v>Not Enabled</v>
      </c>
      <c r="Y28" s="74">
        <v>9980926177</v>
      </c>
      <c r="Z28" s="89" t="s">
        <v>134</v>
      </c>
      <c r="AA28" s="74">
        <v>17417</v>
      </c>
      <c r="AB28" s="74">
        <v>24566</v>
      </c>
      <c r="AC28" s="73"/>
      <c r="AD28" s="89">
        <f t="shared" si="3"/>
        <v>9980926177</v>
      </c>
      <c r="AE28" s="89">
        <v>17417</v>
      </c>
      <c r="AF28" s="89">
        <v>24566</v>
      </c>
      <c r="AG28" s="89" t="s">
        <v>134</v>
      </c>
    </row>
    <row r="29" spans="2:33" ht="15" x14ac:dyDescent="0.25">
      <c r="B29" s="53">
        <v>9980924317</v>
      </c>
      <c r="C29" s="89" t="s">
        <v>38</v>
      </c>
      <c r="D29" s="9">
        <v>19873</v>
      </c>
      <c r="E29" s="9">
        <v>29897</v>
      </c>
      <c r="G29" s="89">
        <v>9980924317</v>
      </c>
      <c r="H29" s="74">
        <f t="shared" si="0"/>
        <v>19873</v>
      </c>
      <c r="I29" s="89">
        <f t="shared" si="1"/>
        <v>29897</v>
      </c>
      <c r="J29" s="89" t="str">
        <f t="shared" si="2"/>
        <v>Enabled</v>
      </c>
      <c r="K29" s="132"/>
      <c r="L29" s="89">
        <v>9980924317</v>
      </c>
      <c r="M29" s="74">
        <f>VLOOKUP($L29,$G$5:$J$44,COLUMNS($L$4:M28),0)</f>
        <v>19873</v>
      </c>
      <c r="N29" s="74">
        <f>VLOOKUP($L29,$G$5:$J$44,COLUMNS($L$4:N28),0)</f>
        <v>29897</v>
      </c>
      <c r="O29" s="74" t="str">
        <f>VLOOKUP($L29,$G$5:$J$44,COLUMNS($L$4:O28),0)</f>
        <v>Enabled</v>
      </c>
      <c r="Y29" s="74">
        <v>9980924317</v>
      </c>
      <c r="Z29" s="89" t="s">
        <v>38</v>
      </c>
      <c r="AA29" s="74">
        <v>19873</v>
      </c>
      <c r="AB29" s="74">
        <v>29897</v>
      </c>
      <c r="AC29" s="73"/>
      <c r="AD29" s="89">
        <f t="shared" si="3"/>
        <v>9980924317</v>
      </c>
      <c r="AE29" s="89">
        <v>19873</v>
      </c>
      <c r="AF29" s="89">
        <v>29897</v>
      </c>
      <c r="AG29" s="89" t="s">
        <v>38</v>
      </c>
    </row>
    <row r="30" spans="2:33" ht="15" x14ac:dyDescent="0.25">
      <c r="B30" s="53">
        <v>9980931007</v>
      </c>
      <c r="C30" s="89" t="s">
        <v>134</v>
      </c>
      <c r="D30" s="9">
        <v>17633</v>
      </c>
      <c r="E30" s="9">
        <v>32386</v>
      </c>
      <c r="G30" s="89">
        <v>9980931007</v>
      </c>
      <c r="H30" s="74">
        <f t="shared" si="0"/>
        <v>17633</v>
      </c>
      <c r="I30" s="89">
        <f t="shared" si="1"/>
        <v>32386</v>
      </c>
      <c r="J30" s="89" t="str">
        <f t="shared" si="2"/>
        <v>Not Enabled</v>
      </c>
      <c r="K30" s="132"/>
      <c r="L30" s="89">
        <v>9980931007</v>
      </c>
      <c r="M30" s="74">
        <f>VLOOKUP($L30,$G$5:$J$44,COLUMNS($L$4:M29),0)</f>
        <v>17633</v>
      </c>
      <c r="N30" s="74">
        <f>VLOOKUP($L30,$G$5:$J$44,COLUMNS($L$4:N29),0)</f>
        <v>32386</v>
      </c>
      <c r="O30" s="74" t="str">
        <f>VLOOKUP($L30,$G$5:$J$44,COLUMNS($L$4:O29),0)</f>
        <v>Not Enabled</v>
      </c>
      <c r="Y30" s="74">
        <v>9980931007</v>
      </c>
      <c r="Z30" s="89" t="s">
        <v>134</v>
      </c>
      <c r="AA30" s="74">
        <v>17633</v>
      </c>
      <c r="AB30" s="74">
        <v>32386</v>
      </c>
      <c r="AC30" s="73"/>
      <c r="AD30" s="89">
        <f t="shared" si="3"/>
        <v>9980931007</v>
      </c>
      <c r="AE30" s="89">
        <v>17633</v>
      </c>
      <c r="AF30" s="89">
        <v>32386</v>
      </c>
      <c r="AG30" s="89" t="s">
        <v>134</v>
      </c>
    </row>
    <row r="31" spans="2:33" ht="15" x14ac:dyDescent="0.25">
      <c r="B31" s="53">
        <v>9980930126</v>
      </c>
      <c r="C31" s="89" t="s">
        <v>38</v>
      </c>
      <c r="D31" s="9">
        <v>15647</v>
      </c>
      <c r="E31" s="9">
        <v>27236</v>
      </c>
      <c r="G31" s="89">
        <v>9980930126</v>
      </c>
      <c r="H31" s="74">
        <f t="shared" si="0"/>
        <v>15647</v>
      </c>
      <c r="I31" s="89">
        <f t="shared" si="1"/>
        <v>27236</v>
      </c>
      <c r="J31" s="89" t="str">
        <f t="shared" si="2"/>
        <v>Enabled</v>
      </c>
      <c r="K31" s="132"/>
      <c r="L31" s="89">
        <v>9980930126</v>
      </c>
      <c r="M31" s="74">
        <f>VLOOKUP($L31,$G$5:$J$44,COLUMNS($L$4:M30),0)</f>
        <v>15647</v>
      </c>
      <c r="N31" s="74">
        <f>VLOOKUP($L31,$G$5:$J$44,COLUMNS($L$4:N30),0)</f>
        <v>27236</v>
      </c>
      <c r="O31" s="74" t="str">
        <f>VLOOKUP($L31,$G$5:$J$44,COLUMNS($L$4:O30),0)</f>
        <v>Enabled</v>
      </c>
      <c r="Y31" s="74">
        <v>9980930126</v>
      </c>
      <c r="Z31" s="89" t="s">
        <v>38</v>
      </c>
      <c r="AA31" s="74">
        <v>15647</v>
      </c>
      <c r="AB31" s="74">
        <v>27236</v>
      </c>
      <c r="AC31" s="73"/>
      <c r="AD31" s="89">
        <f t="shared" si="3"/>
        <v>9980930126</v>
      </c>
      <c r="AE31" s="89">
        <v>15647</v>
      </c>
      <c r="AF31" s="89">
        <v>27236</v>
      </c>
      <c r="AG31" s="89" t="s">
        <v>38</v>
      </c>
    </row>
    <row r="32" spans="2:33" ht="15" x14ac:dyDescent="0.25">
      <c r="B32" s="53">
        <v>9980924615</v>
      </c>
      <c r="C32" s="89" t="s">
        <v>134</v>
      </c>
      <c r="D32" s="9">
        <v>20482</v>
      </c>
      <c r="E32" s="9">
        <v>27222</v>
      </c>
      <c r="G32" s="89">
        <v>9980924615</v>
      </c>
      <c r="H32" s="74">
        <f t="shared" si="0"/>
        <v>20482</v>
      </c>
      <c r="I32" s="89">
        <f t="shared" si="1"/>
        <v>27222</v>
      </c>
      <c r="J32" s="89" t="str">
        <f t="shared" si="2"/>
        <v>Not Enabled</v>
      </c>
      <c r="K32" s="132"/>
      <c r="L32" s="89">
        <v>9980924615</v>
      </c>
      <c r="M32" s="74">
        <f>VLOOKUP($L32,$G$5:$J$44,COLUMNS($L$4:M31),0)</f>
        <v>20482</v>
      </c>
      <c r="N32" s="74">
        <f>VLOOKUP($L32,$G$5:$J$44,COLUMNS($L$4:N31),0)</f>
        <v>27222</v>
      </c>
      <c r="O32" s="74" t="str">
        <f>VLOOKUP($L32,$G$5:$J$44,COLUMNS($L$4:O31),0)</f>
        <v>Not Enabled</v>
      </c>
      <c r="Y32" s="74">
        <v>9980924615</v>
      </c>
      <c r="Z32" s="89" t="s">
        <v>134</v>
      </c>
      <c r="AA32" s="74">
        <v>20482</v>
      </c>
      <c r="AB32" s="74">
        <v>27222</v>
      </c>
      <c r="AC32" s="73"/>
      <c r="AD32" s="89">
        <f t="shared" si="3"/>
        <v>9980924615</v>
      </c>
      <c r="AE32" s="89">
        <v>20482</v>
      </c>
      <c r="AF32" s="89">
        <v>27222</v>
      </c>
      <c r="AG32" s="89" t="s">
        <v>134</v>
      </c>
    </row>
    <row r="33" spans="2:33" ht="15" x14ac:dyDescent="0.25">
      <c r="B33" s="53">
        <v>9980925083</v>
      </c>
      <c r="C33" s="89" t="s">
        <v>38</v>
      </c>
      <c r="D33" s="9">
        <v>21871</v>
      </c>
      <c r="E33" s="9">
        <v>31533</v>
      </c>
      <c r="G33" s="89">
        <v>9980925083</v>
      </c>
      <c r="H33" s="74">
        <f t="shared" si="0"/>
        <v>21871</v>
      </c>
      <c r="I33" s="89">
        <f t="shared" si="1"/>
        <v>31533</v>
      </c>
      <c r="J33" s="89" t="str">
        <f t="shared" si="2"/>
        <v>Enabled</v>
      </c>
      <c r="K33" s="132"/>
      <c r="L33" s="89">
        <v>9980925083</v>
      </c>
      <c r="M33" s="74">
        <f>VLOOKUP($L33,$G$5:$J$44,COLUMNS($L$4:M32),0)</f>
        <v>21871</v>
      </c>
      <c r="N33" s="74">
        <f>VLOOKUP($L33,$G$5:$J$44,COLUMNS($L$4:N32),0)</f>
        <v>31533</v>
      </c>
      <c r="O33" s="74" t="str">
        <f>VLOOKUP($L33,$G$5:$J$44,COLUMNS($L$4:O32),0)</f>
        <v>Enabled</v>
      </c>
      <c r="Y33" s="74">
        <v>9980925083</v>
      </c>
      <c r="Z33" s="89" t="s">
        <v>38</v>
      </c>
      <c r="AA33" s="74">
        <v>21871</v>
      </c>
      <c r="AB33" s="74">
        <v>31533</v>
      </c>
      <c r="AC33" s="73"/>
      <c r="AD33" s="89">
        <f t="shared" si="3"/>
        <v>9980925083</v>
      </c>
      <c r="AE33" s="89">
        <v>21871</v>
      </c>
      <c r="AF33" s="89">
        <v>31533</v>
      </c>
      <c r="AG33" s="89" t="s">
        <v>38</v>
      </c>
    </row>
    <row r="34" spans="2:33" ht="15" x14ac:dyDescent="0.25">
      <c r="B34" s="53">
        <v>9980923463</v>
      </c>
      <c r="C34" s="89" t="s">
        <v>134</v>
      </c>
      <c r="D34" s="9">
        <v>16816</v>
      </c>
      <c r="E34" s="9">
        <v>23459</v>
      </c>
      <c r="G34" s="89">
        <v>9980923463</v>
      </c>
      <c r="H34" s="74">
        <f t="shared" si="0"/>
        <v>16816</v>
      </c>
      <c r="I34" s="89">
        <f t="shared" si="1"/>
        <v>23459</v>
      </c>
      <c r="J34" s="89" t="str">
        <f t="shared" si="2"/>
        <v>Not Enabled</v>
      </c>
      <c r="K34" s="132"/>
      <c r="L34" s="89">
        <v>9980923463</v>
      </c>
      <c r="M34" s="74">
        <f>VLOOKUP($L34,$G$5:$J$44,COLUMNS($L$4:M33),0)</f>
        <v>16816</v>
      </c>
      <c r="N34" s="74">
        <f>VLOOKUP($L34,$G$5:$J$44,COLUMNS($L$4:N33),0)</f>
        <v>23459</v>
      </c>
      <c r="O34" s="74" t="str">
        <f>VLOOKUP($L34,$G$5:$J$44,COLUMNS($L$4:O33),0)</f>
        <v>Not Enabled</v>
      </c>
      <c r="Y34" s="74">
        <v>9980923463</v>
      </c>
      <c r="Z34" s="89" t="s">
        <v>134</v>
      </c>
      <c r="AA34" s="74">
        <v>16816</v>
      </c>
      <c r="AB34" s="74">
        <v>23459</v>
      </c>
      <c r="AC34" s="73"/>
      <c r="AD34" s="89">
        <f t="shared" si="3"/>
        <v>9980923463</v>
      </c>
      <c r="AE34" s="89">
        <v>16816</v>
      </c>
      <c r="AF34" s="89">
        <v>23459</v>
      </c>
      <c r="AG34" s="89" t="s">
        <v>134</v>
      </c>
    </row>
    <row r="35" spans="2:33" ht="15" x14ac:dyDescent="0.25">
      <c r="B35" s="53">
        <v>9980930219</v>
      </c>
      <c r="C35" s="89" t="s">
        <v>38</v>
      </c>
      <c r="D35" s="9">
        <v>15829</v>
      </c>
      <c r="E35" s="9">
        <v>23758</v>
      </c>
      <c r="G35" s="89">
        <v>9980930219</v>
      </c>
      <c r="H35" s="74">
        <f t="shared" si="0"/>
        <v>15829</v>
      </c>
      <c r="I35" s="89">
        <f t="shared" si="1"/>
        <v>23758</v>
      </c>
      <c r="J35" s="89" t="str">
        <f t="shared" si="2"/>
        <v>Enabled</v>
      </c>
      <c r="K35" s="132"/>
      <c r="L35" s="89">
        <v>9980930219</v>
      </c>
      <c r="M35" s="74">
        <f>VLOOKUP($L35,$G$5:$J$44,COLUMNS($L$4:M34),0)</f>
        <v>15829</v>
      </c>
      <c r="N35" s="74">
        <f>VLOOKUP($L35,$G$5:$J$44,COLUMNS($L$4:N34),0)</f>
        <v>23758</v>
      </c>
      <c r="O35" s="74" t="str">
        <f>VLOOKUP($L35,$G$5:$J$44,COLUMNS($L$4:O34),0)</f>
        <v>Enabled</v>
      </c>
      <c r="Y35" s="74">
        <v>9980930219</v>
      </c>
      <c r="Z35" s="89" t="s">
        <v>38</v>
      </c>
      <c r="AA35" s="74">
        <v>15829</v>
      </c>
      <c r="AB35" s="74">
        <v>23758</v>
      </c>
      <c r="AC35" s="73"/>
      <c r="AD35" s="89">
        <f t="shared" si="3"/>
        <v>9980930219</v>
      </c>
      <c r="AE35" s="89">
        <v>15829</v>
      </c>
      <c r="AF35" s="89">
        <v>23758</v>
      </c>
      <c r="AG35" s="89" t="s">
        <v>38</v>
      </c>
    </row>
    <row r="36" spans="2:33" ht="15" x14ac:dyDescent="0.25">
      <c r="B36" s="53">
        <v>9980923802</v>
      </c>
      <c r="C36" s="89" t="s">
        <v>134</v>
      </c>
      <c r="D36" s="9">
        <v>21835</v>
      </c>
      <c r="E36" s="9">
        <v>26678</v>
      </c>
      <c r="G36" s="89">
        <v>9980923802</v>
      </c>
      <c r="H36" s="74">
        <f t="shared" si="0"/>
        <v>21835</v>
      </c>
      <c r="I36" s="89">
        <f t="shared" si="1"/>
        <v>26678</v>
      </c>
      <c r="J36" s="89" t="str">
        <f t="shared" si="2"/>
        <v>Not Enabled</v>
      </c>
      <c r="K36" s="132"/>
      <c r="L36" s="89">
        <v>9980923802</v>
      </c>
      <c r="M36" s="74">
        <f>VLOOKUP($L36,$G$5:$J$44,COLUMNS($L$4:M35),0)</f>
        <v>21835</v>
      </c>
      <c r="N36" s="74">
        <f>VLOOKUP($L36,$G$5:$J$44,COLUMNS($L$4:N35),0)</f>
        <v>26678</v>
      </c>
      <c r="O36" s="74" t="str">
        <f>VLOOKUP($L36,$G$5:$J$44,COLUMNS($L$4:O35),0)</f>
        <v>Not Enabled</v>
      </c>
      <c r="Y36" s="74">
        <v>9980923802</v>
      </c>
      <c r="Z36" s="89" t="s">
        <v>134</v>
      </c>
      <c r="AA36" s="74">
        <v>21835</v>
      </c>
      <c r="AB36" s="74">
        <v>26678</v>
      </c>
      <c r="AC36" s="73"/>
      <c r="AD36" s="89">
        <f t="shared" si="3"/>
        <v>9980923802</v>
      </c>
      <c r="AE36" s="89">
        <v>21835</v>
      </c>
      <c r="AF36" s="89">
        <v>26678</v>
      </c>
      <c r="AG36" s="89" t="s">
        <v>134</v>
      </c>
    </row>
    <row r="37" spans="2:33" ht="15" x14ac:dyDescent="0.25">
      <c r="B37" s="53">
        <v>9980927078</v>
      </c>
      <c r="C37" s="89" t="s">
        <v>38</v>
      </c>
      <c r="D37" s="9">
        <v>21299</v>
      </c>
      <c r="E37" s="9">
        <v>25359</v>
      </c>
      <c r="G37" s="89">
        <v>9980927078</v>
      </c>
      <c r="H37" s="74">
        <f t="shared" si="0"/>
        <v>21299</v>
      </c>
      <c r="I37" s="89">
        <f t="shared" si="1"/>
        <v>25359</v>
      </c>
      <c r="J37" s="89" t="str">
        <f t="shared" si="2"/>
        <v>Enabled</v>
      </c>
      <c r="K37" s="132"/>
      <c r="L37" s="89">
        <v>9980927078</v>
      </c>
      <c r="M37" s="74">
        <f>VLOOKUP($L37,$G$5:$J$44,COLUMNS($L$4:M36),0)</f>
        <v>21299</v>
      </c>
      <c r="N37" s="74">
        <f>VLOOKUP($L37,$G$5:$J$44,COLUMNS($L$4:N36),0)</f>
        <v>25359</v>
      </c>
      <c r="O37" s="74" t="str">
        <f>VLOOKUP($L37,$G$5:$J$44,COLUMNS($L$4:O36),0)</f>
        <v>Enabled</v>
      </c>
      <c r="Y37" s="74">
        <v>9980927078</v>
      </c>
      <c r="Z37" s="89" t="s">
        <v>38</v>
      </c>
      <c r="AA37" s="74">
        <v>21299</v>
      </c>
      <c r="AB37" s="74">
        <v>25359</v>
      </c>
      <c r="AC37" s="73"/>
      <c r="AD37" s="89">
        <f t="shared" si="3"/>
        <v>9980927078</v>
      </c>
      <c r="AE37" s="89">
        <v>21299</v>
      </c>
      <c r="AF37" s="89">
        <v>25359</v>
      </c>
      <c r="AG37" s="89" t="s">
        <v>38</v>
      </c>
    </row>
    <row r="38" spans="2:33" ht="15" x14ac:dyDescent="0.25">
      <c r="B38" s="53">
        <v>9980926593</v>
      </c>
      <c r="C38" s="89" t="s">
        <v>134</v>
      </c>
      <c r="D38" s="9">
        <v>12554</v>
      </c>
      <c r="E38" s="9">
        <v>26872</v>
      </c>
      <c r="G38" s="89">
        <v>9980926593</v>
      </c>
      <c r="H38" s="74">
        <f t="shared" si="0"/>
        <v>12554</v>
      </c>
      <c r="I38" s="89">
        <f t="shared" si="1"/>
        <v>26872</v>
      </c>
      <c r="J38" s="89" t="str">
        <f t="shared" si="2"/>
        <v>Not Enabled</v>
      </c>
      <c r="K38" s="132"/>
      <c r="L38" s="89">
        <v>9980926593</v>
      </c>
      <c r="M38" s="74">
        <f>VLOOKUP($L38,$G$5:$J$44,COLUMNS($L$4:M37),0)</f>
        <v>12554</v>
      </c>
      <c r="N38" s="74">
        <f>VLOOKUP($L38,$G$5:$J$44,COLUMNS($L$4:N37),0)</f>
        <v>26872</v>
      </c>
      <c r="O38" s="74" t="str">
        <f>VLOOKUP($L38,$G$5:$J$44,COLUMNS($L$4:O37),0)</f>
        <v>Not Enabled</v>
      </c>
      <c r="Y38" s="74">
        <v>9980926593</v>
      </c>
      <c r="Z38" s="89" t="s">
        <v>134</v>
      </c>
      <c r="AA38" s="74">
        <v>12554</v>
      </c>
      <c r="AB38" s="74">
        <v>26872</v>
      </c>
      <c r="AC38" s="73"/>
      <c r="AD38" s="89">
        <f t="shared" si="3"/>
        <v>9980926593</v>
      </c>
      <c r="AE38" s="89">
        <v>12554</v>
      </c>
      <c r="AF38" s="89">
        <v>26872</v>
      </c>
      <c r="AG38" s="89" t="s">
        <v>134</v>
      </c>
    </row>
    <row r="39" spans="2:33" ht="15" x14ac:dyDescent="0.25">
      <c r="B39" s="53">
        <v>9980931458</v>
      </c>
      <c r="C39" s="89" t="s">
        <v>38</v>
      </c>
      <c r="D39" s="9">
        <v>21283</v>
      </c>
      <c r="E39" s="9">
        <v>32139</v>
      </c>
      <c r="G39" s="89">
        <v>9980931458</v>
      </c>
      <c r="H39" s="74">
        <f t="shared" si="0"/>
        <v>21283</v>
      </c>
      <c r="I39" s="89">
        <f t="shared" si="1"/>
        <v>32139</v>
      </c>
      <c r="J39" s="89" t="str">
        <f t="shared" si="2"/>
        <v>Enabled</v>
      </c>
      <c r="K39" s="132"/>
      <c r="L39" s="89">
        <v>9980931458</v>
      </c>
      <c r="M39" s="74">
        <f>VLOOKUP($L39,$G$5:$J$44,COLUMNS($L$4:M38),0)</f>
        <v>21283</v>
      </c>
      <c r="N39" s="74">
        <f>VLOOKUP($L39,$G$5:$J$44,COLUMNS($L$4:N38),0)</f>
        <v>32139</v>
      </c>
      <c r="O39" s="74" t="str">
        <f>VLOOKUP($L39,$G$5:$J$44,COLUMNS($L$4:O38),0)</f>
        <v>Enabled</v>
      </c>
      <c r="Y39" s="74">
        <v>9980931458</v>
      </c>
      <c r="Z39" s="89" t="s">
        <v>38</v>
      </c>
      <c r="AA39" s="74">
        <v>21283</v>
      </c>
      <c r="AB39" s="74">
        <v>32139</v>
      </c>
      <c r="AC39" s="73"/>
      <c r="AD39" s="89">
        <f t="shared" si="3"/>
        <v>9980931458</v>
      </c>
      <c r="AE39" s="89">
        <v>21283</v>
      </c>
      <c r="AF39" s="89">
        <v>32139</v>
      </c>
      <c r="AG39" s="89" t="s">
        <v>38</v>
      </c>
    </row>
    <row r="40" spans="2:33" ht="15" x14ac:dyDescent="0.25">
      <c r="B40" s="53">
        <v>9980925503</v>
      </c>
      <c r="C40" s="89" t="s">
        <v>134</v>
      </c>
      <c r="D40" s="9">
        <v>21056</v>
      </c>
      <c r="E40" s="9">
        <v>31543</v>
      </c>
      <c r="G40" s="89">
        <v>9980925503</v>
      </c>
      <c r="H40" s="74">
        <f t="shared" si="0"/>
        <v>21056</v>
      </c>
      <c r="I40" s="89">
        <f t="shared" si="1"/>
        <v>31543</v>
      </c>
      <c r="J40" s="89" t="str">
        <f t="shared" si="2"/>
        <v>Not Enabled</v>
      </c>
      <c r="K40" s="132"/>
      <c r="L40" s="89">
        <v>9980925503</v>
      </c>
      <c r="M40" s="74">
        <f>VLOOKUP($L40,$G$5:$J$44,COLUMNS($L$4:M39),0)</f>
        <v>21056</v>
      </c>
      <c r="N40" s="74">
        <f>VLOOKUP($L40,$G$5:$J$44,COLUMNS($L$4:N39),0)</f>
        <v>31543</v>
      </c>
      <c r="O40" s="74" t="str">
        <f>VLOOKUP($L40,$G$5:$J$44,COLUMNS($L$4:O39),0)</f>
        <v>Not Enabled</v>
      </c>
      <c r="Y40" s="74">
        <v>9980925503</v>
      </c>
      <c r="Z40" s="89" t="s">
        <v>134</v>
      </c>
      <c r="AA40" s="74">
        <v>21056</v>
      </c>
      <c r="AB40" s="74">
        <v>31543</v>
      </c>
      <c r="AC40" s="73"/>
      <c r="AD40" s="89">
        <f t="shared" si="3"/>
        <v>9980925503</v>
      </c>
      <c r="AE40" s="89">
        <v>21056</v>
      </c>
      <c r="AF40" s="89">
        <v>31543</v>
      </c>
      <c r="AG40" s="89" t="s">
        <v>134</v>
      </c>
    </row>
    <row r="41" spans="2:33" ht="15" x14ac:dyDescent="0.25">
      <c r="B41" s="53">
        <v>9980928822</v>
      </c>
      <c r="C41" s="89" t="s">
        <v>38</v>
      </c>
      <c r="D41" s="9">
        <v>21938</v>
      </c>
      <c r="E41" s="9">
        <v>24929</v>
      </c>
      <c r="G41" s="89">
        <v>9980928822</v>
      </c>
      <c r="H41" s="74">
        <f t="shared" si="0"/>
        <v>21938</v>
      </c>
      <c r="I41" s="89">
        <f t="shared" si="1"/>
        <v>24929</v>
      </c>
      <c r="J41" s="89" t="str">
        <f t="shared" si="2"/>
        <v>Enabled</v>
      </c>
      <c r="K41" s="132"/>
      <c r="L41" s="89">
        <v>9980928822</v>
      </c>
      <c r="M41" s="74">
        <f>VLOOKUP($L41,$G$5:$J$44,COLUMNS($L$4:M40),0)</f>
        <v>21938</v>
      </c>
      <c r="N41" s="74">
        <f>VLOOKUP($L41,$G$5:$J$44,COLUMNS($L$4:N40),0)</f>
        <v>24929</v>
      </c>
      <c r="O41" s="74" t="str">
        <f>VLOOKUP($L41,$G$5:$J$44,COLUMNS($L$4:O40),0)</f>
        <v>Enabled</v>
      </c>
      <c r="Y41" s="74">
        <v>9980928822</v>
      </c>
      <c r="Z41" s="89" t="s">
        <v>38</v>
      </c>
      <c r="AA41" s="74">
        <v>21938</v>
      </c>
      <c r="AB41" s="74">
        <v>24929</v>
      </c>
      <c r="AC41" s="73"/>
      <c r="AD41" s="89">
        <f t="shared" si="3"/>
        <v>9980928822</v>
      </c>
      <c r="AE41" s="89">
        <v>21938</v>
      </c>
      <c r="AF41" s="89">
        <v>24929</v>
      </c>
      <c r="AG41" s="89" t="s">
        <v>38</v>
      </c>
    </row>
    <row r="42" spans="2:33" ht="15" x14ac:dyDescent="0.25">
      <c r="B42" s="53">
        <v>9980929716</v>
      </c>
      <c r="C42" s="89" t="s">
        <v>134</v>
      </c>
      <c r="D42" s="9">
        <v>20916</v>
      </c>
      <c r="E42" s="9">
        <v>28835</v>
      </c>
      <c r="G42" s="89">
        <v>9980929716</v>
      </c>
      <c r="H42" s="74">
        <f t="shared" si="0"/>
        <v>20916</v>
      </c>
      <c r="I42" s="89">
        <f t="shared" si="1"/>
        <v>28835</v>
      </c>
      <c r="J42" s="89" t="str">
        <f t="shared" si="2"/>
        <v>Not Enabled</v>
      </c>
      <c r="K42" s="132"/>
      <c r="L42" s="89">
        <v>9980929716</v>
      </c>
      <c r="M42" s="74">
        <f>VLOOKUP($L42,$G$5:$J$44,COLUMNS($L$4:M41),0)</f>
        <v>20916</v>
      </c>
      <c r="N42" s="74">
        <f>VLOOKUP($L42,$G$5:$J$44,COLUMNS($L$4:N41),0)</f>
        <v>28835</v>
      </c>
      <c r="O42" s="74" t="str">
        <f>VLOOKUP($L42,$G$5:$J$44,COLUMNS($L$4:O41),0)</f>
        <v>Not Enabled</v>
      </c>
      <c r="Y42" s="74">
        <v>9980929716</v>
      </c>
      <c r="Z42" s="89" t="s">
        <v>134</v>
      </c>
      <c r="AA42" s="74">
        <v>20916</v>
      </c>
      <c r="AB42" s="74">
        <v>28835</v>
      </c>
      <c r="AC42" s="73"/>
      <c r="AD42" s="89">
        <f t="shared" si="3"/>
        <v>9980929716</v>
      </c>
      <c r="AE42" s="89">
        <v>20916</v>
      </c>
      <c r="AF42" s="89">
        <v>28835</v>
      </c>
      <c r="AG42" s="89" t="s">
        <v>134</v>
      </c>
    </row>
    <row r="43" spans="2:33" ht="15" x14ac:dyDescent="0.25">
      <c r="B43" s="53">
        <v>9980930413</v>
      </c>
      <c r="C43" s="89" t="s">
        <v>38</v>
      </c>
      <c r="D43" s="9">
        <v>19572</v>
      </c>
      <c r="E43" s="9">
        <v>23774</v>
      </c>
      <c r="G43" s="89">
        <v>9980930413</v>
      </c>
      <c r="H43" s="74">
        <f t="shared" si="0"/>
        <v>19572</v>
      </c>
      <c r="I43" s="89">
        <f t="shared" si="1"/>
        <v>23774</v>
      </c>
      <c r="J43" s="89" t="str">
        <f t="shared" si="2"/>
        <v>Enabled</v>
      </c>
      <c r="K43" s="132"/>
      <c r="L43" s="89">
        <v>9980930413</v>
      </c>
      <c r="M43" s="74">
        <f>VLOOKUP($L43,$G$5:$J$44,COLUMNS($L$4:M42),0)</f>
        <v>19572</v>
      </c>
      <c r="N43" s="74">
        <f>VLOOKUP($L43,$G$5:$J$44,COLUMNS($L$4:N42),0)</f>
        <v>23774</v>
      </c>
      <c r="O43" s="74" t="str">
        <f>VLOOKUP($L43,$G$5:$J$44,COLUMNS($L$4:O42),0)</f>
        <v>Enabled</v>
      </c>
      <c r="Y43" s="74">
        <v>9980930413</v>
      </c>
      <c r="Z43" s="89" t="s">
        <v>38</v>
      </c>
      <c r="AA43" s="74">
        <v>19572</v>
      </c>
      <c r="AB43" s="74">
        <v>23774</v>
      </c>
      <c r="AC43" s="73"/>
      <c r="AD43" s="89">
        <f t="shared" si="3"/>
        <v>9980930413</v>
      </c>
      <c r="AE43" s="89">
        <v>19572</v>
      </c>
      <c r="AF43" s="89">
        <v>23774</v>
      </c>
      <c r="AG43" s="89" t="s">
        <v>38</v>
      </c>
    </row>
    <row r="44" spans="2:33" ht="15" x14ac:dyDescent="0.25">
      <c r="B44" s="53">
        <v>9980926593</v>
      </c>
      <c r="C44" s="89" t="s">
        <v>134</v>
      </c>
      <c r="D44" s="9">
        <v>17027</v>
      </c>
      <c r="E44" s="9">
        <v>26508</v>
      </c>
      <c r="G44" s="89">
        <v>9980926593</v>
      </c>
      <c r="H44" s="74">
        <f t="shared" si="0"/>
        <v>12554</v>
      </c>
      <c r="I44" s="89">
        <f t="shared" si="1"/>
        <v>26872</v>
      </c>
      <c r="J44" s="89" t="str">
        <f t="shared" si="2"/>
        <v>Not Enabled</v>
      </c>
      <c r="K44" s="132"/>
      <c r="L44" s="89">
        <v>9980926593</v>
      </c>
      <c r="M44" s="74">
        <f>VLOOKUP($L44,$G$5:$J$44,COLUMNS($L$4:M43),0)</f>
        <v>12554</v>
      </c>
      <c r="N44" s="74">
        <f>VLOOKUP($L44,$G$5:$J$44,COLUMNS($L$4:N43),0)</f>
        <v>26872</v>
      </c>
      <c r="O44" s="74" t="str">
        <f>VLOOKUP($L44,$G$5:$J$44,COLUMNS($L$4:O43),0)</f>
        <v>Not Enabled</v>
      </c>
      <c r="Y44" s="74">
        <v>9980926593</v>
      </c>
      <c r="Z44" s="89" t="s">
        <v>134</v>
      </c>
      <c r="AA44" s="74">
        <v>17027</v>
      </c>
      <c r="AB44" s="74">
        <v>26508</v>
      </c>
      <c r="AC44" s="73"/>
      <c r="AD44" s="89">
        <f t="shared" si="3"/>
        <v>9980926593</v>
      </c>
      <c r="AE44" s="89">
        <v>17027</v>
      </c>
      <c r="AF44" s="89">
        <v>26508</v>
      </c>
      <c r="AG44" s="89" t="s">
        <v>134</v>
      </c>
    </row>
  </sheetData>
  <mergeCells count="10">
    <mergeCell ref="Y2:AG2"/>
    <mergeCell ref="Q2:W2"/>
    <mergeCell ref="AD3:AG3"/>
    <mergeCell ref="Y3:AB3"/>
    <mergeCell ref="Q3:W3"/>
    <mergeCell ref="G3:J3"/>
    <mergeCell ref="B3:E3"/>
    <mergeCell ref="L3:O3"/>
    <mergeCell ref="B2:O2"/>
    <mergeCell ref="Q9:T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E056-E600-4ED9-B5DE-D727F886A82D}">
  <sheetPr codeName="Sheet8"/>
  <dimension ref="B1:S27"/>
  <sheetViews>
    <sheetView showGridLines="0" zoomScale="120" zoomScaleNormal="120" workbookViewId="0"/>
  </sheetViews>
  <sheetFormatPr defaultRowHeight="14.25" x14ac:dyDescent="0.2"/>
  <cols>
    <col min="1" max="1" width="9.140625" style="2"/>
    <col min="2" max="2" width="14.7109375" style="2" bestFit="1" customWidth="1"/>
    <col min="3" max="3" width="9.7109375" style="2" bestFit="1" customWidth="1"/>
    <col min="4" max="4" width="11.5703125" style="2" bestFit="1" customWidth="1"/>
    <col min="5" max="5" width="12.7109375" style="2" bestFit="1" customWidth="1"/>
    <col min="6" max="6" width="15.28515625" style="2" bestFit="1" customWidth="1"/>
    <col min="7" max="7" width="9.7109375" style="2" bestFit="1" customWidth="1"/>
    <col min="8" max="8" width="12.85546875" style="48" customWidth="1"/>
    <col min="9" max="9" width="3.28515625" style="2" bestFit="1" customWidth="1"/>
    <col min="10" max="10" width="14.7109375" style="2" bestFit="1" customWidth="1"/>
    <col min="11" max="11" width="14.42578125" style="2" bestFit="1" customWidth="1"/>
    <col min="12" max="12" width="14.7109375" style="2" bestFit="1" customWidth="1"/>
    <col min="13" max="13" width="17.85546875" style="2" bestFit="1" customWidth="1"/>
    <col min="14" max="14" width="10.7109375" style="2" customWidth="1"/>
    <col min="15" max="15" width="3.28515625" style="2" bestFit="1" customWidth="1"/>
    <col min="16" max="16" width="14.7109375" style="2" bestFit="1" customWidth="1"/>
    <col min="17" max="17" width="14.42578125" style="2" bestFit="1" customWidth="1"/>
    <col min="18" max="18" width="14.7109375" style="2" bestFit="1" customWidth="1"/>
    <col min="19" max="19" width="17.85546875" style="2" bestFit="1" customWidth="1"/>
    <col min="20" max="16384" width="9.140625" style="2"/>
  </cols>
  <sheetData>
    <row r="1" spans="2:19" s="73" customFormat="1" x14ac:dyDescent="0.2">
      <c r="H1" s="48"/>
    </row>
    <row r="2" spans="2:19" s="73" customFormat="1" x14ac:dyDescent="0.2">
      <c r="B2" s="151" t="s">
        <v>142</v>
      </c>
      <c r="C2" s="152"/>
      <c r="D2" s="152"/>
      <c r="E2" s="152"/>
      <c r="F2" s="152"/>
      <c r="G2" s="153"/>
      <c r="H2" s="48"/>
      <c r="M2" s="73" t="s">
        <v>163</v>
      </c>
    </row>
    <row r="3" spans="2:19" ht="15" x14ac:dyDescent="0.25">
      <c r="B3" s="40" t="s">
        <v>42</v>
      </c>
      <c r="C3" s="25" t="s">
        <v>43</v>
      </c>
      <c r="D3" s="25" t="s">
        <v>61</v>
      </c>
      <c r="E3" s="41" t="s">
        <v>62</v>
      </c>
      <c r="F3" s="26" t="s">
        <v>45</v>
      </c>
      <c r="G3" s="26" t="s">
        <v>0</v>
      </c>
      <c r="H3" s="42"/>
      <c r="J3" s="163" t="s">
        <v>143</v>
      </c>
      <c r="K3" s="164"/>
      <c r="L3" s="164"/>
      <c r="M3" s="165"/>
      <c r="P3" s="26" t="s">
        <v>0</v>
      </c>
      <c r="Q3" s="9" t="s">
        <v>31</v>
      </c>
    </row>
    <row r="4" spans="2:19" ht="15" x14ac:dyDescent="0.25">
      <c r="B4" s="43" t="s">
        <v>8</v>
      </c>
      <c r="C4" s="27" t="s">
        <v>46</v>
      </c>
      <c r="D4" s="27">
        <v>365</v>
      </c>
      <c r="E4" s="28">
        <v>1592</v>
      </c>
      <c r="F4" s="28">
        <v>562.77199999999993</v>
      </c>
      <c r="G4" s="28" t="s">
        <v>24</v>
      </c>
      <c r="H4" s="44"/>
      <c r="J4" s="166"/>
      <c r="K4" s="167"/>
      <c r="L4" s="167"/>
      <c r="M4" s="168"/>
      <c r="N4" s="3"/>
      <c r="P4" s="160" t="s">
        <v>144</v>
      </c>
      <c r="Q4" s="161"/>
      <c r="R4" s="161"/>
      <c r="S4" s="162"/>
    </row>
    <row r="5" spans="2:19" ht="15" customHeight="1" x14ac:dyDescent="0.25">
      <c r="B5" s="45" t="s">
        <v>6</v>
      </c>
      <c r="C5" s="29" t="s">
        <v>47</v>
      </c>
      <c r="D5" s="27">
        <v>244</v>
      </c>
      <c r="E5" s="30">
        <v>1088</v>
      </c>
      <c r="F5" s="30">
        <v>396.9024</v>
      </c>
      <c r="G5" s="30" t="s">
        <v>23</v>
      </c>
      <c r="H5" s="44"/>
      <c r="I5" s="154" t="s">
        <v>59</v>
      </c>
      <c r="J5" s="40" t="s">
        <v>42</v>
      </c>
      <c r="K5" s="41" t="s">
        <v>62</v>
      </c>
      <c r="L5" s="41" t="s">
        <v>63</v>
      </c>
      <c r="M5" s="41" t="s">
        <v>64</v>
      </c>
      <c r="N5" s="46"/>
      <c r="O5" s="157" t="s">
        <v>60</v>
      </c>
      <c r="P5" s="40" t="s">
        <v>42</v>
      </c>
      <c r="Q5" s="41" t="s">
        <v>62</v>
      </c>
      <c r="R5" s="41" t="s">
        <v>63</v>
      </c>
      <c r="S5" s="41" t="s">
        <v>64</v>
      </c>
    </row>
    <row r="6" spans="2:19" x14ac:dyDescent="0.2">
      <c r="B6" s="43" t="s">
        <v>12</v>
      </c>
      <c r="C6" s="27" t="s">
        <v>48</v>
      </c>
      <c r="D6" s="27">
        <v>151</v>
      </c>
      <c r="E6" s="28">
        <v>1680</v>
      </c>
      <c r="F6" s="28">
        <v>752.64</v>
      </c>
      <c r="G6" s="28" t="s">
        <v>27</v>
      </c>
      <c r="H6" s="44"/>
      <c r="I6" s="155"/>
      <c r="J6" s="43" t="s">
        <v>8</v>
      </c>
      <c r="K6" s="31">
        <f>SUMIF(B4:B16,J6,E4:E16)</f>
        <v>4274</v>
      </c>
      <c r="L6" s="9">
        <f t="shared" ref="L6:L11" si="0">COUNTIF($B:$B,J6)</f>
        <v>2</v>
      </c>
      <c r="M6" s="31">
        <f>AVERAGEIF($B$4:$B$16,J6,$E$4:$E$16)</f>
        <v>2137</v>
      </c>
      <c r="N6" s="4"/>
      <c r="O6" s="158"/>
      <c r="P6" s="43" t="s">
        <v>8</v>
      </c>
      <c r="Q6" s="31">
        <f t="shared" ref="Q6:Q11" si="1">SUMIFS($E:$E,$B:$B,P6,$G:$G,$Q$3)</f>
        <v>0</v>
      </c>
      <c r="R6" s="9">
        <f t="shared" ref="R6:R11" si="2">COUNTIFS($B:$B,P6,$G:$G,$Q$3)</f>
        <v>0</v>
      </c>
      <c r="S6" s="31" t="e">
        <f t="shared" ref="S6:S11" si="3">AVERAGEIFS($E:$E,$B:$B,P6,$G:$G,$Q$3)</f>
        <v>#DIV/0!</v>
      </c>
    </row>
    <row r="7" spans="2:19" x14ac:dyDescent="0.2">
      <c r="B7" s="45" t="s">
        <v>6</v>
      </c>
      <c r="C7" s="29" t="s">
        <v>49</v>
      </c>
      <c r="D7" s="27">
        <v>165</v>
      </c>
      <c r="E7" s="30">
        <v>2133</v>
      </c>
      <c r="F7" s="30">
        <v>922.73579999999993</v>
      </c>
      <c r="G7" s="30" t="s">
        <v>31</v>
      </c>
      <c r="H7" s="44"/>
      <c r="I7" s="155"/>
      <c r="J7" s="45" t="s">
        <v>6</v>
      </c>
      <c r="K7" s="31">
        <f t="shared" ref="K7:K11" si="4">SUMIF(B5:B17,J7,E5:E17)</f>
        <v>3935</v>
      </c>
      <c r="L7" s="9">
        <f t="shared" si="0"/>
        <v>3</v>
      </c>
      <c r="M7" s="31">
        <f t="shared" ref="M7:M11" si="5">AVERAGEIF($B$4:$B$16,J7,$E$4:$E$16)</f>
        <v>1311.6666666666667</v>
      </c>
      <c r="N7" s="4"/>
      <c r="O7" s="158"/>
      <c r="P7" s="45" t="s">
        <v>6</v>
      </c>
      <c r="Q7" s="31">
        <f t="shared" si="1"/>
        <v>2847</v>
      </c>
      <c r="R7" s="9">
        <f t="shared" si="2"/>
        <v>2</v>
      </c>
      <c r="S7" s="31">
        <f t="shared" si="3"/>
        <v>1423.5</v>
      </c>
    </row>
    <row r="8" spans="2:19" x14ac:dyDescent="0.2">
      <c r="B8" s="43" t="s">
        <v>10</v>
      </c>
      <c r="C8" s="27" t="s">
        <v>50</v>
      </c>
      <c r="D8" s="27">
        <v>301</v>
      </c>
      <c r="E8" s="28">
        <v>1610</v>
      </c>
      <c r="F8" s="28">
        <v>579.11700000000008</v>
      </c>
      <c r="G8" s="28" t="s">
        <v>24</v>
      </c>
      <c r="H8" s="44"/>
      <c r="I8" s="155"/>
      <c r="J8" s="43" t="s">
        <v>12</v>
      </c>
      <c r="K8" s="31">
        <f t="shared" si="4"/>
        <v>2406</v>
      </c>
      <c r="L8" s="9">
        <f t="shared" si="0"/>
        <v>2</v>
      </c>
      <c r="M8" s="31">
        <f t="shared" si="5"/>
        <v>1203</v>
      </c>
      <c r="N8" s="4"/>
      <c r="O8" s="158"/>
      <c r="P8" s="43" t="s">
        <v>12</v>
      </c>
      <c r="Q8" s="31">
        <f t="shared" si="1"/>
        <v>0</v>
      </c>
      <c r="R8" s="9">
        <f t="shared" si="2"/>
        <v>0</v>
      </c>
      <c r="S8" s="31" t="e">
        <f t="shared" si="3"/>
        <v>#DIV/0!</v>
      </c>
    </row>
    <row r="9" spans="2:19" x14ac:dyDescent="0.2">
      <c r="B9" s="43" t="s">
        <v>5</v>
      </c>
      <c r="C9" s="29" t="s">
        <v>51</v>
      </c>
      <c r="D9" s="27">
        <v>271</v>
      </c>
      <c r="E9" s="30">
        <v>1540</v>
      </c>
      <c r="F9" s="30">
        <v>569.79999999999995</v>
      </c>
      <c r="G9" s="30" t="s">
        <v>23</v>
      </c>
      <c r="H9" s="44"/>
      <c r="I9" s="155"/>
      <c r="J9" s="45" t="s">
        <v>10</v>
      </c>
      <c r="K9" s="31">
        <f t="shared" si="4"/>
        <v>3409</v>
      </c>
      <c r="L9" s="9">
        <f t="shared" si="0"/>
        <v>2</v>
      </c>
      <c r="M9" s="31">
        <f t="shared" si="5"/>
        <v>1704.5</v>
      </c>
      <c r="N9" s="4"/>
      <c r="O9" s="158"/>
      <c r="P9" s="45" t="s">
        <v>10</v>
      </c>
      <c r="Q9" s="31">
        <f t="shared" si="1"/>
        <v>1799</v>
      </c>
      <c r="R9" s="9">
        <f t="shared" si="2"/>
        <v>1</v>
      </c>
      <c r="S9" s="31">
        <f t="shared" si="3"/>
        <v>1799</v>
      </c>
    </row>
    <row r="10" spans="2:19" x14ac:dyDescent="0.2">
      <c r="B10" s="45" t="s">
        <v>18</v>
      </c>
      <c r="C10" s="27" t="s">
        <v>52</v>
      </c>
      <c r="D10" s="27">
        <v>477</v>
      </c>
      <c r="E10" s="28">
        <v>1316</v>
      </c>
      <c r="F10" s="28">
        <v>427.56840000000005</v>
      </c>
      <c r="G10" s="28" t="s">
        <v>27</v>
      </c>
      <c r="H10" s="44"/>
      <c r="I10" s="155"/>
      <c r="J10" s="43" t="s">
        <v>5</v>
      </c>
      <c r="K10" s="31">
        <f t="shared" si="4"/>
        <v>3817</v>
      </c>
      <c r="L10" s="9">
        <f t="shared" si="0"/>
        <v>2</v>
      </c>
      <c r="M10" s="31">
        <f t="shared" si="5"/>
        <v>1908.5</v>
      </c>
      <c r="N10" s="4"/>
      <c r="O10" s="158"/>
      <c r="P10" s="43" t="s">
        <v>5</v>
      </c>
      <c r="Q10" s="31">
        <f t="shared" si="1"/>
        <v>0</v>
      </c>
      <c r="R10" s="9">
        <f t="shared" si="2"/>
        <v>0</v>
      </c>
      <c r="S10" s="31" t="e">
        <f t="shared" si="3"/>
        <v>#DIV/0!</v>
      </c>
    </row>
    <row r="11" spans="2:19" x14ac:dyDescent="0.2">
      <c r="B11" s="43" t="s">
        <v>10</v>
      </c>
      <c r="C11" s="29" t="s">
        <v>53</v>
      </c>
      <c r="D11" s="27">
        <v>235</v>
      </c>
      <c r="E11" s="30">
        <v>1799</v>
      </c>
      <c r="F11" s="30">
        <v>708.80600000000004</v>
      </c>
      <c r="G11" s="30" t="s">
        <v>31</v>
      </c>
      <c r="H11" s="44"/>
      <c r="I11" s="155"/>
      <c r="J11" s="43" t="s">
        <v>18</v>
      </c>
      <c r="K11" s="31">
        <f t="shared" si="4"/>
        <v>2940</v>
      </c>
      <c r="L11" s="9">
        <f t="shared" si="0"/>
        <v>2</v>
      </c>
      <c r="M11" s="31">
        <f t="shared" si="5"/>
        <v>1470</v>
      </c>
      <c r="N11" s="4"/>
      <c r="O11" s="158"/>
      <c r="P11" s="43" t="s">
        <v>18</v>
      </c>
      <c r="Q11" s="31">
        <f t="shared" si="1"/>
        <v>0</v>
      </c>
      <c r="R11" s="9">
        <f t="shared" si="2"/>
        <v>0</v>
      </c>
      <c r="S11" s="31" t="e">
        <f t="shared" si="3"/>
        <v>#DIV/0!</v>
      </c>
    </row>
    <row r="12" spans="2:19" x14ac:dyDescent="0.2">
      <c r="B12" s="43" t="s">
        <v>18</v>
      </c>
      <c r="C12" s="27" t="s">
        <v>54</v>
      </c>
      <c r="D12" s="27">
        <v>172</v>
      </c>
      <c r="E12" s="28">
        <v>1624</v>
      </c>
      <c r="F12" s="28">
        <v>621.3424</v>
      </c>
      <c r="G12" s="28" t="s">
        <v>24</v>
      </c>
      <c r="H12" s="44"/>
      <c r="I12" s="155"/>
      <c r="J12" s="45"/>
      <c r="K12" s="31"/>
      <c r="L12" s="9"/>
      <c r="M12" s="31"/>
      <c r="N12" s="4"/>
      <c r="O12" s="158"/>
      <c r="P12" s="45"/>
      <c r="Q12" s="31"/>
      <c r="R12" s="9"/>
      <c r="S12" s="31"/>
    </row>
    <row r="13" spans="2:19" x14ac:dyDescent="0.2">
      <c r="B13" s="45" t="s">
        <v>12</v>
      </c>
      <c r="C13" s="29" t="s">
        <v>55</v>
      </c>
      <c r="D13" s="27">
        <v>251</v>
      </c>
      <c r="E13" s="30">
        <v>726</v>
      </c>
      <c r="F13" s="30">
        <v>235.87740000000002</v>
      </c>
      <c r="G13" s="30" t="s">
        <v>23</v>
      </c>
      <c r="H13" s="44"/>
      <c r="I13" s="155"/>
      <c r="J13" s="43"/>
      <c r="K13" s="31"/>
      <c r="L13" s="9"/>
      <c r="M13" s="31"/>
      <c r="N13" s="4"/>
      <c r="O13" s="158"/>
      <c r="P13" s="43"/>
      <c r="Q13" s="31"/>
      <c r="R13" s="9"/>
      <c r="S13" s="31"/>
    </row>
    <row r="14" spans="2:19" x14ac:dyDescent="0.2">
      <c r="B14" s="47" t="s">
        <v>5</v>
      </c>
      <c r="C14" s="27" t="s">
        <v>56</v>
      </c>
      <c r="D14" s="27">
        <v>420</v>
      </c>
      <c r="E14" s="28">
        <v>2277</v>
      </c>
      <c r="F14" s="28">
        <v>965.67569999999989</v>
      </c>
      <c r="G14" s="28" t="s">
        <v>27</v>
      </c>
      <c r="H14" s="44"/>
      <c r="I14" s="155"/>
      <c r="J14" s="43"/>
      <c r="K14" s="31"/>
      <c r="L14" s="9"/>
      <c r="M14" s="31"/>
      <c r="N14" s="4"/>
      <c r="O14" s="158"/>
      <c r="P14" s="43"/>
      <c r="Q14" s="31"/>
      <c r="R14" s="9"/>
      <c r="S14" s="31"/>
    </row>
    <row r="15" spans="2:19" x14ac:dyDescent="0.2">
      <c r="B15" s="47" t="s">
        <v>6</v>
      </c>
      <c r="C15" s="29" t="s">
        <v>57</v>
      </c>
      <c r="D15" s="27">
        <v>143</v>
      </c>
      <c r="E15" s="30">
        <v>714</v>
      </c>
      <c r="F15" s="30">
        <v>220.983</v>
      </c>
      <c r="G15" s="30" t="s">
        <v>31</v>
      </c>
      <c r="H15" s="44"/>
      <c r="I15" s="156"/>
      <c r="J15" s="45"/>
      <c r="K15" s="31"/>
      <c r="L15" s="9"/>
      <c r="M15" s="31"/>
      <c r="N15" s="4"/>
      <c r="O15" s="159"/>
      <c r="P15" s="45"/>
      <c r="Q15" s="31"/>
      <c r="R15" s="9"/>
      <c r="S15" s="31"/>
    </row>
    <row r="16" spans="2:19" ht="15" x14ac:dyDescent="0.25">
      <c r="B16" s="47" t="s">
        <v>8</v>
      </c>
      <c r="C16" s="27" t="s">
        <v>58</v>
      </c>
      <c r="D16" s="27">
        <v>156</v>
      </c>
      <c r="E16" s="28">
        <v>2682</v>
      </c>
      <c r="F16" s="28">
        <v>1023.183</v>
      </c>
      <c r="G16" s="28" t="s">
        <v>24</v>
      </c>
      <c r="I16" s="48"/>
      <c r="J16" s="34" t="s">
        <v>4</v>
      </c>
      <c r="K16" s="35">
        <f>SUM(K6:K15)</f>
        <v>20781</v>
      </c>
      <c r="L16" s="36">
        <f>SUM(L6:L15)</f>
        <v>13</v>
      </c>
      <c r="M16" s="35">
        <f>SUM(M6:M15)</f>
        <v>9734.6666666666679</v>
      </c>
      <c r="P16" s="34" t="s">
        <v>4</v>
      </c>
      <c r="Q16" s="35">
        <f>SUM(Q6:Q15)</f>
        <v>4646</v>
      </c>
      <c r="R16" s="36">
        <f>SUM(R6:R15)</f>
        <v>3</v>
      </c>
      <c r="S16" s="36" t="e">
        <f>SUM(S6:S15)</f>
        <v>#DIV/0!</v>
      </c>
    </row>
    <row r="17" spans="10:12" x14ac:dyDescent="0.2">
      <c r="J17" s="2">
        <f>COUNTA(J6:J11)</f>
        <v>6</v>
      </c>
      <c r="K17" s="73">
        <f>COUNT(K6:K11)</f>
        <v>6</v>
      </c>
    </row>
    <row r="27" spans="10:12" x14ac:dyDescent="0.2">
      <c r="L27" s="2" t="s">
        <v>158</v>
      </c>
    </row>
  </sheetData>
  <mergeCells count="5">
    <mergeCell ref="B2:G2"/>
    <mergeCell ref="I5:I15"/>
    <mergeCell ref="O5:O15"/>
    <mergeCell ref="P4:S4"/>
    <mergeCell ref="J3:M4"/>
  </mergeCells>
  <dataValidations disablePrompts="1" count="1">
    <dataValidation type="list" allowBlank="1" showInputMessage="1" showErrorMessage="1" sqref="Q3" xr:uid="{B491C951-0080-483C-99F1-2679550120D2}">
      <formula1>"East,West,North,South"</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E27A0-D0FC-4775-ADA1-1406FEDD4944}">
  <sheetPr codeName="Sheet18" filterMode="1"/>
  <dimension ref="A1:O52"/>
  <sheetViews>
    <sheetView showGridLines="0" zoomScale="110" zoomScaleNormal="110" workbookViewId="0">
      <selection sqref="A1:G1"/>
    </sheetView>
  </sheetViews>
  <sheetFormatPr defaultRowHeight="15" x14ac:dyDescent="0.3"/>
  <cols>
    <col min="1" max="1" width="10.42578125" style="63" bestFit="1" customWidth="1"/>
    <col min="2" max="2" width="7.42578125" style="58" bestFit="1" customWidth="1"/>
    <col min="3" max="3" width="10.28515625" style="58" bestFit="1" customWidth="1"/>
    <col min="4" max="4" width="7.7109375" style="58" bestFit="1" customWidth="1"/>
    <col min="5" max="5" width="5.85546875" style="58" bestFit="1" customWidth="1"/>
    <col min="6" max="6" width="9.28515625" style="58" bestFit="1" customWidth="1"/>
    <col min="7" max="7" width="10.140625" style="64" bestFit="1" customWidth="1"/>
    <col min="8" max="8" width="10.140625" style="64" customWidth="1"/>
    <col min="9" max="9" width="10.28515625" style="58" bestFit="1" customWidth="1"/>
    <col min="10" max="10" width="7.42578125" style="58" bestFit="1" customWidth="1"/>
    <col min="11" max="11" width="10.140625" style="58" bestFit="1" customWidth="1"/>
    <col min="12" max="12" width="7.140625" style="58" bestFit="1" customWidth="1"/>
    <col min="13" max="13" width="5.5703125" style="58" bestFit="1" customWidth="1"/>
    <col min="14" max="14" width="9" style="58" bestFit="1" customWidth="1"/>
    <col min="15" max="15" width="8.85546875" style="58" bestFit="1" customWidth="1"/>
    <col min="16" max="16384" width="9.140625" style="58"/>
  </cols>
  <sheetData>
    <row r="1" spans="1:15" ht="16.5" x14ac:dyDescent="0.3">
      <c r="A1" s="169" t="s">
        <v>115</v>
      </c>
      <c r="B1" s="170"/>
      <c r="C1" s="170"/>
      <c r="D1" s="170"/>
      <c r="E1" s="170"/>
      <c r="F1" s="170"/>
      <c r="G1" s="170"/>
      <c r="I1" s="169" t="s">
        <v>116</v>
      </c>
      <c r="J1" s="170"/>
      <c r="K1" s="170"/>
      <c r="L1" s="170"/>
      <c r="M1" s="170"/>
      <c r="N1" s="170"/>
      <c r="O1" s="170"/>
    </row>
    <row r="2" spans="1:15" x14ac:dyDescent="0.3">
      <c r="A2" s="55" t="s">
        <v>21</v>
      </c>
      <c r="B2" s="56" t="s">
        <v>0</v>
      </c>
      <c r="C2" s="56" t="s">
        <v>1</v>
      </c>
      <c r="D2" s="56" t="s">
        <v>2</v>
      </c>
      <c r="E2" s="56" t="s">
        <v>3</v>
      </c>
      <c r="F2" s="56" t="s">
        <v>14</v>
      </c>
      <c r="G2" s="57" t="s">
        <v>65</v>
      </c>
      <c r="I2" s="55" t="s">
        <v>21</v>
      </c>
      <c r="J2" s="56" t="s">
        <v>0</v>
      </c>
      <c r="K2" s="56" t="s">
        <v>1</v>
      </c>
      <c r="L2" s="56" t="s">
        <v>2</v>
      </c>
      <c r="M2" s="56" t="s">
        <v>3</v>
      </c>
      <c r="N2" s="56" t="s">
        <v>14</v>
      </c>
      <c r="O2" s="57" t="s">
        <v>65</v>
      </c>
    </row>
    <row r="3" spans="1:15" x14ac:dyDescent="0.3">
      <c r="A3" s="60"/>
      <c r="B3" s="61" t="s">
        <v>22</v>
      </c>
      <c r="C3" s="61" t="s">
        <v>8</v>
      </c>
      <c r="D3" s="61"/>
      <c r="E3" s="61"/>
      <c r="F3" s="61"/>
      <c r="G3" s="62"/>
      <c r="I3" s="75"/>
      <c r="J3" s="61" t="s">
        <v>22</v>
      </c>
      <c r="K3" s="71"/>
      <c r="L3" s="71"/>
      <c r="M3" s="71"/>
      <c r="N3" s="71"/>
      <c r="O3" s="76"/>
    </row>
    <row r="4" spans="1:15" x14ac:dyDescent="0.3">
      <c r="A4" s="60"/>
      <c r="B4" s="61"/>
      <c r="C4" s="61"/>
      <c r="D4" s="61"/>
      <c r="E4" s="61"/>
      <c r="F4" s="61"/>
      <c r="G4" s="62"/>
      <c r="I4" s="75"/>
      <c r="J4" s="71"/>
      <c r="K4" s="61" t="s">
        <v>8</v>
      </c>
      <c r="L4" s="71"/>
      <c r="M4" s="71"/>
      <c r="N4" s="71"/>
      <c r="O4" s="76"/>
    </row>
    <row r="5" spans="1:15" x14ac:dyDescent="0.3">
      <c r="A5" s="60"/>
      <c r="B5" s="61"/>
      <c r="C5" s="61"/>
      <c r="D5" s="61"/>
      <c r="E5" s="61"/>
      <c r="F5" s="61"/>
      <c r="G5" s="62"/>
      <c r="I5" s="75"/>
      <c r="J5" s="71"/>
      <c r="K5" s="71"/>
      <c r="L5" s="71"/>
      <c r="M5" s="71"/>
      <c r="N5" s="71"/>
      <c r="O5" s="76"/>
    </row>
    <row r="6" spans="1:15" x14ac:dyDescent="0.3">
      <c r="A6" s="60"/>
      <c r="B6" s="61"/>
      <c r="C6" s="61"/>
      <c r="D6" s="61"/>
      <c r="E6" s="61"/>
      <c r="F6" s="61"/>
      <c r="G6" s="62"/>
      <c r="I6" s="75"/>
      <c r="J6" s="71"/>
      <c r="K6" s="71"/>
      <c r="L6" s="71"/>
      <c r="M6" s="71"/>
      <c r="N6" s="71"/>
      <c r="O6" s="76"/>
    </row>
    <row r="7" spans="1:15" x14ac:dyDescent="0.3">
      <c r="I7" s="63"/>
      <c r="O7" s="64"/>
    </row>
    <row r="8" spans="1:15" x14ac:dyDescent="0.3">
      <c r="I8" s="63"/>
      <c r="O8" s="64"/>
    </row>
    <row r="9" spans="1:15" x14ac:dyDescent="0.3">
      <c r="A9" s="55" t="s">
        <v>21</v>
      </c>
      <c r="B9" s="56" t="s">
        <v>0</v>
      </c>
      <c r="C9" s="56" t="s">
        <v>1</v>
      </c>
      <c r="D9" s="56" t="s">
        <v>2</v>
      </c>
      <c r="E9" s="56" t="s">
        <v>3</v>
      </c>
      <c r="F9" s="56" t="s">
        <v>14</v>
      </c>
      <c r="G9" s="57" t="s">
        <v>65</v>
      </c>
      <c r="H9" s="72"/>
      <c r="I9" s="55" t="s">
        <v>21</v>
      </c>
      <c r="J9" s="56" t="s">
        <v>0</v>
      </c>
      <c r="K9" s="56" t="s">
        <v>1</v>
      </c>
      <c r="L9" s="56" t="s">
        <v>2</v>
      </c>
      <c r="M9" s="56" t="s">
        <v>3</v>
      </c>
      <c r="N9" s="56" t="s">
        <v>14</v>
      </c>
      <c r="O9" s="57" t="s">
        <v>65</v>
      </c>
    </row>
    <row r="10" spans="1:15" x14ac:dyDescent="0.3">
      <c r="A10" s="60">
        <v>43429</v>
      </c>
      <c r="B10" s="61" t="s">
        <v>22</v>
      </c>
      <c r="C10" s="61" t="s">
        <v>8</v>
      </c>
      <c r="D10" s="61" t="s">
        <v>20</v>
      </c>
      <c r="E10" s="61">
        <v>96</v>
      </c>
      <c r="F10" s="61">
        <v>4.99</v>
      </c>
      <c r="G10" s="62">
        <v>479.04</v>
      </c>
      <c r="H10" s="70"/>
      <c r="I10" s="60">
        <v>43429</v>
      </c>
      <c r="J10" s="61" t="s">
        <v>22</v>
      </c>
      <c r="K10" s="61" t="s">
        <v>8</v>
      </c>
      <c r="L10" s="61" t="s">
        <v>20</v>
      </c>
      <c r="M10" s="61">
        <v>96</v>
      </c>
      <c r="N10" s="61">
        <v>4.99</v>
      </c>
      <c r="O10" s="62">
        <v>479.04</v>
      </c>
    </row>
    <row r="11" spans="1:15" x14ac:dyDescent="0.3">
      <c r="A11" s="60">
        <v>43803</v>
      </c>
      <c r="B11" s="61" t="s">
        <v>22</v>
      </c>
      <c r="C11" s="61" t="s">
        <v>6</v>
      </c>
      <c r="D11" s="61" t="s">
        <v>16</v>
      </c>
      <c r="E11" s="61">
        <v>94</v>
      </c>
      <c r="F11" s="61">
        <v>19.989999999999998</v>
      </c>
      <c r="G11" s="62">
        <v>1879.06</v>
      </c>
      <c r="H11" s="70"/>
      <c r="I11" s="60">
        <v>43803</v>
      </c>
      <c r="J11" s="61" t="s">
        <v>22</v>
      </c>
      <c r="K11" s="61" t="s">
        <v>6</v>
      </c>
      <c r="L11" s="61" t="s">
        <v>16</v>
      </c>
      <c r="M11" s="61">
        <v>94</v>
      </c>
      <c r="N11" s="61">
        <v>19.989999999999998</v>
      </c>
      <c r="O11" s="62">
        <v>1879.06</v>
      </c>
    </row>
    <row r="12" spans="1:15" x14ac:dyDescent="0.3">
      <c r="A12" s="60">
        <v>43276</v>
      </c>
      <c r="B12" s="61" t="s">
        <v>22</v>
      </c>
      <c r="C12" s="61" t="s">
        <v>12</v>
      </c>
      <c r="D12" s="61" t="s">
        <v>15</v>
      </c>
      <c r="E12" s="61">
        <v>90</v>
      </c>
      <c r="F12" s="61">
        <v>4.99</v>
      </c>
      <c r="G12" s="62">
        <v>449.1</v>
      </c>
      <c r="H12" s="70"/>
      <c r="I12" s="60">
        <v>43276</v>
      </c>
      <c r="J12" s="61" t="s">
        <v>22</v>
      </c>
      <c r="K12" s="61" t="s">
        <v>12</v>
      </c>
      <c r="L12" s="61" t="s">
        <v>15</v>
      </c>
      <c r="M12" s="61">
        <v>90</v>
      </c>
      <c r="N12" s="61">
        <v>4.99</v>
      </c>
      <c r="O12" s="62">
        <v>449.1</v>
      </c>
    </row>
    <row r="13" spans="1:15" x14ac:dyDescent="0.3">
      <c r="A13" s="60">
        <v>43225</v>
      </c>
      <c r="B13" s="61" t="s">
        <v>22</v>
      </c>
      <c r="C13" s="61" t="s">
        <v>6</v>
      </c>
      <c r="D13" s="61" t="s">
        <v>15</v>
      </c>
      <c r="E13" s="61">
        <v>90</v>
      </c>
      <c r="F13" s="61">
        <v>4.99</v>
      </c>
      <c r="G13" s="62">
        <v>449.1</v>
      </c>
      <c r="H13" s="70"/>
      <c r="I13" s="60">
        <v>43225</v>
      </c>
      <c r="J13" s="61" t="s">
        <v>22</v>
      </c>
      <c r="K13" s="61" t="s">
        <v>6</v>
      </c>
      <c r="L13" s="61" t="s">
        <v>15</v>
      </c>
      <c r="M13" s="61">
        <v>90</v>
      </c>
      <c r="N13" s="61">
        <v>4.99</v>
      </c>
      <c r="O13" s="62">
        <v>449.1</v>
      </c>
    </row>
    <row r="14" spans="1:15" x14ac:dyDescent="0.3">
      <c r="A14" s="60">
        <v>43497</v>
      </c>
      <c r="B14" s="61" t="s">
        <v>22</v>
      </c>
      <c r="C14" s="61" t="s">
        <v>10</v>
      </c>
      <c r="D14" s="61" t="s">
        <v>16</v>
      </c>
      <c r="E14" s="61">
        <v>87</v>
      </c>
      <c r="F14" s="61">
        <v>15</v>
      </c>
      <c r="G14" s="62">
        <v>1305</v>
      </c>
      <c r="H14" s="70"/>
      <c r="I14" s="60">
        <v>43497</v>
      </c>
      <c r="J14" s="61" t="s">
        <v>22</v>
      </c>
      <c r="K14" s="61" t="s">
        <v>10</v>
      </c>
      <c r="L14" s="61" t="s">
        <v>16</v>
      </c>
      <c r="M14" s="61">
        <v>87</v>
      </c>
      <c r="N14" s="61">
        <v>15</v>
      </c>
      <c r="O14" s="62">
        <v>1305</v>
      </c>
    </row>
    <row r="15" spans="1:15" x14ac:dyDescent="0.3">
      <c r="A15" s="60">
        <v>43616</v>
      </c>
      <c r="B15" s="61" t="s">
        <v>22</v>
      </c>
      <c r="C15" s="61" t="s">
        <v>5</v>
      </c>
      <c r="D15" s="61" t="s">
        <v>16</v>
      </c>
      <c r="E15" s="61">
        <v>80</v>
      </c>
      <c r="F15" s="61">
        <v>8.99</v>
      </c>
      <c r="G15" s="62">
        <v>719.2</v>
      </c>
      <c r="H15" s="70"/>
      <c r="I15" s="60">
        <v>43616</v>
      </c>
      <c r="J15" s="61" t="s">
        <v>22</v>
      </c>
      <c r="K15" s="61" t="s">
        <v>5</v>
      </c>
      <c r="L15" s="61" t="s">
        <v>16</v>
      </c>
      <c r="M15" s="61">
        <v>80</v>
      </c>
      <c r="N15" s="61">
        <v>8.99</v>
      </c>
      <c r="O15" s="62">
        <v>719.2</v>
      </c>
    </row>
    <row r="16" spans="1:15" x14ac:dyDescent="0.3">
      <c r="A16" s="60">
        <v>43208</v>
      </c>
      <c r="B16" s="61" t="s">
        <v>22</v>
      </c>
      <c r="C16" s="61" t="s">
        <v>18</v>
      </c>
      <c r="D16" s="61" t="s">
        <v>15</v>
      </c>
      <c r="E16" s="61">
        <v>75</v>
      </c>
      <c r="F16" s="61">
        <v>1.99</v>
      </c>
      <c r="G16" s="62">
        <v>149.25</v>
      </c>
      <c r="H16" s="70"/>
      <c r="I16" s="60">
        <v>43208</v>
      </c>
      <c r="J16" s="61" t="s">
        <v>22</v>
      </c>
      <c r="K16" s="61" t="s">
        <v>18</v>
      </c>
      <c r="L16" s="61" t="s">
        <v>15</v>
      </c>
      <c r="M16" s="61">
        <v>75</v>
      </c>
      <c r="N16" s="61">
        <v>1.99</v>
      </c>
      <c r="O16" s="62">
        <v>149.25</v>
      </c>
    </row>
    <row r="17" spans="1:15" x14ac:dyDescent="0.3">
      <c r="A17" s="60">
        <v>43446</v>
      </c>
      <c r="B17" s="61" t="s">
        <v>22</v>
      </c>
      <c r="C17" s="61" t="s">
        <v>10</v>
      </c>
      <c r="D17" s="61" t="s">
        <v>15</v>
      </c>
      <c r="E17" s="61">
        <v>67</v>
      </c>
      <c r="F17" s="61">
        <v>1.29</v>
      </c>
      <c r="G17" s="62">
        <v>86.43</v>
      </c>
      <c r="H17" s="70"/>
      <c r="I17" s="60">
        <v>43446</v>
      </c>
      <c r="J17" s="61" t="s">
        <v>22</v>
      </c>
      <c r="K17" s="61" t="s">
        <v>10</v>
      </c>
      <c r="L17" s="61" t="s">
        <v>15</v>
      </c>
      <c r="M17" s="61">
        <v>67</v>
      </c>
      <c r="N17" s="61">
        <v>1.29</v>
      </c>
      <c r="O17" s="62">
        <v>86.43</v>
      </c>
    </row>
    <row r="18" spans="1:15" x14ac:dyDescent="0.3">
      <c r="A18" s="60">
        <v>43565</v>
      </c>
      <c r="B18" s="61" t="s">
        <v>22</v>
      </c>
      <c r="C18" s="61" t="s">
        <v>18</v>
      </c>
      <c r="D18" s="61" t="s">
        <v>15</v>
      </c>
      <c r="E18" s="61">
        <v>66</v>
      </c>
      <c r="F18" s="61">
        <v>1.99</v>
      </c>
      <c r="G18" s="62">
        <v>131.34</v>
      </c>
      <c r="H18" s="70"/>
      <c r="I18" s="60">
        <v>43565</v>
      </c>
      <c r="J18" s="61" t="s">
        <v>22</v>
      </c>
      <c r="K18" s="61" t="s">
        <v>18</v>
      </c>
      <c r="L18" s="61" t="s">
        <v>15</v>
      </c>
      <c r="M18" s="61">
        <v>66</v>
      </c>
      <c r="N18" s="61">
        <v>1.99</v>
      </c>
      <c r="O18" s="62">
        <v>131.34</v>
      </c>
    </row>
    <row r="19" spans="1:15" x14ac:dyDescent="0.3">
      <c r="A19" s="60">
        <v>43667</v>
      </c>
      <c r="B19" s="61" t="s">
        <v>22</v>
      </c>
      <c r="C19" s="61" t="s">
        <v>12</v>
      </c>
      <c r="D19" s="61" t="s">
        <v>20</v>
      </c>
      <c r="E19" s="61">
        <v>55</v>
      </c>
      <c r="F19" s="61">
        <v>12.49</v>
      </c>
      <c r="G19" s="62">
        <v>686.95</v>
      </c>
      <c r="H19" s="70"/>
      <c r="I19" s="60">
        <v>43667</v>
      </c>
      <c r="J19" s="61" t="s">
        <v>22</v>
      </c>
      <c r="K19" s="61" t="s">
        <v>12</v>
      </c>
      <c r="L19" s="61" t="s">
        <v>20</v>
      </c>
      <c r="M19" s="61">
        <v>55</v>
      </c>
      <c r="N19" s="61">
        <v>12.49</v>
      </c>
      <c r="O19" s="62">
        <v>686.95</v>
      </c>
    </row>
    <row r="20" spans="1:15" x14ac:dyDescent="0.3">
      <c r="A20" s="60">
        <v>43599</v>
      </c>
      <c r="B20" s="61" t="s">
        <v>22</v>
      </c>
      <c r="C20" s="61" t="s">
        <v>5</v>
      </c>
      <c r="D20" s="61" t="s">
        <v>15</v>
      </c>
      <c r="E20" s="61">
        <v>53</v>
      </c>
      <c r="F20" s="61">
        <v>1.29</v>
      </c>
      <c r="G20" s="62">
        <v>68.37</v>
      </c>
      <c r="H20" s="70"/>
      <c r="I20" s="60">
        <v>43599</v>
      </c>
      <c r="J20" s="61" t="s">
        <v>22</v>
      </c>
      <c r="K20" s="61" t="s">
        <v>5</v>
      </c>
      <c r="L20" s="61" t="s">
        <v>15</v>
      </c>
      <c r="M20" s="61">
        <v>53</v>
      </c>
      <c r="N20" s="61">
        <v>1.29</v>
      </c>
      <c r="O20" s="62">
        <v>68.37</v>
      </c>
    </row>
    <row r="21" spans="1:15" x14ac:dyDescent="0.3">
      <c r="A21" s="60">
        <v>43548</v>
      </c>
      <c r="B21" s="61" t="s">
        <v>22</v>
      </c>
      <c r="C21" s="61" t="s">
        <v>6</v>
      </c>
      <c r="D21" s="61" t="s">
        <v>20</v>
      </c>
      <c r="E21" s="61">
        <v>50</v>
      </c>
      <c r="F21" s="61">
        <v>4.99</v>
      </c>
      <c r="G21" s="62">
        <v>249.5</v>
      </c>
      <c r="H21" s="70"/>
      <c r="I21" s="60">
        <v>43548</v>
      </c>
      <c r="J21" s="61" t="s">
        <v>22</v>
      </c>
      <c r="K21" s="61" t="s">
        <v>6</v>
      </c>
      <c r="L21" s="61" t="s">
        <v>20</v>
      </c>
      <c r="M21" s="61">
        <v>50</v>
      </c>
      <c r="N21" s="61">
        <v>4.99</v>
      </c>
      <c r="O21" s="62">
        <v>249.5</v>
      </c>
    </row>
    <row r="22" spans="1:15" x14ac:dyDescent="0.3">
      <c r="A22" s="60">
        <v>43123</v>
      </c>
      <c r="B22" s="61" t="s">
        <v>22</v>
      </c>
      <c r="C22" s="61" t="s">
        <v>8</v>
      </c>
      <c r="D22" s="61" t="s">
        <v>16</v>
      </c>
      <c r="E22" s="61">
        <v>50</v>
      </c>
      <c r="F22" s="61">
        <v>19.989999999999998</v>
      </c>
      <c r="G22" s="62">
        <v>999.49999999999989</v>
      </c>
      <c r="H22" s="70"/>
      <c r="I22" s="60">
        <v>43123</v>
      </c>
      <c r="J22" s="61" t="s">
        <v>22</v>
      </c>
      <c r="K22" s="61" t="s">
        <v>8</v>
      </c>
      <c r="L22" s="61" t="s">
        <v>16</v>
      </c>
      <c r="M22" s="61">
        <v>50</v>
      </c>
      <c r="N22" s="61">
        <v>19.989999999999998</v>
      </c>
      <c r="O22" s="62">
        <v>999.49999999999989</v>
      </c>
    </row>
    <row r="23" spans="1:15" x14ac:dyDescent="0.3">
      <c r="A23" s="60">
        <v>43480</v>
      </c>
      <c r="B23" s="61" t="s">
        <v>22</v>
      </c>
      <c r="C23" s="61" t="s">
        <v>5</v>
      </c>
      <c r="D23" s="61" t="s">
        <v>16</v>
      </c>
      <c r="E23" s="61">
        <v>46</v>
      </c>
      <c r="F23" s="61">
        <v>8.99</v>
      </c>
      <c r="G23" s="62">
        <v>413.54</v>
      </c>
      <c r="H23" s="70"/>
      <c r="I23" s="60">
        <v>43480</v>
      </c>
      <c r="J23" s="61" t="s">
        <v>22</v>
      </c>
      <c r="K23" s="61" t="s">
        <v>5</v>
      </c>
      <c r="L23" s="61" t="s">
        <v>16</v>
      </c>
      <c r="M23" s="61">
        <v>46</v>
      </c>
      <c r="N23" s="61">
        <v>8.99</v>
      </c>
      <c r="O23" s="62">
        <v>413.54</v>
      </c>
    </row>
    <row r="24" spans="1:15" x14ac:dyDescent="0.3">
      <c r="A24" s="60">
        <v>43684</v>
      </c>
      <c r="B24" s="61" t="s">
        <v>22</v>
      </c>
      <c r="C24" s="61" t="s">
        <v>8</v>
      </c>
      <c r="D24" s="61" t="s">
        <v>20</v>
      </c>
      <c r="E24" s="61">
        <v>42</v>
      </c>
      <c r="F24" s="61">
        <v>23.95</v>
      </c>
      <c r="G24" s="62">
        <v>1005.9</v>
      </c>
      <c r="H24" s="70"/>
      <c r="I24" s="60">
        <v>43684</v>
      </c>
      <c r="J24" s="61" t="s">
        <v>22</v>
      </c>
      <c r="K24" s="61" t="s">
        <v>8</v>
      </c>
      <c r="L24" s="61" t="s">
        <v>20</v>
      </c>
      <c r="M24" s="61">
        <v>42</v>
      </c>
      <c r="N24" s="61">
        <v>23.95</v>
      </c>
      <c r="O24" s="62">
        <v>1005.9</v>
      </c>
    </row>
    <row r="25" spans="1:15" x14ac:dyDescent="0.3">
      <c r="A25" s="60">
        <v>43140</v>
      </c>
      <c r="B25" s="61" t="s">
        <v>22</v>
      </c>
      <c r="C25" s="61" t="s">
        <v>6</v>
      </c>
      <c r="D25" s="61" t="s">
        <v>15</v>
      </c>
      <c r="E25" s="61">
        <v>36</v>
      </c>
      <c r="F25" s="61">
        <v>4.99</v>
      </c>
      <c r="G25" s="62">
        <v>179.64000000000001</v>
      </c>
      <c r="H25" s="70"/>
      <c r="I25" s="60">
        <v>43140</v>
      </c>
      <c r="J25" s="61" t="s">
        <v>22</v>
      </c>
      <c r="K25" s="61" t="s">
        <v>6</v>
      </c>
      <c r="L25" s="61" t="s">
        <v>15</v>
      </c>
      <c r="M25" s="61">
        <v>36</v>
      </c>
      <c r="N25" s="61">
        <v>4.99</v>
      </c>
      <c r="O25" s="62">
        <v>179.64000000000001</v>
      </c>
    </row>
    <row r="26" spans="1:15" x14ac:dyDescent="0.3">
      <c r="A26" s="60">
        <v>43820</v>
      </c>
      <c r="B26" s="61" t="s">
        <v>22</v>
      </c>
      <c r="C26" s="61" t="s">
        <v>18</v>
      </c>
      <c r="D26" s="61" t="s">
        <v>16</v>
      </c>
      <c r="E26" s="61">
        <v>28</v>
      </c>
      <c r="F26" s="61">
        <v>4.99</v>
      </c>
      <c r="G26" s="62">
        <v>139.72</v>
      </c>
      <c r="H26" s="70"/>
      <c r="I26" s="60">
        <v>43820</v>
      </c>
      <c r="J26" s="61" t="s">
        <v>22</v>
      </c>
      <c r="K26" s="61" t="s">
        <v>18</v>
      </c>
      <c r="L26" s="61" t="s">
        <v>16</v>
      </c>
      <c r="M26" s="61">
        <v>28</v>
      </c>
      <c r="N26" s="61">
        <v>4.99</v>
      </c>
      <c r="O26" s="62">
        <v>139.72</v>
      </c>
    </row>
    <row r="27" spans="1:15" x14ac:dyDescent="0.3">
      <c r="A27" s="60">
        <v>43378</v>
      </c>
      <c r="B27" s="61" t="s">
        <v>22</v>
      </c>
      <c r="C27" s="61" t="s">
        <v>12</v>
      </c>
      <c r="D27" s="61" t="s">
        <v>16</v>
      </c>
      <c r="E27" s="61">
        <v>28</v>
      </c>
      <c r="F27" s="61">
        <v>8.99</v>
      </c>
      <c r="G27" s="62">
        <v>251.72</v>
      </c>
      <c r="H27" s="70"/>
      <c r="I27" s="60">
        <v>43378</v>
      </c>
      <c r="J27" s="61" t="s">
        <v>22</v>
      </c>
      <c r="K27" s="61" t="s">
        <v>12</v>
      </c>
      <c r="L27" s="61" t="s">
        <v>16</v>
      </c>
      <c r="M27" s="61">
        <v>28</v>
      </c>
      <c r="N27" s="61">
        <v>8.99</v>
      </c>
      <c r="O27" s="62">
        <v>251.72</v>
      </c>
    </row>
    <row r="28" spans="1:15" x14ac:dyDescent="0.3">
      <c r="A28" s="60">
        <v>43157</v>
      </c>
      <c r="B28" s="61" t="s">
        <v>22</v>
      </c>
      <c r="C28" s="61" t="s">
        <v>5</v>
      </c>
      <c r="D28" s="61" t="s">
        <v>17</v>
      </c>
      <c r="E28" s="61">
        <v>27</v>
      </c>
      <c r="F28" s="61">
        <v>19.989999999999998</v>
      </c>
      <c r="G28" s="62">
        <v>539.7299999999999</v>
      </c>
      <c r="H28" s="70"/>
      <c r="I28" s="60">
        <v>43157</v>
      </c>
      <c r="J28" s="61" t="s">
        <v>22</v>
      </c>
      <c r="K28" s="61" t="s">
        <v>5</v>
      </c>
      <c r="L28" s="61" t="s">
        <v>17</v>
      </c>
      <c r="M28" s="61">
        <v>27</v>
      </c>
      <c r="N28" s="61">
        <v>19.989999999999998</v>
      </c>
      <c r="O28" s="62">
        <v>539.7299999999999</v>
      </c>
    </row>
    <row r="29" spans="1:15" x14ac:dyDescent="0.3">
      <c r="A29" s="60">
        <v>43769</v>
      </c>
      <c r="B29" s="61" t="s">
        <v>22</v>
      </c>
      <c r="C29" s="61" t="s">
        <v>18</v>
      </c>
      <c r="D29" s="61" t="s">
        <v>15</v>
      </c>
      <c r="E29" s="61">
        <v>14</v>
      </c>
      <c r="F29" s="61">
        <v>1.29</v>
      </c>
      <c r="G29" s="62">
        <v>18.060000000000002</v>
      </c>
      <c r="H29" s="70"/>
      <c r="I29" s="60">
        <v>43769</v>
      </c>
      <c r="J29" s="61" t="s">
        <v>22</v>
      </c>
      <c r="K29" s="61" t="s">
        <v>18</v>
      </c>
      <c r="L29" s="61" t="s">
        <v>15</v>
      </c>
      <c r="M29" s="61">
        <v>14</v>
      </c>
      <c r="N29" s="61">
        <v>1.29</v>
      </c>
      <c r="O29" s="62">
        <v>18.060000000000002</v>
      </c>
    </row>
    <row r="30" spans="1:15" x14ac:dyDescent="0.3">
      <c r="A30" s="60">
        <v>43786</v>
      </c>
      <c r="B30" s="61" t="s">
        <v>22</v>
      </c>
      <c r="C30" s="61" t="s">
        <v>6</v>
      </c>
      <c r="D30" s="61" t="s">
        <v>16</v>
      </c>
      <c r="E30" s="61">
        <v>11</v>
      </c>
      <c r="F30" s="61">
        <v>4.99</v>
      </c>
      <c r="G30" s="62">
        <v>54.89</v>
      </c>
      <c r="H30" s="70"/>
      <c r="I30" s="60">
        <v>43786</v>
      </c>
      <c r="J30" s="61" t="s">
        <v>22</v>
      </c>
      <c r="K30" s="61" t="s">
        <v>6</v>
      </c>
      <c r="L30" s="61" t="s">
        <v>16</v>
      </c>
      <c r="M30" s="61">
        <v>11</v>
      </c>
      <c r="N30" s="61">
        <v>4.99</v>
      </c>
      <c r="O30" s="62">
        <v>54.89</v>
      </c>
    </row>
    <row r="31" spans="1:15" x14ac:dyDescent="0.3">
      <c r="A31" s="60">
        <v>43718</v>
      </c>
      <c r="B31" s="61" t="s">
        <v>22</v>
      </c>
      <c r="C31" s="61" t="s">
        <v>5</v>
      </c>
      <c r="D31" s="61" t="s">
        <v>15</v>
      </c>
      <c r="E31" s="61">
        <v>7</v>
      </c>
      <c r="F31" s="61">
        <v>1.29</v>
      </c>
      <c r="G31" s="62">
        <v>9.0300000000000011</v>
      </c>
      <c r="H31" s="70"/>
      <c r="I31" s="60">
        <v>43718</v>
      </c>
      <c r="J31" s="61" t="s">
        <v>22</v>
      </c>
      <c r="K31" s="61" t="s">
        <v>5</v>
      </c>
      <c r="L31" s="61" t="s">
        <v>15</v>
      </c>
      <c r="M31" s="61">
        <v>7</v>
      </c>
      <c r="N31" s="61">
        <v>1.29</v>
      </c>
      <c r="O31" s="62">
        <v>9.0300000000000011</v>
      </c>
    </row>
    <row r="32" spans="1:15" x14ac:dyDescent="0.3">
      <c r="A32" s="60">
        <v>43633</v>
      </c>
      <c r="B32" s="61" t="s">
        <v>22</v>
      </c>
      <c r="C32" s="61" t="s">
        <v>8</v>
      </c>
      <c r="D32" s="61" t="s">
        <v>19</v>
      </c>
      <c r="E32" s="61">
        <v>5</v>
      </c>
      <c r="F32" s="61">
        <v>125</v>
      </c>
      <c r="G32" s="62">
        <v>625</v>
      </c>
      <c r="H32" s="70"/>
      <c r="I32" s="60">
        <v>43633</v>
      </c>
      <c r="J32" s="61" t="s">
        <v>22</v>
      </c>
      <c r="K32" s="61" t="s">
        <v>8</v>
      </c>
      <c r="L32" s="61" t="s">
        <v>19</v>
      </c>
      <c r="M32" s="61">
        <v>5</v>
      </c>
      <c r="N32" s="61">
        <v>125</v>
      </c>
      <c r="O32" s="62">
        <v>625</v>
      </c>
    </row>
    <row r="33" spans="1:15" x14ac:dyDescent="0.3">
      <c r="A33" s="60">
        <v>43344</v>
      </c>
      <c r="B33" s="61" t="s">
        <v>22</v>
      </c>
      <c r="C33" s="61" t="s">
        <v>10</v>
      </c>
      <c r="D33" s="61" t="s">
        <v>19</v>
      </c>
      <c r="E33" s="61">
        <v>2</v>
      </c>
      <c r="F33" s="61">
        <v>125</v>
      </c>
      <c r="G33" s="62">
        <v>250</v>
      </c>
      <c r="H33" s="70"/>
      <c r="I33" s="60">
        <v>43344</v>
      </c>
      <c r="J33" s="61" t="s">
        <v>22</v>
      </c>
      <c r="K33" s="61" t="s">
        <v>10</v>
      </c>
      <c r="L33" s="61" t="s">
        <v>19</v>
      </c>
      <c r="M33" s="61">
        <v>2</v>
      </c>
      <c r="N33" s="61">
        <v>125</v>
      </c>
      <c r="O33" s="62">
        <v>250</v>
      </c>
    </row>
    <row r="34" spans="1:15" hidden="1" x14ac:dyDescent="0.3">
      <c r="A34" s="60">
        <v>43582</v>
      </c>
      <c r="B34" s="61" t="s">
        <v>24</v>
      </c>
      <c r="C34" s="61" t="s">
        <v>11</v>
      </c>
      <c r="D34" s="61" t="s">
        <v>17</v>
      </c>
      <c r="E34" s="61">
        <v>96</v>
      </c>
      <c r="F34" s="61">
        <v>4.99</v>
      </c>
      <c r="G34" s="62">
        <v>479.04</v>
      </c>
      <c r="H34" s="70"/>
      <c r="I34" s="60">
        <v>43582</v>
      </c>
      <c r="J34" s="61" t="s">
        <v>24</v>
      </c>
      <c r="K34" s="61" t="s">
        <v>11</v>
      </c>
      <c r="L34" s="61" t="s">
        <v>17</v>
      </c>
      <c r="M34" s="61">
        <v>96</v>
      </c>
      <c r="N34" s="61">
        <v>4.99</v>
      </c>
      <c r="O34" s="62">
        <v>479.04</v>
      </c>
    </row>
    <row r="35" spans="1:15" hidden="1" x14ac:dyDescent="0.3">
      <c r="A35" s="60">
        <v>43106</v>
      </c>
      <c r="B35" s="61" t="s">
        <v>24</v>
      </c>
      <c r="C35" s="61" t="s">
        <v>7</v>
      </c>
      <c r="D35" s="61" t="s">
        <v>15</v>
      </c>
      <c r="E35" s="61">
        <v>95</v>
      </c>
      <c r="F35" s="61">
        <v>1.99</v>
      </c>
      <c r="G35" s="62">
        <v>189.05</v>
      </c>
      <c r="H35" s="70"/>
      <c r="I35" s="60">
        <v>43106</v>
      </c>
      <c r="J35" s="61" t="s">
        <v>24</v>
      </c>
      <c r="K35" s="61" t="s">
        <v>7</v>
      </c>
      <c r="L35" s="61" t="s">
        <v>15</v>
      </c>
      <c r="M35" s="61">
        <v>95</v>
      </c>
      <c r="N35" s="61">
        <v>1.99</v>
      </c>
      <c r="O35" s="62">
        <v>189.05</v>
      </c>
    </row>
    <row r="36" spans="1:15" hidden="1" x14ac:dyDescent="0.3">
      <c r="A36" s="60">
        <v>43310</v>
      </c>
      <c r="B36" s="61" t="s">
        <v>24</v>
      </c>
      <c r="C36" s="61" t="s">
        <v>11</v>
      </c>
      <c r="D36" s="61" t="s">
        <v>16</v>
      </c>
      <c r="E36" s="61">
        <v>81</v>
      </c>
      <c r="F36" s="61">
        <v>19.989999999999998</v>
      </c>
      <c r="G36" s="62">
        <v>1619.1899999999998</v>
      </c>
      <c r="H36" s="70"/>
      <c r="I36" s="60">
        <v>43310</v>
      </c>
      <c r="J36" s="61" t="s">
        <v>24</v>
      </c>
      <c r="K36" s="61" t="s">
        <v>11</v>
      </c>
      <c r="L36" s="61" t="s">
        <v>16</v>
      </c>
      <c r="M36" s="61">
        <v>81</v>
      </c>
      <c r="N36" s="61">
        <v>19.989999999999998</v>
      </c>
      <c r="O36" s="62">
        <v>1619.1899999999998</v>
      </c>
    </row>
    <row r="37" spans="1:15" hidden="1" x14ac:dyDescent="0.3">
      <c r="A37" s="60">
        <v>43463</v>
      </c>
      <c r="B37" s="61" t="s">
        <v>24</v>
      </c>
      <c r="C37" s="61" t="s">
        <v>7</v>
      </c>
      <c r="D37" s="61" t="s">
        <v>20</v>
      </c>
      <c r="E37" s="61">
        <v>74</v>
      </c>
      <c r="F37" s="61">
        <v>15.99</v>
      </c>
      <c r="G37" s="62">
        <v>1183.26</v>
      </c>
      <c r="H37" s="70"/>
      <c r="I37" s="60">
        <v>43463</v>
      </c>
      <c r="J37" s="61" t="s">
        <v>24</v>
      </c>
      <c r="K37" s="61" t="s">
        <v>7</v>
      </c>
      <c r="L37" s="61" t="s">
        <v>20</v>
      </c>
      <c r="M37" s="61">
        <v>74</v>
      </c>
      <c r="N37" s="61">
        <v>15.99</v>
      </c>
      <c r="O37" s="62">
        <v>1183.26</v>
      </c>
    </row>
    <row r="38" spans="1:15" hidden="1" x14ac:dyDescent="0.3">
      <c r="A38" s="60">
        <v>43395</v>
      </c>
      <c r="B38" s="61" t="s">
        <v>24</v>
      </c>
      <c r="C38" s="61" t="s">
        <v>7</v>
      </c>
      <c r="D38" s="61" t="s">
        <v>17</v>
      </c>
      <c r="E38" s="61">
        <v>64</v>
      </c>
      <c r="F38" s="61">
        <v>8.99</v>
      </c>
      <c r="G38" s="62">
        <v>575.36</v>
      </c>
      <c r="H38" s="70"/>
      <c r="I38" s="60">
        <v>43395</v>
      </c>
      <c r="J38" s="61" t="s">
        <v>24</v>
      </c>
      <c r="K38" s="61" t="s">
        <v>7</v>
      </c>
      <c r="L38" s="61" t="s">
        <v>17</v>
      </c>
      <c r="M38" s="61">
        <v>64</v>
      </c>
      <c r="N38" s="61">
        <v>8.99</v>
      </c>
      <c r="O38" s="62">
        <v>575.36</v>
      </c>
    </row>
    <row r="39" spans="1:15" hidden="1" x14ac:dyDescent="0.3">
      <c r="A39" s="60">
        <v>43650</v>
      </c>
      <c r="B39" s="61" t="s">
        <v>24</v>
      </c>
      <c r="C39" s="61" t="s">
        <v>7</v>
      </c>
      <c r="D39" s="61" t="s">
        <v>20</v>
      </c>
      <c r="E39" s="61">
        <v>62</v>
      </c>
      <c r="F39" s="61">
        <v>4.99</v>
      </c>
      <c r="G39" s="62">
        <v>309.38</v>
      </c>
      <c r="H39" s="70"/>
      <c r="I39" s="60">
        <v>43650</v>
      </c>
      <c r="J39" s="61" t="s">
        <v>24</v>
      </c>
      <c r="K39" s="61" t="s">
        <v>7</v>
      </c>
      <c r="L39" s="61" t="s">
        <v>20</v>
      </c>
      <c r="M39" s="61">
        <v>62</v>
      </c>
      <c r="N39" s="61">
        <v>4.99</v>
      </c>
      <c r="O39" s="62">
        <v>309.38</v>
      </c>
    </row>
    <row r="40" spans="1:15" hidden="1" x14ac:dyDescent="0.3">
      <c r="A40" s="60">
        <v>43259</v>
      </c>
      <c r="B40" s="61" t="s">
        <v>24</v>
      </c>
      <c r="C40" s="61" t="s">
        <v>7</v>
      </c>
      <c r="D40" s="61" t="s">
        <v>16</v>
      </c>
      <c r="E40" s="61">
        <v>60</v>
      </c>
      <c r="F40" s="61">
        <v>8.99</v>
      </c>
      <c r="G40" s="62">
        <v>539.4</v>
      </c>
      <c r="H40" s="70"/>
      <c r="I40" s="60">
        <v>43259</v>
      </c>
      <c r="J40" s="61" t="s">
        <v>24</v>
      </c>
      <c r="K40" s="61" t="s">
        <v>7</v>
      </c>
      <c r="L40" s="61" t="s">
        <v>16</v>
      </c>
      <c r="M40" s="61">
        <v>60</v>
      </c>
      <c r="N40" s="61">
        <v>8.99</v>
      </c>
      <c r="O40" s="62">
        <v>539.4</v>
      </c>
    </row>
    <row r="41" spans="1:15" hidden="1" x14ac:dyDescent="0.3">
      <c r="A41" s="60">
        <v>43191</v>
      </c>
      <c r="B41" s="61" t="s">
        <v>24</v>
      </c>
      <c r="C41" s="61" t="s">
        <v>7</v>
      </c>
      <c r="D41" s="61" t="s">
        <v>16</v>
      </c>
      <c r="E41" s="61">
        <v>60</v>
      </c>
      <c r="F41" s="61">
        <v>4.99</v>
      </c>
      <c r="G41" s="62">
        <v>299.40000000000003</v>
      </c>
      <c r="H41" s="70"/>
      <c r="I41" s="60">
        <v>43191</v>
      </c>
      <c r="J41" s="61" t="s">
        <v>24</v>
      </c>
      <c r="K41" s="61" t="s">
        <v>7</v>
      </c>
      <c r="L41" s="61" t="s">
        <v>16</v>
      </c>
      <c r="M41" s="61">
        <v>60</v>
      </c>
      <c r="N41" s="61">
        <v>4.99</v>
      </c>
      <c r="O41" s="62">
        <v>299.40000000000003</v>
      </c>
    </row>
    <row r="42" spans="1:15" hidden="1" x14ac:dyDescent="0.3">
      <c r="A42" s="60">
        <v>43327</v>
      </c>
      <c r="B42" s="61" t="s">
        <v>24</v>
      </c>
      <c r="C42" s="61" t="s">
        <v>7</v>
      </c>
      <c r="D42" s="61" t="s">
        <v>15</v>
      </c>
      <c r="E42" s="61">
        <v>35</v>
      </c>
      <c r="F42" s="61">
        <v>4.99</v>
      </c>
      <c r="G42" s="62">
        <v>174.65</v>
      </c>
      <c r="H42" s="70"/>
      <c r="I42" s="60">
        <v>43327</v>
      </c>
      <c r="J42" s="61" t="s">
        <v>24</v>
      </c>
      <c r="K42" s="61" t="s">
        <v>7</v>
      </c>
      <c r="L42" s="61" t="s">
        <v>15</v>
      </c>
      <c r="M42" s="61">
        <v>35</v>
      </c>
      <c r="N42" s="61">
        <v>4.99</v>
      </c>
      <c r="O42" s="62">
        <v>174.65</v>
      </c>
    </row>
    <row r="43" spans="1:15" hidden="1" x14ac:dyDescent="0.3">
      <c r="A43" s="60">
        <v>43293</v>
      </c>
      <c r="B43" s="61" t="s">
        <v>24</v>
      </c>
      <c r="C43" s="61" t="s">
        <v>11</v>
      </c>
      <c r="D43" s="61" t="s">
        <v>16</v>
      </c>
      <c r="E43" s="61">
        <v>29</v>
      </c>
      <c r="F43" s="61">
        <v>1.99</v>
      </c>
      <c r="G43" s="62">
        <v>57.71</v>
      </c>
      <c r="H43" s="70"/>
      <c r="I43" s="60">
        <v>43293</v>
      </c>
      <c r="J43" s="61" t="s">
        <v>24</v>
      </c>
      <c r="K43" s="61" t="s">
        <v>11</v>
      </c>
      <c r="L43" s="61" t="s">
        <v>16</v>
      </c>
      <c r="M43" s="61">
        <v>29</v>
      </c>
      <c r="N43" s="61">
        <v>1.99</v>
      </c>
      <c r="O43" s="62">
        <v>57.71</v>
      </c>
    </row>
    <row r="44" spans="1:15" hidden="1" x14ac:dyDescent="0.3">
      <c r="A44" s="60">
        <v>43361</v>
      </c>
      <c r="B44" s="61" t="s">
        <v>24</v>
      </c>
      <c r="C44" s="61" t="s">
        <v>7</v>
      </c>
      <c r="D44" s="61" t="s">
        <v>20</v>
      </c>
      <c r="E44" s="61">
        <v>16</v>
      </c>
      <c r="F44" s="61">
        <v>15.99</v>
      </c>
      <c r="G44" s="62">
        <v>255.84</v>
      </c>
      <c r="H44" s="70"/>
      <c r="I44" s="60">
        <v>43361</v>
      </c>
      <c r="J44" s="61" t="s">
        <v>24</v>
      </c>
      <c r="K44" s="61" t="s">
        <v>7</v>
      </c>
      <c r="L44" s="61" t="s">
        <v>20</v>
      </c>
      <c r="M44" s="61">
        <v>16</v>
      </c>
      <c r="N44" s="61">
        <v>15.99</v>
      </c>
      <c r="O44" s="62">
        <v>255.84</v>
      </c>
    </row>
    <row r="45" spans="1:15" x14ac:dyDescent="0.3">
      <c r="A45" s="60">
        <v>43412</v>
      </c>
      <c r="B45" s="61" t="s">
        <v>24</v>
      </c>
      <c r="C45" s="61" t="s">
        <v>8</v>
      </c>
      <c r="D45" s="61" t="s">
        <v>17</v>
      </c>
      <c r="E45" s="61">
        <v>15</v>
      </c>
      <c r="F45" s="61">
        <v>19.989999999999998</v>
      </c>
      <c r="G45" s="62">
        <v>299.84999999999997</v>
      </c>
      <c r="H45" s="70"/>
      <c r="I45" s="60">
        <v>43412</v>
      </c>
      <c r="J45" s="61" t="s">
        <v>24</v>
      </c>
      <c r="K45" s="61" t="s">
        <v>8</v>
      </c>
      <c r="L45" s="61" t="s">
        <v>17</v>
      </c>
      <c r="M45" s="61">
        <v>15</v>
      </c>
      <c r="N45" s="61">
        <v>19.989999999999998</v>
      </c>
      <c r="O45" s="62">
        <v>299.84999999999997</v>
      </c>
    </row>
    <row r="46" spans="1:15" hidden="1" x14ac:dyDescent="0.3">
      <c r="A46" s="60">
        <v>43514</v>
      </c>
      <c r="B46" s="61" t="s">
        <v>24</v>
      </c>
      <c r="C46" s="61" t="s">
        <v>7</v>
      </c>
      <c r="D46" s="61" t="s">
        <v>16</v>
      </c>
      <c r="E46" s="61">
        <v>4</v>
      </c>
      <c r="F46" s="61">
        <v>4.99</v>
      </c>
      <c r="G46" s="62">
        <v>19.96</v>
      </c>
      <c r="H46" s="70"/>
      <c r="I46" s="60">
        <v>43514</v>
      </c>
      <c r="J46" s="61" t="s">
        <v>24</v>
      </c>
      <c r="K46" s="61" t="s">
        <v>7</v>
      </c>
      <c r="L46" s="61" t="s">
        <v>16</v>
      </c>
      <c r="M46" s="61">
        <v>4</v>
      </c>
      <c r="N46" s="61">
        <v>4.99</v>
      </c>
      <c r="O46" s="62">
        <v>19.96</v>
      </c>
    </row>
    <row r="47" spans="1:15" hidden="1" x14ac:dyDescent="0.3">
      <c r="A47" s="60">
        <v>43735</v>
      </c>
      <c r="B47" s="61" t="s">
        <v>23</v>
      </c>
      <c r="C47" s="61" t="s">
        <v>13</v>
      </c>
      <c r="D47" s="61" t="s">
        <v>17</v>
      </c>
      <c r="E47" s="61">
        <v>76</v>
      </c>
      <c r="F47" s="61">
        <v>1.99</v>
      </c>
      <c r="G47" s="62">
        <v>151.24</v>
      </c>
      <c r="H47" s="70"/>
      <c r="I47" s="60">
        <v>43735</v>
      </c>
      <c r="J47" s="61" t="s">
        <v>23</v>
      </c>
      <c r="K47" s="61" t="s">
        <v>13</v>
      </c>
      <c r="L47" s="61" t="s">
        <v>17</v>
      </c>
      <c r="M47" s="61">
        <v>76</v>
      </c>
      <c r="N47" s="61">
        <v>1.99</v>
      </c>
      <c r="O47" s="62">
        <v>151.24</v>
      </c>
    </row>
    <row r="48" spans="1:15" hidden="1" x14ac:dyDescent="0.3">
      <c r="A48" s="60">
        <v>43752</v>
      </c>
      <c r="B48" s="61" t="s">
        <v>23</v>
      </c>
      <c r="C48" s="61" t="s">
        <v>9</v>
      </c>
      <c r="D48" s="61" t="s">
        <v>16</v>
      </c>
      <c r="E48" s="61">
        <v>57</v>
      </c>
      <c r="F48" s="61">
        <v>19.989999999999998</v>
      </c>
      <c r="G48" s="62">
        <v>1139.4299999999998</v>
      </c>
      <c r="H48" s="70"/>
      <c r="I48" s="60">
        <v>43752</v>
      </c>
      <c r="J48" s="61" t="s">
        <v>23</v>
      </c>
      <c r="K48" s="61" t="s">
        <v>9</v>
      </c>
      <c r="L48" s="61" t="s">
        <v>16</v>
      </c>
      <c r="M48" s="61">
        <v>57</v>
      </c>
      <c r="N48" s="61">
        <v>19.989999999999998</v>
      </c>
      <c r="O48" s="62">
        <v>1139.4299999999998</v>
      </c>
    </row>
    <row r="49" spans="1:15" hidden="1" x14ac:dyDescent="0.3">
      <c r="A49" s="60">
        <v>43174</v>
      </c>
      <c r="B49" s="61" t="s">
        <v>23</v>
      </c>
      <c r="C49" s="61" t="s">
        <v>13</v>
      </c>
      <c r="D49" s="61" t="s">
        <v>15</v>
      </c>
      <c r="E49" s="61">
        <v>56</v>
      </c>
      <c r="F49" s="61">
        <v>2.99</v>
      </c>
      <c r="G49" s="62">
        <v>167.44</v>
      </c>
      <c r="H49" s="70"/>
      <c r="I49" s="60">
        <v>43174</v>
      </c>
      <c r="J49" s="61" t="s">
        <v>23</v>
      </c>
      <c r="K49" s="61" t="s">
        <v>13</v>
      </c>
      <c r="L49" s="61" t="s">
        <v>15</v>
      </c>
      <c r="M49" s="61">
        <v>56</v>
      </c>
      <c r="N49" s="61">
        <v>2.99</v>
      </c>
      <c r="O49" s="62">
        <v>167.44</v>
      </c>
    </row>
    <row r="50" spans="1:15" hidden="1" x14ac:dyDescent="0.3">
      <c r="A50" s="60">
        <v>43242</v>
      </c>
      <c r="B50" s="61" t="s">
        <v>23</v>
      </c>
      <c r="C50" s="61" t="s">
        <v>9</v>
      </c>
      <c r="D50" s="61" t="s">
        <v>15</v>
      </c>
      <c r="E50" s="61">
        <v>32</v>
      </c>
      <c r="F50" s="61">
        <v>1.99</v>
      </c>
      <c r="G50" s="62">
        <v>63.68</v>
      </c>
      <c r="H50" s="70"/>
      <c r="I50" s="60">
        <v>43242</v>
      </c>
      <c r="J50" s="61" t="s">
        <v>23</v>
      </c>
      <c r="K50" s="61" t="s">
        <v>9</v>
      </c>
      <c r="L50" s="61" t="s">
        <v>15</v>
      </c>
      <c r="M50" s="61">
        <v>32</v>
      </c>
      <c r="N50" s="61">
        <v>1.99</v>
      </c>
      <c r="O50" s="62">
        <v>63.68</v>
      </c>
    </row>
    <row r="51" spans="1:15" hidden="1" x14ac:dyDescent="0.3">
      <c r="A51" s="60">
        <v>43531</v>
      </c>
      <c r="B51" s="61" t="s">
        <v>23</v>
      </c>
      <c r="C51" s="61" t="s">
        <v>13</v>
      </c>
      <c r="D51" s="61" t="s">
        <v>16</v>
      </c>
      <c r="E51" s="61">
        <v>7</v>
      </c>
      <c r="F51" s="61">
        <v>19.989999999999998</v>
      </c>
      <c r="G51" s="62">
        <v>139.92999999999998</v>
      </c>
      <c r="H51" s="70"/>
      <c r="I51" s="60">
        <v>43531</v>
      </c>
      <c r="J51" s="61" t="s">
        <v>23</v>
      </c>
      <c r="K51" s="61" t="s">
        <v>13</v>
      </c>
      <c r="L51" s="61" t="s">
        <v>16</v>
      </c>
      <c r="M51" s="61">
        <v>7</v>
      </c>
      <c r="N51" s="61">
        <v>19.989999999999998</v>
      </c>
      <c r="O51" s="62">
        <v>139.92999999999998</v>
      </c>
    </row>
    <row r="52" spans="1:15" hidden="1" x14ac:dyDescent="0.3">
      <c r="A52" s="60">
        <v>43701</v>
      </c>
      <c r="B52" s="61" t="s">
        <v>23</v>
      </c>
      <c r="C52" s="61" t="s">
        <v>13</v>
      </c>
      <c r="D52" s="61" t="s">
        <v>19</v>
      </c>
      <c r="E52" s="61">
        <v>3</v>
      </c>
      <c r="F52" s="61">
        <v>275</v>
      </c>
      <c r="G52" s="62">
        <v>825</v>
      </c>
      <c r="H52" s="70"/>
      <c r="I52" s="60">
        <v>43701</v>
      </c>
      <c r="J52" s="61" t="s">
        <v>23</v>
      </c>
      <c r="K52" s="61" t="s">
        <v>13</v>
      </c>
      <c r="L52" s="61" t="s">
        <v>19</v>
      </c>
      <c r="M52" s="61">
        <v>3</v>
      </c>
      <c r="N52" s="61">
        <v>275</v>
      </c>
      <c r="O52" s="62">
        <v>825</v>
      </c>
    </row>
  </sheetData>
  <mergeCells count="2">
    <mergeCell ref="A1:G1"/>
    <mergeCell ref="I1:O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19ED-E76D-4AC8-A961-6F2F98BD6C3F}">
  <sheetPr codeName="Sheet17"/>
  <dimension ref="A1:NN258"/>
  <sheetViews>
    <sheetView showGridLines="0" topLeftCell="K1" zoomScale="110" zoomScaleNormal="110" workbookViewId="0">
      <selection activeCell="R9" sqref="R9"/>
    </sheetView>
  </sheetViews>
  <sheetFormatPr defaultRowHeight="15" x14ac:dyDescent="0.3"/>
  <cols>
    <col min="1" max="1" width="10.42578125" style="63" bestFit="1" customWidth="1"/>
    <col min="2" max="2" width="7.42578125" style="58" bestFit="1" customWidth="1"/>
    <col min="3" max="3" width="10.28515625" style="58" bestFit="1" customWidth="1"/>
    <col min="4" max="4" width="7.7109375" style="58" bestFit="1" customWidth="1"/>
    <col min="5" max="5" width="5.85546875" style="58" bestFit="1" customWidth="1"/>
    <col min="6" max="6" width="9.28515625" style="58" bestFit="1" customWidth="1"/>
    <col min="7" max="7" width="10.140625" style="64" bestFit="1" customWidth="1"/>
    <col min="8" max="8" width="10.140625" style="64" customWidth="1"/>
    <col min="9" max="9" width="15.5703125" style="66" bestFit="1" customWidth="1"/>
    <col min="10" max="10" width="11.5703125" style="66" bestFit="1" customWidth="1"/>
    <col min="11" max="11" width="9.140625" style="58"/>
    <col min="12" max="12" width="15.7109375" style="66" bestFit="1" customWidth="1"/>
    <col min="13" max="13" width="18.85546875" style="66" bestFit="1" customWidth="1"/>
    <col min="14" max="15" width="8" style="66" bestFit="1" customWidth="1"/>
    <col min="16" max="16" width="11.5703125" style="66" bestFit="1" customWidth="1"/>
    <col min="17" max="17" width="9.140625" style="58"/>
    <col min="18" max="18" width="15.5703125" style="66" bestFit="1" customWidth="1"/>
    <col min="19" max="19" width="18.5703125" style="66" bestFit="1" customWidth="1"/>
    <col min="20" max="20" width="8" style="66" bestFit="1" customWidth="1"/>
    <col min="21" max="21" width="8.140625" style="66" bestFit="1" customWidth="1"/>
    <col min="22" max="27" width="8" style="66" bestFit="1" customWidth="1"/>
    <col min="28" max="28" width="10.140625" style="66" bestFit="1" customWidth="1"/>
    <col min="29" max="30" width="11.42578125" style="66" bestFit="1" customWidth="1"/>
    <col min="31" max="31" width="26" style="58" bestFit="1" customWidth="1"/>
    <col min="32" max="33" width="12.28515625" style="58" bestFit="1" customWidth="1"/>
    <col min="34" max="35" width="13.5703125" style="58" bestFit="1" customWidth="1"/>
    <col min="36" max="36" width="12.28515625" style="58" bestFit="1" customWidth="1"/>
    <col min="37" max="38" width="10.42578125" style="58" bestFit="1" customWidth="1"/>
    <col min="39" max="40" width="18.85546875" style="58" bestFit="1" customWidth="1"/>
    <col min="41" max="42" width="11.5703125" style="58" bestFit="1" customWidth="1"/>
    <col min="43" max="16384" width="9.140625" style="58"/>
  </cols>
  <sheetData>
    <row r="1" spans="1:378" x14ac:dyDescent="0.3">
      <c r="A1" s="174" t="s">
        <v>149</v>
      </c>
      <c r="B1" s="175"/>
      <c r="C1" s="175"/>
      <c r="D1" s="175"/>
      <c r="E1" s="175"/>
      <c r="F1" s="175"/>
      <c r="G1" s="176"/>
      <c r="I1" s="171" t="s">
        <v>150</v>
      </c>
      <c r="J1" s="173"/>
      <c r="L1" s="171" t="s">
        <v>107</v>
      </c>
      <c r="M1" s="172"/>
      <c r="N1" s="172"/>
      <c r="O1" s="172"/>
      <c r="P1" s="173"/>
      <c r="R1" s="171" t="s">
        <v>108</v>
      </c>
      <c r="S1" s="172"/>
      <c r="T1" s="172"/>
      <c r="U1" s="172"/>
      <c r="V1" s="172"/>
      <c r="W1" s="172"/>
      <c r="X1" s="172"/>
      <c r="Y1" s="172"/>
      <c r="Z1" s="172"/>
      <c r="AA1" s="172"/>
      <c r="AB1" s="172"/>
      <c r="AC1" s="173"/>
      <c r="AE1" s="171" t="s">
        <v>41</v>
      </c>
      <c r="AF1" s="172"/>
      <c r="AG1" s="172"/>
      <c r="AH1" s="172"/>
      <c r="AI1" s="172"/>
      <c r="AJ1" s="173"/>
    </row>
    <row r="2" spans="1:378" ht="15.75" x14ac:dyDescent="0.3">
      <c r="A2" s="55" t="s">
        <v>21</v>
      </c>
      <c r="B2" s="56" t="s">
        <v>0</v>
      </c>
      <c r="C2" s="56" t="s">
        <v>1</v>
      </c>
      <c r="D2" s="56" t="s">
        <v>2</v>
      </c>
      <c r="E2" s="56" t="s">
        <v>3</v>
      </c>
      <c r="F2" s="56" t="s">
        <v>14</v>
      </c>
      <c r="G2" s="57" t="s">
        <v>65</v>
      </c>
      <c r="H2" s="72"/>
      <c r="I2" s="65" t="s">
        <v>28</v>
      </c>
      <c r="J2" s="66" t="s">
        <v>105</v>
      </c>
      <c r="L2" s="65" t="s">
        <v>105</v>
      </c>
      <c r="M2" s="65" t="s">
        <v>106</v>
      </c>
      <c r="R2" s="65" t="s">
        <v>105</v>
      </c>
      <c r="S2" s="65" t="s">
        <v>106</v>
      </c>
      <c r="AD2"/>
      <c r="AE2" s="65" t="s">
        <v>0</v>
      </c>
      <c r="AF2" s="65" t="s">
        <v>1</v>
      </c>
      <c r="AG2" s="65" t="s">
        <v>3</v>
      </c>
      <c r="AH2" s="65" t="s">
        <v>2</v>
      </c>
      <c r="AI2" s="65" t="s">
        <v>14</v>
      </c>
      <c r="AJ2" s="66" t="s">
        <v>105</v>
      </c>
      <c r="AK2"/>
      <c r="AL2"/>
      <c r="AM2"/>
      <c r="AN2"/>
      <c r="AO2"/>
      <c r="AP2"/>
    </row>
    <row r="3" spans="1:378" ht="15.75" x14ac:dyDescent="0.3">
      <c r="A3" s="60">
        <v>43429</v>
      </c>
      <c r="B3" s="61" t="s">
        <v>22</v>
      </c>
      <c r="C3" s="61" t="s">
        <v>8</v>
      </c>
      <c r="D3" s="61" t="s">
        <v>20</v>
      </c>
      <c r="E3" s="61">
        <v>96</v>
      </c>
      <c r="F3" s="61">
        <v>4.99</v>
      </c>
      <c r="G3" s="62">
        <v>479.04</v>
      </c>
      <c r="H3" s="70"/>
      <c r="I3" s="66" t="s">
        <v>18</v>
      </c>
      <c r="J3" s="67">
        <v>438.37000000000006</v>
      </c>
      <c r="L3" s="65" t="s">
        <v>28</v>
      </c>
      <c r="M3" s="66" t="s">
        <v>22</v>
      </c>
      <c r="N3" s="66" t="s">
        <v>24</v>
      </c>
      <c r="O3" s="66" t="s">
        <v>23</v>
      </c>
      <c r="P3" s="66" t="s">
        <v>29</v>
      </c>
      <c r="R3" s="65" t="s">
        <v>28</v>
      </c>
      <c r="S3" s="66" t="s">
        <v>18</v>
      </c>
      <c r="T3" s="66" t="s">
        <v>5</v>
      </c>
      <c r="U3" s="66" t="s">
        <v>11</v>
      </c>
      <c r="V3" s="66" t="s">
        <v>6</v>
      </c>
      <c r="W3" s="66" t="s">
        <v>7</v>
      </c>
      <c r="X3" s="66" t="s">
        <v>8</v>
      </c>
      <c r="Y3" s="66" t="s">
        <v>12</v>
      </c>
      <c r="Z3" s="66" t="s">
        <v>10</v>
      </c>
      <c r="AA3" s="66" t="s">
        <v>13</v>
      </c>
      <c r="AB3" s="66" t="s">
        <v>9</v>
      </c>
      <c r="AC3" s="66" t="s">
        <v>29</v>
      </c>
      <c r="AD3"/>
      <c r="AE3" s="66" t="s">
        <v>22</v>
      </c>
      <c r="AF3" s="66" t="s">
        <v>18</v>
      </c>
      <c r="AG3" s="66">
        <v>14</v>
      </c>
      <c r="AH3" s="66" t="s">
        <v>15</v>
      </c>
      <c r="AI3" s="66">
        <v>1.29</v>
      </c>
      <c r="AJ3" s="67">
        <v>18.060000000000002</v>
      </c>
      <c r="AK3"/>
      <c r="AL3"/>
      <c r="AM3"/>
      <c r="AN3"/>
      <c r="AO3"/>
      <c r="AP3"/>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c r="FV3" s="59"/>
      <c r="FW3" s="59"/>
      <c r="FX3" s="59"/>
      <c r="FY3" s="59"/>
      <c r="FZ3" s="59"/>
      <c r="GA3" s="59"/>
      <c r="GB3" s="59"/>
      <c r="GC3" s="59"/>
      <c r="GD3" s="59"/>
      <c r="GE3" s="59"/>
      <c r="GF3" s="59"/>
      <c r="GG3" s="59"/>
      <c r="GH3" s="59"/>
      <c r="GI3" s="59"/>
      <c r="GJ3" s="59"/>
      <c r="GK3" s="59"/>
      <c r="GL3" s="59"/>
      <c r="GM3" s="59"/>
      <c r="GN3" s="59"/>
      <c r="GO3" s="59"/>
      <c r="GP3" s="59"/>
      <c r="GQ3" s="59"/>
      <c r="GR3" s="59"/>
      <c r="GS3" s="59"/>
      <c r="GT3" s="59"/>
      <c r="GU3" s="59"/>
      <c r="GV3" s="59"/>
      <c r="GW3" s="59"/>
      <c r="GX3" s="59"/>
      <c r="GY3" s="59"/>
      <c r="GZ3" s="59"/>
      <c r="HA3" s="59"/>
      <c r="HB3" s="59"/>
      <c r="HC3" s="59"/>
      <c r="HD3" s="59"/>
      <c r="HE3" s="59"/>
      <c r="HF3" s="59"/>
      <c r="HG3" s="59"/>
      <c r="HH3" s="59"/>
      <c r="HI3" s="59"/>
      <c r="HJ3" s="59"/>
      <c r="HK3" s="59"/>
      <c r="HL3" s="59"/>
      <c r="HM3" s="59"/>
      <c r="HN3" s="59"/>
      <c r="HO3" s="59"/>
      <c r="HP3" s="59"/>
      <c r="HQ3" s="59"/>
      <c r="HR3" s="59"/>
      <c r="HS3" s="59"/>
      <c r="HT3" s="59"/>
      <c r="HU3" s="59"/>
      <c r="HV3" s="59"/>
      <c r="HW3" s="59"/>
      <c r="HX3" s="59"/>
      <c r="HY3" s="59"/>
      <c r="HZ3" s="59"/>
      <c r="IA3" s="59"/>
      <c r="IB3" s="59"/>
      <c r="IC3" s="59"/>
      <c r="ID3" s="59"/>
      <c r="IE3" s="59"/>
      <c r="IF3" s="59"/>
      <c r="IG3" s="59"/>
      <c r="IH3" s="59"/>
      <c r="II3" s="59"/>
      <c r="IJ3" s="59"/>
      <c r="IK3" s="59"/>
      <c r="IL3" s="59"/>
      <c r="IM3" s="59"/>
      <c r="IN3" s="59"/>
      <c r="IO3" s="59"/>
      <c r="IP3" s="59"/>
      <c r="IQ3" s="59"/>
      <c r="IR3" s="59"/>
      <c r="IS3" s="59"/>
      <c r="IT3" s="59"/>
      <c r="IU3" s="59"/>
      <c r="IV3" s="59"/>
      <c r="IW3" s="59"/>
      <c r="IX3" s="59"/>
      <c r="IY3" s="59"/>
      <c r="IZ3" s="59"/>
      <c r="JA3" s="59"/>
      <c r="JB3" s="59"/>
      <c r="JC3" s="59"/>
      <c r="JD3" s="59"/>
      <c r="JE3" s="59"/>
      <c r="JF3" s="59"/>
      <c r="JG3" s="59"/>
      <c r="JH3" s="59"/>
      <c r="JI3" s="59"/>
      <c r="JJ3" s="59"/>
      <c r="JK3" s="59"/>
      <c r="JL3" s="59"/>
      <c r="JM3" s="59"/>
      <c r="JN3" s="59"/>
      <c r="JO3" s="59"/>
      <c r="JP3" s="59"/>
      <c r="JQ3" s="59"/>
      <c r="JR3" s="59"/>
      <c r="JS3" s="59"/>
      <c r="JT3" s="59"/>
      <c r="JU3" s="59"/>
      <c r="JV3" s="59"/>
      <c r="JW3" s="59"/>
      <c r="JX3" s="59"/>
      <c r="JY3" s="59"/>
      <c r="JZ3" s="59"/>
      <c r="KA3" s="59"/>
      <c r="KB3" s="59"/>
      <c r="KC3" s="59"/>
      <c r="KD3" s="59"/>
      <c r="KE3" s="59"/>
      <c r="KF3" s="59"/>
      <c r="KG3" s="59"/>
      <c r="KH3" s="59"/>
      <c r="KI3" s="59"/>
      <c r="KJ3" s="59"/>
      <c r="KK3" s="59"/>
      <c r="KL3" s="59"/>
      <c r="KM3" s="59"/>
      <c r="KN3" s="59"/>
      <c r="KO3" s="59"/>
      <c r="KP3" s="59"/>
      <c r="KQ3" s="59"/>
      <c r="KR3" s="59"/>
      <c r="KS3" s="59"/>
      <c r="KT3" s="59"/>
      <c r="KU3" s="59"/>
      <c r="KV3" s="59"/>
      <c r="KW3" s="59"/>
      <c r="KX3" s="59"/>
      <c r="KY3" s="59"/>
      <c r="KZ3" s="59"/>
      <c r="LA3" s="59"/>
      <c r="LB3" s="59"/>
      <c r="LC3" s="59"/>
      <c r="LD3" s="59"/>
      <c r="LE3" s="59"/>
      <c r="LF3" s="59"/>
      <c r="LG3" s="59"/>
      <c r="LH3" s="59"/>
      <c r="LI3" s="59"/>
      <c r="LJ3" s="59"/>
      <c r="LK3" s="59"/>
      <c r="LL3" s="59"/>
      <c r="LM3" s="59"/>
      <c r="LN3" s="59"/>
      <c r="LO3" s="59"/>
      <c r="LP3" s="59"/>
      <c r="LQ3" s="59"/>
      <c r="LR3" s="59"/>
      <c r="LS3" s="59"/>
      <c r="LT3" s="59"/>
      <c r="LU3" s="59"/>
      <c r="LV3" s="59"/>
      <c r="LW3" s="59"/>
      <c r="LX3" s="59"/>
      <c r="LY3" s="59"/>
      <c r="LZ3" s="59"/>
      <c r="MA3" s="59"/>
      <c r="MB3" s="59"/>
      <c r="MC3" s="59"/>
      <c r="MD3" s="59"/>
      <c r="ME3" s="59"/>
      <c r="MF3" s="59"/>
      <c r="MG3" s="59"/>
      <c r="MH3" s="59"/>
      <c r="MI3" s="59"/>
      <c r="MJ3" s="59"/>
      <c r="MK3" s="59"/>
      <c r="ML3" s="59"/>
      <c r="MM3" s="59"/>
      <c r="MN3" s="59"/>
      <c r="MO3" s="59"/>
      <c r="MP3" s="59"/>
      <c r="MQ3" s="59"/>
      <c r="MR3" s="59"/>
      <c r="MS3" s="59"/>
      <c r="MT3" s="59"/>
      <c r="MU3" s="59"/>
      <c r="MV3" s="59"/>
      <c r="MW3" s="59"/>
      <c r="MX3" s="59"/>
      <c r="MY3" s="59"/>
      <c r="MZ3" s="59"/>
      <c r="NA3" s="59"/>
      <c r="NB3" s="59"/>
      <c r="NC3" s="59"/>
      <c r="ND3" s="59"/>
      <c r="NE3" s="59"/>
      <c r="NF3" s="59"/>
      <c r="NG3" s="59"/>
      <c r="NH3" s="59"/>
      <c r="NI3" s="59"/>
      <c r="NJ3" s="59"/>
      <c r="NK3" s="59"/>
      <c r="NL3" s="59"/>
      <c r="NM3" s="59"/>
      <c r="NN3" s="59"/>
    </row>
    <row r="4" spans="1:378" ht="15.75" x14ac:dyDescent="0.3">
      <c r="A4" s="60">
        <v>43803</v>
      </c>
      <c r="B4" s="61" t="s">
        <v>22</v>
      </c>
      <c r="C4" s="61" t="s">
        <v>6</v>
      </c>
      <c r="D4" s="61" t="s">
        <v>16</v>
      </c>
      <c r="E4" s="61">
        <v>94</v>
      </c>
      <c r="F4" s="61">
        <v>19.989999999999998</v>
      </c>
      <c r="G4" s="62">
        <v>1879.06</v>
      </c>
      <c r="H4" s="70"/>
      <c r="I4" s="66" t="s">
        <v>5</v>
      </c>
      <c r="J4" s="67">
        <v>1749.8700000000001</v>
      </c>
      <c r="L4" s="66" t="s">
        <v>18</v>
      </c>
      <c r="M4" s="67">
        <v>438.37000000000006</v>
      </c>
      <c r="N4" s="67"/>
      <c r="O4" s="67"/>
      <c r="P4" s="67">
        <v>438.37000000000006</v>
      </c>
      <c r="R4" s="66" t="s">
        <v>39</v>
      </c>
      <c r="S4" s="67">
        <v>149.25</v>
      </c>
      <c r="T4" s="67">
        <v>539.7299999999999</v>
      </c>
      <c r="U4" s="67">
        <v>1676.8999999999999</v>
      </c>
      <c r="V4" s="67">
        <v>628.74</v>
      </c>
      <c r="W4" s="67">
        <v>3216.9600000000005</v>
      </c>
      <c r="X4" s="67">
        <v>1778.3899999999999</v>
      </c>
      <c r="Y4" s="67">
        <v>700.82</v>
      </c>
      <c r="Z4" s="67">
        <v>336.43</v>
      </c>
      <c r="AA4" s="67">
        <v>167.44</v>
      </c>
      <c r="AB4" s="67">
        <v>63.68</v>
      </c>
      <c r="AC4" s="67">
        <v>9258.34</v>
      </c>
      <c r="AD4"/>
      <c r="AE4" s="66"/>
      <c r="AF4" s="66"/>
      <c r="AG4" s="66">
        <v>28</v>
      </c>
      <c r="AH4" s="66" t="s">
        <v>16</v>
      </c>
      <c r="AI4" s="66">
        <v>4.99</v>
      </c>
      <c r="AJ4" s="67">
        <v>139.72</v>
      </c>
      <c r="AK4"/>
      <c r="AL4"/>
      <c r="AM4"/>
      <c r="AN4"/>
      <c r="AO4"/>
      <c r="AP4"/>
    </row>
    <row r="5" spans="1:378" ht="15.75" x14ac:dyDescent="0.3">
      <c r="A5" s="60">
        <v>43276</v>
      </c>
      <c r="B5" s="61" t="s">
        <v>22</v>
      </c>
      <c r="C5" s="61" t="s">
        <v>12</v>
      </c>
      <c r="D5" s="61" t="s">
        <v>15</v>
      </c>
      <c r="E5" s="61">
        <v>90</v>
      </c>
      <c r="F5" s="61">
        <v>4.99</v>
      </c>
      <c r="G5" s="62">
        <v>449.1</v>
      </c>
      <c r="H5" s="70"/>
      <c r="I5" s="66" t="s">
        <v>11</v>
      </c>
      <c r="J5" s="67">
        <v>2155.94</v>
      </c>
      <c r="L5" s="66" t="s">
        <v>5</v>
      </c>
      <c r="M5" s="67">
        <v>1749.8700000000001</v>
      </c>
      <c r="N5" s="67"/>
      <c r="O5" s="67"/>
      <c r="P5" s="67">
        <v>1749.8700000000001</v>
      </c>
      <c r="R5" s="66" t="s">
        <v>40</v>
      </c>
      <c r="S5" s="67">
        <v>289.12</v>
      </c>
      <c r="T5" s="67">
        <v>1210.1400000000001</v>
      </c>
      <c r="U5" s="67">
        <v>479.04</v>
      </c>
      <c r="V5" s="67">
        <v>2183.4499999999998</v>
      </c>
      <c r="W5" s="67">
        <v>329.34</v>
      </c>
      <c r="X5" s="67">
        <v>1630.9</v>
      </c>
      <c r="Y5" s="67">
        <v>686.95</v>
      </c>
      <c r="Z5" s="67">
        <v>1305</v>
      </c>
      <c r="AA5" s="67">
        <v>1116.17</v>
      </c>
      <c r="AB5" s="67">
        <v>1139.4299999999998</v>
      </c>
      <c r="AC5" s="67">
        <v>10369.540000000001</v>
      </c>
      <c r="AD5"/>
      <c r="AE5" s="66"/>
      <c r="AF5" s="66"/>
      <c r="AG5" s="66">
        <v>66</v>
      </c>
      <c r="AH5" s="66" t="s">
        <v>15</v>
      </c>
      <c r="AI5" s="66">
        <v>1.99</v>
      </c>
      <c r="AJ5" s="67">
        <v>131.34</v>
      </c>
      <c r="AK5"/>
      <c r="AL5"/>
      <c r="AM5"/>
      <c r="AN5"/>
      <c r="AO5"/>
      <c r="AP5"/>
    </row>
    <row r="6" spans="1:378" ht="15.75" x14ac:dyDescent="0.3">
      <c r="A6" s="60">
        <v>43225</v>
      </c>
      <c r="B6" s="61" t="s">
        <v>22</v>
      </c>
      <c r="C6" s="61" t="s">
        <v>6</v>
      </c>
      <c r="D6" s="61" t="s">
        <v>15</v>
      </c>
      <c r="E6" s="61">
        <v>90</v>
      </c>
      <c r="F6" s="61">
        <v>4.99</v>
      </c>
      <c r="G6" s="62">
        <v>449.1</v>
      </c>
      <c r="H6" s="70"/>
      <c r="I6" s="66" t="s">
        <v>6</v>
      </c>
      <c r="J6" s="67">
        <v>2812.1899999999996</v>
      </c>
      <c r="L6" s="66" t="s">
        <v>11</v>
      </c>
      <c r="M6" s="67"/>
      <c r="N6" s="67">
        <v>2155.94</v>
      </c>
      <c r="O6" s="67"/>
      <c r="P6" s="67">
        <v>2155.94</v>
      </c>
      <c r="R6" s="66" t="s">
        <v>29</v>
      </c>
      <c r="S6" s="67">
        <v>438.37</v>
      </c>
      <c r="T6" s="67">
        <v>1749.87</v>
      </c>
      <c r="U6" s="67">
        <v>2155.94</v>
      </c>
      <c r="V6" s="67">
        <v>2812.1899999999996</v>
      </c>
      <c r="W6" s="67">
        <v>3546.3000000000006</v>
      </c>
      <c r="X6" s="67">
        <v>3409.29</v>
      </c>
      <c r="Y6" s="67">
        <v>1387.77</v>
      </c>
      <c r="Z6" s="67">
        <v>1641.43</v>
      </c>
      <c r="AA6" s="67">
        <v>1283.6100000000001</v>
      </c>
      <c r="AB6" s="67">
        <v>1203.1099999999999</v>
      </c>
      <c r="AC6" s="67">
        <v>19627.88</v>
      </c>
      <c r="AD6"/>
      <c r="AE6" s="66"/>
      <c r="AF6" s="66"/>
      <c r="AG6" s="66">
        <v>75</v>
      </c>
      <c r="AH6" s="66" t="s">
        <v>15</v>
      </c>
      <c r="AI6" s="66">
        <v>1.99</v>
      </c>
      <c r="AJ6" s="67">
        <v>149.25</v>
      </c>
      <c r="AK6"/>
      <c r="AL6"/>
      <c r="AM6"/>
      <c r="AN6"/>
      <c r="AO6"/>
      <c r="AP6"/>
    </row>
    <row r="7" spans="1:378" ht="15.75" x14ac:dyDescent="0.3">
      <c r="A7" s="60">
        <v>43497</v>
      </c>
      <c r="B7" s="61" t="s">
        <v>22</v>
      </c>
      <c r="C7" s="61" t="s">
        <v>10</v>
      </c>
      <c r="D7" s="61" t="s">
        <v>16</v>
      </c>
      <c r="E7" s="61">
        <v>87</v>
      </c>
      <c r="F7" s="61">
        <v>15</v>
      </c>
      <c r="G7" s="62">
        <v>1305</v>
      </c>
      <c r="H7" s="70"/>
      <c r="I7" s="66" t="s">
        <v>7</v>
      </c>
      <c r="J7" s="67">
        <v>3546.3000000000006</v>
      </c>
      <c r="L7" s="66" t="s">
        <v>6</v>
      </c>
      <c r="M7" s="67">
        <v>2812.1899999999996</v>
      </c>
      <c r="N7" s="67"/>
      <c r="O7" s="67"/>
      <c r="P7" s="67">
        <v>2812.1899999999996</v>
      </c>
      <c r="AE7" s="66"/>
      <c r="AF7" s="66" t="s">
        <v>5</v>
      </c>
      <c r="AG7" s="66">
        <v>7</v>
      </c>
      <c r="AH7" s="66" t="s">
        <v>15</v>
      </c>
      <c r="AI7" s="66">
        <v>1.29</v>
      </c>
      <c r="AJ7" s="67">
        <v>9.0300000000000011</v>
      </c>
      <c r="AK7"/>
      <c r="AL7"/>
      <c r="AM7"/>
      <c r="AN7"/>
      <c r="AO7"/>
      <c r="AP7"/>
    </row>
    <row r="8" spans="1:378" ht="15.75" x14ac:dyDescent="0.3">
      <c r="A8" s="60">
        <v>43616</v>
      </c>
      <c r="B8" s="61" t="s">
        <v>22</v>
      </c>
      <c r="C8" s="61" t="s">
        <v>5</v>
      </c>
      <c r="D8" s="61" t="s">
        <v>16</v>
      </c>
      <c r="E8" s="61">
        <v>80</v>
      </c>
      <c r="F8" s="61">
        <v>8.99</v>
      </c>
      <c r="G8" s="62">
        <v>719.2</v>
      </c>
      <c r="H8" s="70"/>
      <c r="I8" s="66" t="s">
        <v>8</v>
      </c>
      <c r="J8" s="67">
        <v>3409.29</v>
      </c>
      <c r="L8" s="66" t="s">
        <v>7</v>
      </c>
      <c r="M8" s="67"/>
      <c r="N8" s="67">
        <v>3546.3000000000006</v>
      </c>
      <c r="O8" s="67"/>
      <c r="P8" s="67">
        <v>3546.3000000000006</v>
      </c>
      <c r="R8" s="171" t="s">
        <v>113</v>
      </c>
      <c r="S8" s="172"/>
      <c r="T8" s="172"/>
      <c r="U8" s="172"/>
      <c r="V8" s="172"/>
      <c r="W8" s="172"/>
      <c r="X8" s="172"/>
      <c r="Y8" s="172"/>
      <c r="Z8" s="172"/>
      <c r="AA8" s="172"/>
      <c r="AB8" s="173"/>
      <c r="AE8" s="66"/>
      <c r="AF8" s="66"/>
      <c r="AG8" s="66">
        <v>27</v>
      </c>
      <c r="AH8" s="66" t="s">
        <v>17</v>
      </c>
      <c r="AI8" s="66">
        <v>19.989999999999998</v>
      </c>
      <c r="AJ8" s="67">
        <v>539.7299999999999</v>
      </c>
      <c r="AK8"/>
      <c r="AL8"/>
      <c r="AM8"/>
      <c r="AN8"/>
      <c r="AO8"/>
      <c r="AP8"/>
    </row>
    <row r="9" spans="1:378" ht="15.75" x14ac:dyDescent="0.3">
      <c r="A9" s="60">
        <v>43208</v>
      </c>
      <c r="B9" s="61" t="s">
        <v>22</v>
      </c>
      <c r="C9" s="61" t="s">
        <v>18</v>
      </c>
      <c r="D9" s="61" t="s">
        <v>15</v>
      </c>
      <c r="E9" s="61">
        <v>75</v>
      </c>
      <c r="F9" s="61">
        <v>1.99</v>
      </c>
      <c r="G9" s="62">
        <v>149.25</v>
      </c>
      <c r="H9" s="70"/>
      <c r="I9" s="66" t="s">
        <v>12</v>
      </c>
      <c r="J9" s="67">
        <v>1387.7700000000002</v>
      </c>
      <c r="L9" s="66" t="s">
        <v>8</v>
      </c>
      <c r="M9" s="67">
        <v>3109.44</v>
      </c>
      <c r="N9" s="67">
        <v>299.84999999999997</v>
      </c>
      <c r="O9" s="67"/>
      <c r="P9" s="67">
        <v>3409.29</v>
      </c>
      <c r="AE9" s="66"/>
      <c r="AF9" s="66"/>
      <c r="AG9" s="66">
        <v>46</v>
      </c>
      <c r="AH9" s="66" t="s">
        <v>16</v>
      </c>
      <c r="AI9" s="66">
        <v>8.99</v>
      </c>
      <c r="AJ9" s="67">
        <v>413.54</v>
      </c>
      <c r="AK9"/>
      <c r="AL9"/>
      <c r="AM9"/>
      <c r="AN9"/>
      <c r="AO9"/>
      <c r="AP9"/>
    </row>
    <row r="10" spans="1:378" ht="15.75" x14ac:dyDescent="0.3">
      <c r="A10" s="60">
        <v>43446</v>
      </c>
      <c r="B10" s="61" t="s">
        <v>22</v>
      </c>
      <c r="C10" s="61" t="s">
        <v>10</v>
      </c>
      <c r="D10" s="61" t="s">
        <v>15</v>
      </c>
      <c r="E10" s="61">
        <v>67</v>
      </c>
      <c r="F10" s="61">
        <v>1.29</v>
      </c>
      <c r="G10" s="62">
        <v>86.43</v>
      </c>
      <c r="H10" s="70"/>
      <c r="I10" s="66" t="s">
        <v>10</v>
      </c>
      <c r="J10" s="67">
        <v>1641.43</v>
      </c>
      <c r="L10" s="66" t="s">
        <v>12</v>
      </c>
      <c r="M10" s="67">
        <v>1387.7700000000002</v>
      </c>
      <c r="N10" s="67"/>
      <c r="O10" s="67"/>
      <c r="P10" s="67">
        <v>1387.7700000000002</v>
      </c>
      <c r="AE10" s="66"/>
      <c r="AF10" s="66"/>
      <c r="AG10" s="66">
        <v>53</v>
      </c>
      <c r="AH10" s="66" t="s">
        <v>15</v>
      </c>
      <c r="AI10" s="66">
        <v>1.29</v>
      </c>
      <c r="AJ10" s="67">
        <v>68.37</v>
      </c>
      <c r="AK10"/>
      <c r="AL10"/>
      <c r="AM10"/>
      <c r="AN10"/>
      <c r="AO10"/>
      <c r="AP10"/>
    </row>
    <row r="11" spans="1:378" ht="15.75" x14ac:dyDescent="0.3">
      <c r="A11" s="60">
        <v>43565</v>
      </c>
      <c r="B11" s="61" t="s">
        <v>22</v>
      </c>
      <c r="C11" s="61" t="s">
        <v>18</v>
      </c>
      <c r="D11" s="61" t="s">
        <v>15</v>
      </c>
      <c r="E11" s="61">
        <v>66</v>
      </c>
      <c r="F11" s="61">
        <v>1.99</v>
      </c>
      <c r="G11" s="62">
        <v>131.34</v>
      </c>
      <c r="H11" s="70"/>
      <c r="I11" s="66" t="s">
        <v>13</v>
      </c>
      <c r="J11" s="67">
        <v>1283.6100000000001</v>
      </c>
      <c r="L11" s="66" t="s">
        <v>10</v>
      </c>
      <c r="M11" s="67">
        <v>1641.43</v>
      </c>
      <c r="N11" s="67"/>
      <c r="O11" s="67"/>
      <c r="P11" s="67">
        <v>1641.43</v>
      </c>
      <c r="AE11" s="66"/>
      <c r="AF11" s="66"/>
      <c r="AG11" s="66">
        <v>80</v>
      </c>
      <c r="AH11" s="66" t="s">
        <v>16</v>
      </c>
      <c r="AI11" s="66">
        <v>8.99</v>
      </c>
      <c r="AJ11" s="67">
        <v>719.2</v>
      </c>
      <c r="AK11"/>
      <c r="AL11"/>
      <c r="AM11"/>
      <c r="AN11"/>
      <c r="AO11"/>
      <c r="AP11"/>
    </row>
    <row r="12" spans="1:378" ht="15.75" x14ac:dyDescent="0.3">
      <c r="A12" s="60">
        <v>43667</v>
      </c>
      <c r="B12" s="61" t="s">
        <v>22</v>
      </c>
      <c r="C12" s="61" t="s">
        <v>12</v>
      </c>
      <c r="D12" s="61" t="s">
        <v>20</v>
      </c>
      <c r="E12" s="61">
        <v>55</v>
      </c>
      <c r="F12" s="61">
        <v>12.49</v>
      </c>
      <c r="G12" s="62">
        <v>686.95</v>
      </c>
      <c r="H12" s="70"/>
      <c r="I12" s="66" t="s">
        <v>9</v>
      </c>
      <c r="J12" s="67">
        <v>1203.1099999999999</v>
      </c>
      <c r="L12" s="66" t="s">
        <v>13</v>
      </c>
      <c r="M12" s="67"/>
      <c r="N12" s="67"/>
      <c r="O12" s="67">
        <v>1283.6100000000001</v>
      </c>
      <c r="P12" s="67">
        <v>1283.6100000000001</v>
      </c>
      <c r="AE12" s="66"/>
      <c r="AF12" s="66" t="s">
        <v>6</v>
      </c>
      <c r="AG12" s="66">
        <v>11</v>
      </c>
      <c r="AH12" s="66" t="s">
        <v>16</v>
      </c>
      <c r="AI12" s="66">
        <v>4.99</v>
      </c>
      <c r="AJ12" s="67">
        <v>54.89</v>
      </c>
      <c r="AK12"/>
      <c r="AL12"/>
      <c r="AM12"/>
      <c r="AN12"/>
      <c r="AO12"/>
      <c r="AP12"/>
    </row>
    <row r="13" spans="1:378" ht="15.75" x14ac:dyDescent="0.3">
      <c r="A13" s="60">
        <v>43599</v>
      </c>
      <c r="B13" s="61" t="s">
        <v>22</v>
      </c>
      <c r="C13" s="61" t="s">
        <v>5</v>
      </c>
      <c r="D13" s="61" t="s">
        <v>15</v>
      </c>
      <c r="E13" s="61">
        <v>53</v>
      </c>
      <c r="F13" s="61">
        <v>1.29</v>
      </c>
      <c r="G13" s="62">
        <v>68.37</v>
      </c>
      <c r="H13" s="70"/>
      <c r="I13" s="66" t="s">
        <v>29</v>
      </c>
      <c r="J13" s="67">
        <v>19627.88</v>
      </c>
      <c r="L13" s="66" t="s">
        <v>9</v>
      </c>
      <c r="M13" s="67"/>
      <c r="N13" s="67"/>
      <c r="O13" s="67">
        <v>1203.1099999999999</v>
      </c>
      <c r="P13" s="67">
        <v>1203.1099999999999</v>
      </c>
      <c r="AE13" s="66"/>
      <c r="AF13" s="66"/>
      <c r="AG13" s="66">
        <v>36</v>
      </c>
      <c r="AH13" s="66" t="s">
        <v>15</v>
      </c>
      <c r="AI13" s="66">
        <v>4.99</v>
      </c>
      <c r="AJ13" s="67">
        <v>179.64000000000001</v>
      </c>
      <c r="AK13"/>
      <c r="AL13"/>
      <c r="AM13"/>
      <c r="AN13"/>
      <c r="AO13"/>
      <c r="AP13"/>
    </row>
    <row r="14" spans="1:378" ht="15.75" x14ac:dyDescent="0.3">
      <c r="A14" s="60">
        <v>43548</v>
      </c>
      <c r="B14" s="61" t="s">
        <v>22</v>
      </c>
      <c r="C14" s="61" t="s">
        <v>6</v>
      </c>
      <c r="D14" s="61" t="s">
        <v>20</v>
      </c>
      <c r="E14" s="61">
        <v>50</v>
      </c>
      <c r="F14" s="61">
        <v>4.99</v>
      </c>
      <c r="G14" s="62">
        <v>249.5</v>
      </c>
      <c r="H14" s="70"/>
      <c r="I14"/>
      <c r="J14"/>
      <c r="L14" s="66" t="s">
        <v>29</v>
      </c>
      <c r="M14" s="67">
        <v>11139.070000000002</v>
      </c>
      <c r="N14" s="67">
        <v>6002.0900000000011</v>
      </c>
      <c r="O14" s="67">
        <v>2486.7200000000003</v>
      </c>
      <c r="P14" s="67">
        <v>19627.88</v>
      </c>
      <c r="AE14" s="66"/>
      <c r="AF14" s="66"/>
      <c r="AG14" s="66">
        <v>50</v>
      </c>
      <c r="AH14" s="66" t="s">
        <v>20</v>
      </c>
      <c r="AI14" s="66">
        <v>4.99</v>
      </c>
      <c r="AJ14" s="67">
        <v>249.5</v>
      </c>
      <c r="AK14"/>
      <c r="AL14"/>
      <c r="AM14"/>
      <c r="AN14"/>
      <c r="AO14"/>
      <c r="AP14"/>
    </row>
    <row r="15" spans="1:378" ht="15.75" x14ac:dyDescent="0.3">
      <c r="A15" s="60">
        <v>43123</v>
      </c>
      <c r="B15" s="61" t="s">
        <v>22</v>
      </c>
      <c r="C15" s="61" t="s">
        <v>8</v>
      </c>
      <c r="D15" s="61" t="s">
        <v>16</v>
      </c>
      <c r="E15" s="61">
        <v>50</v>
      </c>
      <c r="F15" s="61">
        <v>19.989999999999998</v>
      </c>
      <c r="G15" s="62">
        <v>999.49999999999989</v>
      </c>
      <c r="H15" s="70"/>
      <c r="L15"/>
      <c r="M15"/>
      <c r="N15"/>
      <c r="O15"/>
      <c r="P15"/>
      <c r="R15" s="65" t="s">
        <v>105</v>
      </c>
      <c r="S15" s="65" t="s">
        <v>106</v>
      </c>
      <c r="AD15"/>
      <c r="AE15" s="66"/>
      <c r="AF15" s="66"/>
      <c r="AG15" s="66">
        <v>90</v>
      </c>
      <c r="AH15" s="66" t="s">
        <v>15</v>
      </c>
      <c r="AI15" s="66">
        <v>4.99</v>
      </c>
      <c r="AJ15" s="67">
        <v>449.1</v>
      </c>
      <c r="AK15"/>
      <c r="AL15"/>
      <c r="AM15"/>
      <c r="AN15"/>
      <c r="AO15"/>
      <c r="AP15"/>
    </row>
    <row r="16" spans="1:378" ht="15.75" x14ac:dyDescent="0.3">
      <c r="A16" s="60">
        <v>43480</v>
      </c>
      <c r="B16" s="61" t="s">
        <v>22</v>
      </c>
      <c r="C16" s="61" t="s">
        <v>5</v>
      </c>
      <c r="D16" s="61" t="s">
        <v>16</v>
      </c>
      <c r="E16" s="61">
        <v>46</v>
      </c>
      <c r="F16" s="61">
        <v>8.99</v>
      </c>
      <c r="G16" s="62">
        <v>413.54</v>
      </c>
      <c r="H16" s="70"/>
      <c r="K16" s="59"/>
      <c r="L16" s="65"/>
      <c r="M16" s="65"/>
      <c r="N16" s="65"/>
      <c r="O16" s="65"/>
      <c r="P16" s="65"/>
      <c r="Q16" s="59"/>
      <c r="R16" s="65" t="s">
        <v>28</v>
      </c>
      <c r="S16" s="66" t="s">
        <v>18</v>
      </c>
      <c r="T16" s="66" t="s">
        <v>5</v>
      </c>
      <c r="U16" s="66" t="s">
        <v>11</v>
      </c>
      <c r="V16" s="66" t="s">
        <v>6</v>
      </c>
      <c r="W16" s="66" t="s">
        <v>7</v>
      </c>
      <c r="X16" s="66" t="s">
        <v>8</v>
      </c>
      <c r="Y16" s="66" t="s">
        <v>12</v>
      </c>
      <c r="Z16" s="66" t="s">
        <v>10</v>
      </c>
      <c r="AA16" s="66" t="s">
        <v>13</v>
      </c>
      <c r="AB16" s="66" t="s">
        <v>9</v>
      </c>
      <c r="AC16" s="66" t="s">
        <v>29</v>
      </c>
      <c r="AD16" s="106"/>
      <c r="AE16" s="66"/>
      <c r="AF16" s="66"/>
      <c r="AG16" s="66">
        <v>94</v>
      </c>
      <c r="AH16" s="66" t="s">
        <v>16</v>
      </c>
      <c r="AI16" s="66">
        <v>19.989999999999998</v>
      </c>
      <c r="AJ16" s="67">
        <v>1879.06</v>
      </c>
      <c r="AK16" s="106"/>
      <c r="AL16" s="106"/>
      <c r="AM16" s="106"/>
      <c r="AN16" s="106"/>
      <c r="AO16" s="106"/>
      <c r="AP16" s="106"/>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c r="NG16" s="59"/>
      <c r="NH16" s="59"/>
      <c r="NI16" s="59"/>
      <c r="NJ16" s="59"/>
      <c r="NK16" s="59"/>
      <c r="NL16" s="59"/>
      <c r="NM16" s="59"/>
      <c r="NN16" s="59"/>
    </row>
    <row r="17" spans="1:42" ht="15.75" x14ac:dyDescent="0.3">
      <c r="A17" s="60">
        <v>43684</v>
      </c>
      <c r="B17" s="61" t="s">
        <v>22</v>
      </c>
      <c r="C17" s="61" t="s">
        <v>8</v>
      </c>
      <c r="D17" s="61" t="s">
        <v>20</v>
      </c>
      <c r="E17" s="61">
        <v>42</v>
      </c>
      <c r="F17" s="61">
        <v>23.95</v>
      </c>
      <c r="G17" s="62">
        <v>1005.9</v>
      </c>
      <c r="H17" s="70"/>
      <c r="K17" s="59"/>
      <c r="L17" s="65"/>
      <c r="M17" s="65"/>
      <c r="N17" s="65"/>
      <c r="O17" s="65"/>
      <c r="P17" s="65"/>
      <c r="Q17" s="59"/>
      <c r="R17" s="66" t="s">
        <v>39</v>
      </c>
      <c r="S17" s="67">
        <v>149.25</v>
      </c>
      <c r="T17" s="67">
        <v>539.7299999999999</v>
      </c>
      <c r="U17" s="67">
        <v>1676.8999999999999</v>
      </c>
      <c r="V17" s="67">
        <v>628.74</v>
      </c>
      <c r="W17" s="67">
        <v>3216.96</v>
      </c>
      <c r="X17" s="67">
        <v>1778.3899999999999</v>
      </c>
      <c r="Y17" s="67">
        <v>700.82</v>
      </c>
      <c r="Z17" s="67">
        <v>336.43</v>
      </c>
      <c r="AA17" s="67">
        <v>167.44</v>
      </c>
      <c r="AB17" s="67">
        <v>63.68</v>
      </c>
      <c r="AC17" s="67">
        <v>9258.34</v>
      </c>
      <c r="AD17"/>
      <c r="AE17" s="66"/>
      <c r="AF17" s="66" t="s">
        <v>8</v>
      </c>
      <c r="AG17" s="66">
        <v>5</v>
      </c>
      <c r="AH17" s="66" t="s">
        <v>19</v>
      </c>
      <c r="AI17" s="66">
        <v>125</v>
      </c>
      <c r="AJ17" s="67">
        <v>625</v>
      </c>
      <c r="AK17"/>
      <c r="AL17"/>
      <c r="AM17"/>
      <c r="AN17"/>
      <c r="AO17"/>
      <c r="AP17"/>
    </row>
    <row r="18" spans="1:42" ht="15.75" x14ac:dyDescent="0.3">
      <c r="A18" s="60">
        <v>43140</v>
      </c>
      <c r="B18" s="61" t="s">
        <v>22</v>
      </c>
      <c r="C18" s="61" t="s">
        <v>6</v>
      </c>
      <c r="D18" s="61" t="s">
        <v>15</v>
      </c>
      <c r="E18" s="61">
        <v>36</v>
      </c>
      <c r="F18" s="61">
        <v>4.99</v>
      </c>
      <c r="G18" s="62">
        <v>179.64000000000001</v>
      </c>
      <c r="H18" s="70"/>
      <c r="I18" s="171" t="s">
        <v>114</v>
      </c>
      <c r="J18" s="173"/>
      <c r="R18" s="68" t="s">
        <v>22</v>
      </c>
      <c r="S18" s="67">
        <v>149.25</v>
      </c>
      <c r="T18" s="67">
        <v>539.7299999999999</v>
      </c>
      <c r="U18" s="67"/>
      <c r="V18" s="67">
        <v>628.74</v>
      </c>
      <c r="W18" s="67"/>
      <c r="X18" s="67">
        <v>1478.54</v>
      </c>
      <c r="Y18" s="67">
        <v>700.82</v>
      </c>
      <c r="Z18" s="67">
        <v>336.43</v>
      </c>
      <c r="AA18" s="67"/>
      <c r="AB18" s="67"/>
      <c r="AC18" s="67">
        <v>3833.5099999999998</v>
      </c>
      <c r="AD18"/>
      <c r="AE18" s="66"/>
      <c r="AF18" s="66"/>
      <c r="AG18" s="66">
        <v>42</v>
      </c>
      <c r="AH18" s="66" t="s">
        <v>20</v>
      </c>
      <c r="AI18" s="66">
        <v>23.95</v>
      </c>
      <c r="AJ18" s="67">
        <v>1005.9</v>
      </c>
      <c r="AK18"/>
      <c r="AL18"/>
      <c r="AM18"/>
      <c r="AN18"/>
      <c r="AO18"/>
      <c r="AP18"/>
    </row>
    <row r="19" spans="1:42" ht="15.75" x14ac:dyDescent="0.3">
      <c r="A19" s="60">
        <v>43820</v>
      </c>
      <c r="B19" s="61" t="s">
        <v>22</v>
      </c>
      <c r="C19" s="61" t="s">
        <v>18</v>
      </c>
      <c r="D19" s="61" t="s">
        <v>16</v>
      </c>
      <c r="E19" s="61">
        <v>28</v>
      </c>
      <c r="F19" s="61">
        <v>4.99</v>
      </c>
      <c r="G19" s="62">
        <v>139.72</v>
      </c>
      <c r="H19" s="70"/>
      <c r="I19" s="106" t="s">
        <v>28</v>
      </c>
      <c r="J19" t="s">
        <v>105</v>
      </c>
      <c r="K19" s="59"/>
      <c r="L19" s="65"/>
      <c r="M19" s="65"/>
      <c r="N19" s="65"/>
      <c r="O19" s="65"/>
      <c r="P19" s="65"/>
      <c r="Q19" s="59"/>
      <c r="R19" s="69" t="s">
        <v>109</v>
      </c>
      <c r="S19" s="67"/>
      <c r="T19" s="67">
        <v>539.7299999999999</v>
      </c>
      <c r="U19" s="67"/>
      <c r="V19" s="67">
        <v>179.64000000000001</v>
      </c>
      <c r="W19" s="67"/>
      <c r="X19" s="67">
        <v>999.49999999999989</v>
      </c>
      <c r="Y19" s="67"/>
      <c r="Z19" s="67"/>
      <c r="AA19" s="67"/>
      <c r="AB19" s="67"/>
      <c r="AC19" s="67">
        <v>1718.87</v>
      </c>
      <c r="AD19" s="106"/>
      <c r="AE19" s="66"/>
      <c r="AF19" s="66"/>
      <c r="AG19" s="66">
        <v>50</v>
      </c>
      <c r="AH19" s="66" t="s">
        <v>16</v>
      </c>
      <c r="AI19" s="66">
        <v>19.989999999999998</v>
      </c>
      <c r="AJ19" s="67">
        <v>999.49999999999989</v>
      </c>
      <c r="AK19" s="106"/>
      <c r="AL19" s="106"/>
      <c r="AM19" s="106"/>
      <c r="AN19" s="106"/>
      <c r="AO19" s="106"/>
      <c r="AP19" s="106"/>
    </row>
    <row r="20" spans="1:42" ht="15.75" x14ac:dyDescent="0.3">
      <c r="A20" s="60">
        <v>43378</v>
      </c>
      <c r="B20" s="61" t="s">
        <v>22</v>
      </c>
      <c r="C20" s="61" t="s">
        <v>12</v>
      </c>
      <c r="D20" s="61" t="s">
        <v>16</v>
      </c>
      <c r="E20" s="61">
        <v>28</v>
      </c>
      <c r="F20" s="61">
        <v>8.99</v>
      </c>
      <c r="G20" s="62">
        <v>251.72</v>
      </c>
      <c r="H20" s="70"/>
      <c r="I20" s="116" t="s">
        <v>16</v>
      </c>
      <c r="J20" s="107">
        <v>9577.65</v>
      </c>
      <c r="R20" s="69" t="s">
        <v>110</v>
      </c>
      <c r="S20" s="67">
        <v>149.25</v>
      </c>
      <c r="T20" s="67"/>
      <c r="U20" s="67"/>
      <c r="V20" s="67">
        <v>449.1</v>
      </c>
      <c r="W20" s="67"/>
      <c r="X20" s="67"/>
      <c r="Y20" s="67">
        <v>449.1</v>
      </c>
      <c r="Z20" s="67"/>
      <c r="AA20" s="67"/>
      <c r="AB20" s="67"/>
      <c r="AC20" s="67">
        <v>1047.45</v>
      </c>
      <c r="AD20"/>
      <c r="AE20" s="66"/>
      <c r="AF20" s="66"/>
      <c r="AG20" s="66">
        <v>96</v>
      </c>
      <c r="AH20" s="66" t="s">
        <v>20</v>
      </c>
      <c r="AI20" s="66">
        <v>4.99</v>
      </c>
      <c r="AJ20" s="67">
        <v>479.04</v>
      </c>
      <c r="AK20"/>
      <c r="AL20"/>
    </row>
    <row r="21" spans="1:42" ht="15.75" x14ac:dyDescent="0.3">
      <c r="A21" s="60">
        <v>43157</v>
      </c>
      <c r="B21" s="61" t="s">
        <v>22</v>
      </c>
      <c r="C21" s="61" t="s">
        <v>5</v>
      </c>
      <c r="D21" s="61" t="s">
        <v>17</v>
      </c>
      <c r="E21" s="61">
        <v>27</v>
      </c>
      <c r="F21" s="61">
        <v>19.989999999999998</v>
      </c>
      <c r="G21" s="62">
        <v>539.7299999999999</v>
      </c>
      <c r="H21" s="70"/>
      <c r="I21" s="116" t="s">
        <v>19</v>
      </c>
      <c r="J21" s="107">
        <v>1700</v>
      </c>
      <c r="R21" s="69" t="s">
        <v>111</v>
      </c>
      <c r="S21" s="67"/>
      <c r="T21" s="67"/>
      <c r="U21" s="67"/>
      <c r="V21" s="67"/>
      <c r="W21" s="67"/>
      <c r="X21" s="67"/>
      <c r="Y21" s="67"/>
      <c r="Z21" s="67">
        <v>250</v>
      </c>
      <c r="AA21" s="67"/>
      <c r="AB21" s="67"/>
      <c r="AC21" s="67">
        <v>250</v>
      </c>
      <c r="AD21"/>
      <c r="AE21" s="66"/>
      <c r="AF21" s="66" t="s">
        <v>12</v>
      </c>
      <c r="AG21" s="66">
        <v>28</v>
      </c>
      <c r="AH21" s="66" t="s">
        <v>16</v>
      </c>
      <c r="AI21" s="66">
        <v>8.99</v>
      </c>
      <c r="AJ21" s="67">
        <v>251.72</v>
      </c>
      <c r="AK21"/>
      <c r="AL21"/>
    </row>
    <row r="22" spans="1:42" ht="15.75" x14ac:dyDescent="0.3">
      <c r="A22" s="60">
        <v>43769</v>
      </c>
      <c r="B22" s="61" t="s">
        <v>22</v>
      </c>
      <c r="C22" s="61" t="s">
        <v>18</v>
      </c>
      <c r="D22" s="61" t="s">
        <v>15</v>
      </c>
      <c r="E22" s="61">
        <v>14</v>
      </c>
      <c r="F22" s="61">
        <v>1.29</v>
      </c>
      <c r="G22" s="62">
        <v>18.060000000000002</v>
      </c>
      <c r="H22" s="70"/>
      <c r="I22" s="116" t="s">
        <v>17</v>
      </c>
      <c r="J22" s="107">
        <v>2045.22</v>
      </c>
      <c r="R22" s="69" t="s">
        <v>112</v>
      </c>
      <c r="S22" s="67"/>
      <c r="T22" s="67"/>
      <c r="U22" s="67"/>
      <c r="V22" s="67"/>
      <c r="W22" s="67"/>
      <c r="X22" s="67">
        <v>479.04</v>
      </c>
      <c r="Y22" s="67">
        <v>251.72</v>
      </c>
      <c r="Z22" s="67">
        <v>86.43</v>
      </c>
      <c r="AA22" s="67"/>
      <c r="AB22" s="67"/>
      <c r="AC22" s="67">
        <v>817.19</v>
      </c>
      <c r="AD22"/>
      <c r="AE22" s="66"/>
      <c r="AF22" s="66"/>
      <c r="AG22" s="66">
        <v>55</v>
      </c>
      <c r="AH22" s="66" t="s">
        <v>20</v>
      </c>
      <c r="AI22" s="66">
        <v>12.49</v>
      </c>
      <c r="AJ22" s="67">
        <v>686.95</v>
      </c>
      <c r="AK22"/>
      <c r="AL22"/>
    </row>
    <row r="23" spans="1:42" ht="15.75" x14ac:dyDescent="0.3">
      <c r="A23" s="60">
        <v>43786</v>
      </c>
      <c r="B23" s="61" t="s">
        <v>22</v>
      </c>
      <c r="C23" s="61" t="s">
        <v>6</v>
      </c>
      <c r="D23" s="61" t="s">
        <v>16</v>
      </c>
      <c r="E23" s="61">
        <v>11</v>
      </c>
      <c r="F23" s="61">
        <v>4.99</v>
      </c>
      <c r="G23" s="62">
        <v>54.89</v>
      </c>
      <c r="H23" s="70"/>
      <c r="I23" s="116" t="s">
        <v>20</v>
      </c>
      <c r="J23" s="107">
        <v>4169.87</v>
      </c>
      <c r="R23" s="68" t="s">
        <v>24</v>
      </c>
      <c r="S23" s="67"/>
      <c r="T23" s="67"/>
      <c r="U23" s="67">
        <v>1676.8999999999999</v>
      </c>
      <c r="V23" s="67"/>
      <c r="W23" s="67">
        <v>3216.96</v>
      </c>
      <c r="X23" s="67">
        <v>299.84999999999997</v>
      </c>
      <c r="Y23" s="67"/>
      <c r="Z23" s="67"/>
      <c r="AA23" s="67"/>
      <c r="AB23" s="67"/>
      <c r="AC23" s="67">
        <v>5193.7099999999991</v>
      </c>
      <c r="AD23"/>
      <c r="AE23" s="66"/>
      <c r="AF23" s="66"/>
      <c r="AG23" s="66">
        <v>90</v>
      </c>
      <c r="AH23" s="66" t="s">
        <v>15</v>
      </c>
      <c r="AI23" s="66">
        <v>4.99</v>
      </c>
      <c r="AJ23" s="67">
        <v>449.1</v>
      </c>
      <c r="AK23"/>
      <c r="AL23"/>
    </row>
    <row r="24" spans="1:42" ht="15.75" x14ac:dyDescent="0.3">
      <c r="A24" s="60">
        <v>43718</v>
      </c>
      <c r="B24" s="61" t="s">
        <v>22</v>
      </c>
      <c r="C24" s="61" t="s">
        <v>5</v>
      </c>
      <c r="D24" s="61" t="s">
        <v>15</v>
      </c>
      <c r="E24" s="61">
        <v>7</v>
      </c>
      <c r="F24" s="61">
        <v>1.29</v>
      </c>
      <c r="G24" s="62">
        <v>9.0300000000000011</v>
      </c>
      <c r="H24" s="70"/>
      <c r="I24" s="116" t="s">
        <v>15</v>
      </c>
      <c r="J24" s="107">
        <v>2135.14</v>
      </c>
      <c r="R24" s="69" t="s">
        <v>109</v>
      </c>
      <c r="S24" s="67"/>
      <c r="T24" s="67"/>
      <c r="U24" s="67"/>
      <c r="V24" s="67"/>
      <c r="W24" s="67">
        <v>189.05</v>
      </c>
      <c r="X24" s="67"/>
      <c r="Y24" s="67"/>
      <c r="Z24" s="67"/>
      <c r="AA24" s="67"/>
      <c r="AB24" s="67"/>
      <c r="AC24" s="67">
        <v>189.05</v>
      </c>
      <c r="AD24"/>
      <c r="AE24" s="66"/>
      <c r="AF24" s="66" t="s">
        <v>10</v>
      </c>
      <c r="AG24" s="66">
        <v>2</v>
      </c>
      <c r="AH24" s="66" t="s">
        <v>19</v>
      </c>
      <c r="AI24" s="66">
        <v>125</v>
      </c>
      <c r="AJ24" s="67">
        <v>250</v>
      </c>
      <c r="AK24"/>
      <c r="AL24"/>
    </row>
    <row r="25" spans="1:42" ht="15.75" x14ac:dyDescent="0.3">
      <c r="A25" s="60">
        <v>43633</v>
      </c>
      <c r="B25" s="61" t="s">
        <v>22</v>
      </c>
      <c r="C25" s="61" t="s">
        <v>8</v>
      </c>
      <c r="D25" s="61" t="s">
        <v>19</v>
      </c>
      <c r="E25" s="61">
        <v>5</v>
      </c>
      <c r="F25" s="61">
        <v>125</v>
      </c>
      <c r="G25" s="62">
        <v>625</v>
      </c>
      <c r="H25" s="70"/>
      <c r="I25" s="116" t="s">
        <v>29</v>
      </c>
      <c r="J25" s="107">
        <v>19627.879999999997</v>
      </c>
      <c r="R25" s="69" t="s">
        <v>110</v>
      </c>
      <c r="S25" s="67"/>
      <c r="T25" s="67"/>
      <c r="U25" s="67"/>
      <c r="V25" s="67"/>
      <c r="W25" s="67">
        <v>838.8</v>
      </c>
      <c r="X25" s="67"/>
      <c r="Y25" s="67"/>
      <c r="Z25" s="67"/>
      <c r="AA25" s="67"/>
      <c r="AB25" s="67"/>
      <c r="AC25" s="67">
        <v>838.8</v>
      </c>
      <c r="AD25"/>
      <c r="AE25" s="66"/>
      <c r="AF25" s="66"/>
      <c r="AG25" s="66">
        <v>67</v>
      </c>
      <c r="AH25" s="66" t="s">
        <v>15</v>
      </c>
      <c r="AI25" s="66">
        <v>1.29</v>
      </c>
      <c r="AJ25" s="67">
        <v>86.43</v>
      </c>
      <c r="AK25"/>
      <c r="AL25"/>
    </row>
    <row r="26" spans="1:42" ht="15.75" x14ac:dyDescent="0.3">
      <c r="A26" s="60">
        <v>43344</v>
      </c>
      <c r="B26" s="61" t="s">
        <v>22</v>
      </c>
      <c r="C26" s="61" t="s">
        <v>10</v>
      </c>
      <c r="D26" s="61" t="s">
        <v>19</v>
      </c>
      <c r="E26" s="61">
        <v>2</v>
      </c>
      <c r="F26" s="61">
        <v>125</v>
      </c>
      <c r="G26" s="62">
        <v>250</v>
      </c>
      <c r="H26" s="70"/>
      <c r="I26"/>
      <c r="J26"/>
      <c r="R26" s="69" t="s">
        <v>111</v>
      </c>
      <c r="S26" s="67"/>
      <c r="T26" s="67"/>
      <c r="U26" s="67">
        <v>1676.8999999999999</v>
      </c>
      <c r="V26" s="67"/>
      <c r="W26" s="67">
        <v>430.49</v>
      </c>
      <c r="X26" s="67"/>
      <c r="Y26" s="67"/>
      <c r="Z26" s="67"/>
      <c r="AA26" s="67"/>
      <c r="AB26" s="67"/>
      <c r="AC26" s="67">
        <v>2107.39</v>
      </c>
      <c r="AD26"/>
      <c r="AE26" s="66"/>
      <c r="AF26" s="66"/>
      <c r="AG26" s="66">
        <v>87</v>
      </c>
      <c r="AH26" s="66" t="s">
        <v>16</v>
      </c>
      <c r="AI26" s="66">
        <v>15</v>
      </c>
      <c r="AJ26" s="67">
        <v>1305</v>
      </c>
      <c r="AK26"/>
      <c r="AL26"/>
    </row>
    <row r="27" spans="1:42" ht="15.75" x14ac:dyDescent="0.3">
      <c r="A27" s="60">
        <v>43582</v>
      </c>
      <c r="B27" s="61" t="s">
        <v>24</v>
      </c>
      <c r="C27" s="61" t="s">
        <v>11</v>
      </c>
      <c r="D27" s="61" t="s">
        <v>17</v>
      </c>
      <c r="E27" s="61">
        <v>96</v>
      </c>
      <c r="F27" s="61">
        <v>4.99</v>
      </c>
      <c r="G27" s="62">
        <v>479.04</v>
      </c>
      <c r="H27" s="70"/>
      <c r="I27"/>
      <c r="J27"/>
      <c r="R27" s="69" t="s">
        <v>112</v>
      </c>
      <c r="S27" s="67"/>
      <c r="T27" s="67"/>
      <c r="U27" s="67"/>
      <c r="V27" s="67"/>
      <c r="W27" s="67">
        <v>1758.62</v>
      </c>
      <c r="X27" s="67">
        <v>299.84999999999997</v>
      </c>
      <c r="Y27" s="67"/>
      <c r="Z27" s="67"/>
      <c r="AA27" s="67"/>
      <c r="AB27" s="67"/>
      <c r="AC27" s="67">
        <v>2058.4699999999998</v>
      </c>
      <c r="AD27"/>
      <c r="AE27" s="66" t="s">
        <v>24</v>
      </c>
      <c r="AF27" s="66" t="s">
        <v>11</v>
      </c>
      <c r="AG27" s="66">
        <v>29</v>
      </c>
      <c r="AH27" s="66" t="s">
        <v>16</v>
      </c>
      <c r="AI27" s="66">
        <v>1.99</v>
      </c>
      <c r="AJ27" s="67">
        <v>57.71</v>
      </c>
      <c r="AK27"/>
      <c r="AL27"/>
    </row>
    <row r="28" spans="1:42" ht="15.75" x14ac:dyDescent="0.3">
      <c r="A28" s="60">
        <v>43106</v>
      </c>
      <c r="B28" s="61" t="s">
        <v>24</v>
      </c>
      <c r="C28" s="61" t="s">
        <v>7</v>
      </c>
      <c r="D28" s="61" t="s">
        <v>15</v>
      </c>
      <c r="E28" s="61">
        <v>95</v>
      </c>
      <c r="F28" s="61">
        <v>1.99</v>
      </c>
      <c r="G28" s="62">
        <v>189.05</v>
      </c>
      <c r="H28" s="70"/>
      <c r="I28"/>
      <c r="J28"/>
      <c r="R28" s="68" t="s">
        <v>23</v>
      </c>
      <c r="S28" s="67"/>
      <c r="T28" s="67"/>
      <c r="U28" s="67"/>
      <c r="V28" s="67"/>
      <c r="W28" s="67"/>
      <c r="X28" s="67"/>
      <c r="Y28" s="67"/>
      <c r="Z28" s="67"/>
      <c r="AA28" s="67">
        <v>167.44</v>
      </c>
      <c r="AB28" s="67">
        <v>63.68</v>
      </c>
      <c r="AC28" s="67">
        <v>231.12</v>
      </c>
      <c r="AD28"/>
      <c r="AE28" s="66"/>
      <c r="AF28" s="66"/>
      <c r="AG28" s="66">
        <v>81</v>
      </c>
      <c r="AH28" s="66" t="s">
        <v>16</v>
      </c>
      <c r="AI28" s="66">
        <v>19.989999999999998</v>
      </c>
      <c r="AJ28" s="67">
        <v>1619.1899999999998</v>
      </c>
      <c r="AK28"/>
      <c r="AL28"/>
    </row>
    <row r="29" spans="1:42" ht="15.75" x14ac:dyDescent="0.3">
      <c r="A29" s="60">
        <v>43310</v>
      </c>
      <c r="B29" s="61" t="s">
        <v>24</v>
      </c>
      <c r="C29" s="61" t="s">
        <v>11</v>
      </c>
      <c r="D29" s="61" t="s">
        <v>16</v>
      </c>
      <c r="E29" s="61">
        <v>81</v>
      </c>
      <c r="F29" s="61">
        <v>19.989999999999998</v>
      </c>
      <c r="G29" s="62">
        <v>1619.1899999999998</v>
      </c>
      <c r="H29" s="70"/>
      <c r="I29"/>
      <c r="J29"/>
      <c r="R29" s="69" t="s">
        <v>109</v>
      </c>
      <c r="S29" s="67"/>
      <c r="T29" s="67"/>
      <c r="U29" s="67"/>
      <c r="V29" s="67"/>
      <c r="W29" s="67"/>
      <c r="X29" s="67"/>
      <c r="Y29" s="67"/>
      <c r="Z29" s="67"/>
      <c r="AA29" s="67">
        <v>167.44</v>
      </c>
      <c r="AB29" s="67"/>
      <c r="AC29" s="67">
        <v>167.44</v>
      </c>
      <c r="AD29"/>
      <c r="AE29" s="66"/>
      <c r="AF29" s="66"/>
      <c r="AG29" s="66">
        <v>96</v>
      </c>
      <c r="AH29" s="66" t="s">
        <v>17</v>
      </c>
      <c r="AI29" s="66">
        <v>4.99</v>
      </c>
      <c r="AJ29" s="67">
        <v>479.04</v>
      </c>
      <c r="AK29"/>
      <c r="AL29"/>
    </row>
    <row r="30" spans="1:42" ht="15.75" x14ac:dyDescent="0.3">
      <c r="A30" s="60">
        <v>43463</v>
      </c>
      <c r="B30" s="61" t="s">
        <v>24</v>
      </c>
      <c r="C30" s="61" t="s">
        <v>7</v>
      </c>
      <c r="D30" s="61" t="s">
        <v>20</v>
      </c>
      <c r="E30" s="61">
        <v>74</v>
      </c>
      <c r="F30" s="61">
        <v>15.99</v>
      </c>
      <c r="G30" s="62">
        <v>1183.26</v>
      </c>
      <c r="H30" s="70"/>
      <c r="I30"/>
      <c r="J30"/>
      <c r="R30" s="69" t="s">
        <v>110</v>
      </c>
      <c r="S30" s="67"/>
      <c r="T30" s="67"/>
      <c r="U30" s="67"/>
      <c r="V30" s="67"/>
      <c r="W30" s="67"/>
      <c r="X30" s="67"/>
      <c r="Y30" s="67"/>
      <c r="Z30" s="67"/>
      <c r="AA30" s="67"/>
      <c r="AB30" s="67">
        <v>63.68</v>
      </c>
      <c r="AC30" s="67">
        <v>63.68</v>
      </c>
      <c r="AD30"/>
      <c r="AE30" s="66"/>
      <c r="AF30" s="66" t="s">
        <v>7</v>
      </c>
      <c r="AG30" s="66">
        <v>4</v>
      </c>
      <c r="AH30" s="66" t="s">
        <v>16</v>
      </c>
      <c r="AI30" s="66">
        <v>4.99</v>
      </c>
      <c r="AJ30" s="67">
        <v>19.96</v>
      </c>
      <c r="AK30"/>
      <c r="AL30"/>
    </row>
    <row r="31" spans="1:42" ht="15.75" x14ac:dyDescent="0.3">
      <c r="A31" s="60">
        <v>43395</v>
      </c>
      <c r="B31" s="61" t="s">
        <v>24</v>
      </c>
      <c r="C31" s="61" t="s">
        <v>7</v>
      </c>
      <c r="D31" s="61" t="s">
        <v>17</v>
      </c>
      <c r="E31" s="61">
        <v>64</v>
      </c>
      <c r="F31" s="61">
        <v>8.99</v>
      </c>
      <c r="G31" s="62">
        <v>575.36</v>
      </c>
      <c r="H31" s="70"/>
      <c r="I31"/>
      <c r="J31"/>
      <c r="R31" s="66" t="s">
        <v>40</v>
      </c>
      <c r="S31" s="67">
        <v>289.12</v>
      </c>
      <c r="T31" s="67">
        <v>1210.1400000000001</v>
      </c>
      <c r="U31" s="67">
        <v>479.04</v>
      </c>
      <c r="V31" s="67">
        <v>2183.4499999999998</v>
      </c>
      <c r="W31" s="67">
        <v>329.34</v>
      </c>
      <c r="X31" s="67">
        <v>1630.9</v>
      </c>
      <c r="Y31" s="67">
        <v>686.95</v>
      </c>
      <c r="Z31" s="67">
        <v>1305</v>
      </c>
      <c r="AA31" s="67">
        <v>1116.17</v>
      </c>
      <c r="AB31" s="67">
        <v>1139.4299999999998</v>
      </c>
      <c r="AC31" s="67">
        <v>10369.539999999999</v>
      </c>
      <c r="AD31"/>
      <c r="AE31" s="66"/>
      <c r="AF31" s="66"/>
      <c r="AG31" s="66">
        <v>16</v>
      </c>
      <c r="AH31" s="66" t="s">
        <v>20</v>
      </c>
      <c r="AI31" s="66">
        <v>15.99</v>
      </c>
      <c r="AJ31" s="67">
        <v>255.84</v>
      </c>
      <c r="AK31"/>
      <c r="AL31"/>
    </row>
    <row r="32" spans="1:42" ht="15.75" x14ac:dyDescent="0.3">
      <c r="A32" s="60">
        <v>43650</v>
      </c>
      <c r="B32" s="61" t="s">
        <v>24</v>
      </c>
      <c r="C32" s="61" t="s">
        <v>7</v>
      </c>
      <c r="D32" s="61" t="s">
        <v>20</v>
      </c>
      <c r="E32" s="61">
        <v>62</v>
      </c>
      <c r="F32" s="61">
        <v>4.99</v>
      </c>
      <c r="G32" s="62">
        <v>309.38</v>
      </c>
      <c r="H32" s="70"/>
      <c r="I32"/>
      <c r="J32"/>
      <c r="R32" s="68" t="s">
        <v>22</v>
      </c>
      <c r="S32" s="67">
        <v>289.12</v>
      </c>
      <c r="T32" s="67">
        <v>1210.1400000000001</v>
      </c>
      <c r="U32" s="67"/>
      <c r="V32" s="67">
        <v>2183.4499999999998</v>
      </c>
      <c r="W32" s="67"/>
      <c r="X32" s="67">
        <v>1630.9</v>
      </c>
      <c r="Y32" s="67">
        <v>686.95</v>
      </c>
      <c r="Z32" s="67">
        <v>1305</v>
      </c>
      <c r="AA32" s="67"/>
      <c r="AB32" s="67"/>
      <c r="AC32" s="67">
        <v>7305.5599999999995</v>
      </c>
      <c r="AD32"/>
      <c r="AE32" s="66"/>
      <c r="AF32" s="66"/>
      <c r="AG32" s="66">
        <v>35</v>
      </c>
      <c r="AH32" s="66" t="s">
        <v>15</v>
      </c>
      <c r="AI32" s="66">
        <v>4.99</v>
      </c>
      <c r="AJ32" s="67">
        <v>174.65</v>
      </c>
      <c r="AK32"/>
      <c r="AL32"/>
    </row>
    <row r="33" spans="1:38" ht="15.75" x14ac:dyDescent="0.3">
      <c r="A33" s="60">
        <v>43259</v>
      </c>
      <c r="B33" s="61" t="s">
        <v>24</v>
      </c>
      <c r="C33" s="61" t="s">
        <v>7</v>
      </c>
      <c r="D33" s="61" t="s">
        <v>16</v>
      </c>
      <c r="E33" s="61">
        <v>60</v>
      </c>
      <c r="F33" s="61">
        <v>8.99</v>
      </c>
      <c r="G33" s="62">
        <v>539.4</v>
      </c>
      <c r="H33" s="70"/>
      <c r="I33"/>
      <c r="J33"/>
      <c r="R33" s="69" t="s">
        <v>109</v>
      </c>
      <c r="S33" s="67"/>
      <c r="T33" s="67">
        <v>413.54</v>
      </c>
      <c r="U33" s="67"/>
      <c r="V33" s="67">
        <v>249.5</v>
      </c>
      <c r="W33" s="67"/>
      <c r="X33" s="67"/>
      <c r="Y33" s="67"/>
      <c r="Z33" s="67">
        <v>1305</v>
      </c>
      <c r="AA33" s="67"/>
      <c r="AB33" s="67"/>
      <c r="AC33" s="67">
        <v>1968.04</v>
      </c>
      <c r="AD33"/>
      <c r="AE33" s="66"/>
      <c r="AF33" s="66"/>
      <c r="AG33" s="66">
        <v>60</v>
      </c>
      <c r="AH33" s="66" t="s">
        <v>16</v>
      </c>
      <c r="AI33" s="66">
        <v>4.99</v>
      </c>
      <c r="AJ33" s="67">
        <v>299.40000000000003</v>
      </c>
      <c r="AK33"/>
      <c r="AL33"/>
    </row>
    <row r="34" spans="1:38" ht="15.75" x14ac:dyDescent="0.3">
      <c r="A34" s="60">
        <v>43191</v>
      </c>
      <c r="B34" s="61" t="s">
        <v>24</v>
      </c>
      <c r="C34" s="61" t="s">
        <v>7</v>
      </c>
      <c r="D34" s="61" t="s">
        <v>16</v>
      </c>
      <c r="E34" s="61">
        <v>60</v>
      </c>
      <c r="F34" s="61">
        <v>4.99</v>
      </c>
      <c r="G34" s="62">
        <v>299.40000000000003</v>
      </c>
      <c r="H34" s="70"/>
      <c r="I34"/>
      <c r="J34"/>
      <c r="R34" s="69" t="s">
        <v>110</v>
      </c>
      <c r="S34" s="67">
        <v>131.34</v>
      </c>
      <c r="T34" s="67">
        <v>787.57</v>
      </c>
      <c r="U34" s="67"/>
      <c r="V34" s="67"/>
      <c r="W34" s="67"/>
      <c r="X34" s="67">
        <v>625</v>
      </c>
      <c r="Y34" s="67"/>
      <c r="Z34" s="67"/>
      <c r="AA34" s="67"/>
      <c r="AB34" s="67"/>
      <c r="AC34" s="67">
        <v>1543.91</v>
      </c>
      <c r="AD34"/>
      <c r="AE34" s="66"/>
      <c r="AF34" s="66"/>
      <c r="AG34" s="66"/>
      <c r="AH34" s="66"/>
      <c r="AI34" s="66">
        <v>8.99</v>
      </c>
      <c r="AJ34" s="67">
        <v>539.4</v>
      </c>
      <c r="AK34"/>
      <c r="AL34"/>
    </row>
    <row r="35" spans="1:38" ht="15.75" x14ac:dyDescent="0.3">
      <c r="A35" s="60">
        <v>43327</v>
      </c>
      <c r="B35" s="61" t="s">
        <v>24</v>
      </c>
      <c r="C35" s="61" t="s">
        <v>7</v>
      </c>
      <c r="D35" s="61" t="s">
        <v>15</v>
      </c>
      <c r="E35" s="61">
        <v>35</v>
      </c>
      <c r="F35" s="61">
        <v>4.99</v>
      </c>
      <c r="G35" s="62">
        <v>174.65</v>
      </c>
      <c r="H35" s="70"/>
      <c r="I35"/>
      <c r="J35"/>
      <c r="R35" s="69" t="s">
        <v>111</v>
      </c>
      <c r="S35" s="67"/>
      <c r="T35" s="67">
        <v>9.0300000000000011</v>
      </c>
      <c r="U35" s="67"/>
      <c r="V35" s="67"/>
      <c r="W35" s="67"/>
      <c r="X35" s="67">
        <v>1005.9</v>
      </c>
      <c r="Y35" s="67">
        <v>686.95</v>
      </c>
      <c r="Z35" s="67"/>
      <c r="AA35" s="67"/>
      <c r="AB35" s="67"/>
      <c r="AC35" s="67">
        <v>1701.88</v>
      </c>
      <c r="AD35"/>
      <c r="AE35" s="66"/>
      <c r="AF35" s="66"/>
      <c r="AG35" s="66">
        <v>62</v>
      </c>
      <c r="AH35" s="66" t="s">
        <v>20</v>
      </c>
      <c r="AI35" s="66">
        <v>4.99</v>
      </c>
      <c r="AJ35" s="67">
        <v>309.38</v>
      </c>
      <c r="AK35"/>
      <c r="AL35"/>
    </row>
    <row r="36" spans="1:38" ht="15.75" x14ac:dyDescent="0.3">
      <c r="A36" s="60">
        <v>43293</v>
      </c>
      <c r="B36" s="61" t="s">
        <v>24</v>
      </c>
      <c r="C36" s="61" t="s">
        <v>11</v>
      </c>
      <c r="D36" s="61" t="s">
        <v>16</v>
      </c>
      <c r="E36" s="61">
        <v>29</v>
      </c>
      <c r="F36" s="61">
        <v>1.99</v>
      </c>
      <c r="G36" s="62">
        <v>57.71</v>
      </c>
      <c r="H36" s="70"/>
      <c r="I36"/>
      <c r="J36"/>
      <c r="R36" s="69" t="s">
        <v>112</v>
      </c>
      <c r="S36" s="67">
        <v>157.78</v>
      </c>
      <c r="T36" s="67"/>
      <c r="U36" s="67"/>
      <c r="V36" s="67">
        <v>1933.95</v>
      </c>
      <c r="W36" s="67"/>
      <c r="X36" s="67"/>
      <c r="Y36" s="67"/>
      <c r="Z36" s="67"/>
      <c r="AA36" s="67"/>
      <c r="AB36" s="67"/>
      <c r="AC36" s="67">
        <v>2091.73</v>
      </c>
      <c r="AD36"/>
      <c r="AE36" s="66"/>
      <c r="AF36" s="66"/>
      <c r="AG36" s="66">
        <v>64</v>
      </c>
      <c r="AH36" s="66" t="s">
        <v>17</v>
      </c>
      <c r="AI36" s="66">
        <v>8.99</v>
      </c>
      <c r="AJ36" s="67">
        <v>575.36</v>
      </c>
      <c r="AK36"/>
      <c r="AL36"/>
    </row>
    <row r="37" spans="1:38" ht="15.75" x14ac:dyDescent="0.3">
      <c r="A37" s="60">
        <v>43361</v>
      </c>
      <c r="B37" s="61" t="s">
        <v>24</v>
      </c>
      <c r="C37" s="61" t="s">
        <v>7</v>
      </c>
      <c r="D37" s="61" t="s">
        <v>20</v>
      </c>
      <c r="E37" s="61">
        <v>16</v>
      </c>
      <c r="F37" s="61">
        <v>15.99</v>
      </c>
      <c r="G37" s="62">
        <v>255.84</v>
      </c>
      <c r="H37" s="70"/>
      <c r="I37"/>
      <c r="J37"/>
      <c r="R37" s="68" t="s">
        <v>24</v>
      </c>
      <c r="S37" s="67"/>
      <c r="T37" s="67"/>
      <c r="U37" s="67">
        <v>479.04</v>
      </c>
      <c r="V37" s="67"/>
      <c r="W37" s="67">
        <v>329.34</v>
      </c>
      <c r="X37" s="67"/>
      <c r="Y37" s="67"/>
      <c r="Z37" s="67"/>
      <c r="AA37" s="67"/>
      <c r="AB37" s="67"/>
      <c r="AC37" s="67">
        <v>808.38</v>
      </c>
      <c r="AD37"/>
      <c r="AE37" s="66"/>
      <c r="AF37" s="66"/>
      <c r="AG37" s="66">
        <v>74</v>
      </c>
      <c r="AH37" s="66" t="s">
        <v>20</v>
      </c>
      <c r="AI37" s="66">
        <v>15.99</v>
      </c>
      <c r="AJ37" s="67">
        <v>1183.26</v>
      </c>
      <c r="AK37"/>
      <c r="AL37"/>
    </row>
    <row r="38" spans="1:38" ht="15.75" x14ac:dyDescent="0.3">
      <c r="A38" s="60">
        <v>43412</v>
      </c>
      <c r="B38" s="61" t="s">
        <v>24</v>
      </c>
      <c r="C38" s="61" t="s">
        <v>8</v>
      </c>
      <c r="D38" s="61" t="s">
        <v>17</v>
      </c>
      <c r="E38" s="61">
        <v>15</v>
      </c>
      <c r="F38" s="61">
        <v>19.989999999999998</v>
      </c>
      <c r="G38" s="62">
        <v>299.84999999999997</v>
      </c>
      <c r="H38" s="70"/>
      <c r="I38"/>
      <c r="J38"/>
      <c r="R38" s="69" t="s">
        <v>109</v>
      </c>
      <c r="S38" s="67"/>
      <c r="T38" s="67"/>
      <c r="U38" s="67"/>
      <c r="V38" s="67"/>
      <c r="W38" s="67">
        <v>19.96</v>
      </c>
      <c r="X38" s="67"/>
      <c r="Y38" s="67"/>
      <c r="Z38" s="67"/>
      <c r="AA38" s="67"/>
      <c r="AB38" s="67"/>
      <c r="AC38" s="67">
        <v>19.96</v>
      </c>
      <c r="AD38"/>
      <c r="AE38" s="66"/>
      <c r="AF38" s="66"/>
      <c r="AG38" s="66">
        <v>95</v>
      </c>
      <c r="AH38" s="66" t="s">
        <v>15</v>
      </c>
      <c r="AI38" s="66">
        <v>1.99</v>
      </c>
      <c r="AJ38" s="67">
        <v>189.05</v>
      </c>
      <c r="AK38"/>
      <c r="AL38"/>
    </row>
    <row r="39" spans="1:38" ht="15.75" x14ac:dyDescent="0.3">
      <c r="A39" s="60">
        <v>43514</v>
      </c>
      <c r="B39" s="61" t="s">
        <v>24</v>
      </c>
      <c r="C39" s="61" t="s">
        <v>7</v>
      </c>
      <c r="D39" s="61" t="s">
        <v>16</v>
      </c>
      <c r="E39" s="61">
        <v>4</v>
      </c>
      <c r="F39" s="61">
        <v>4.99</v>
      </c>
      <c r="G39" s="62">
        <v>19.96</v>
      </c>
      <c r="H39" s="70"/>
      <c r="I39"/>
      <c r="J39"/>
      <c r="R39" s="69" t="s">
        <v>110</v>
      </c>
      <c r="S39" s="67"/>
      <c r="T39" s="67"/>
      <c r="U39" s="67">
        <v>479.04</v>
      </c>
      <c r="V39" s="67"/>
      <c r="W39" s="67"/>
      <c r="X39" s="67"/>
      <c r="Y39" s="67"/>
      <c r="Z39" s="67"/>
      <c r="AA39" s="67"/>
      <c r="AB39" s="67"/>
      <c r="AC39" s="67">
        <v>479.04</v>
      </c>
      <c r="AD39"/>
      <c r="AE39" s="66"/>
      <c r="AF39" s="66" t="s">
        <v>8</v>
      </c>
      <c r="AG39" s="66">
        <v>15</v>
      </c>
      <c r="AH39" s="66" t="s">
        <v>17</v>
      </c>
      <c r="AI39" s="66">
        <v>19.989999999999998</v>
      </c>
      <c r="AJ39" s="67">
        <v>299.84999999999997</v>
      </c>
      <c r="AK39"/>
      <c r="AL39"/>
    </row>
    <row r="40" spans="1:38" ht="15.75" x14ac:dyDescent="0.3">
      <c r="A40" s="60">
        <v>43735</v>
      </c>
      <c r="B40" s="61" t="s">
        <v>23</v>
      </c>
      <c r="C40" s="61" t="s">
        <v>13</v>
      </c>
      <c r="D40" s="61" t="s">
        <v>17</v>
      </c>
      <c r="E40" s="61">
        <v>76</v>
      </c>
      <c r="F40" s="61">
        <v>1.99</v>
      </c>
      <c r="G40" s="62">
        <v>151.24</v>
      </c>
      <c r="H40" s="70"/>
      <c r="I40"/>
      <c r="J40"/>
      <c r="R40" s="69" t="s">
        <v>111</v>
      </c>
      <c r="S40" s="67"/>
      <c r="T40" s="67"/>
      <c r="U40" s="67"/>
      <c r="V40" s="67"/>
      <c r="W40" s="67">
        <v>309.38</v>
      </c>
      <c r="X40" s="67"/>
      <c r="Y40" s="67"/>
      <c r="Z40" s="67"/>
      <c r="AA40" s="67"/>
      <c r="AB40" s="67"/>
      <c r="AC40" s="67">
        <v>309.38</v>
      </c>
      <c r="AD40"/>
      <c r="AE40" s="66" t="s">
        <v>23</v>
      </c>
      <c r="AF40" s="66" t="s">
        <v>13</v>
      </c>
      <c r="AG40" s="66">
        <v>3</v>
      </c>
      <c r="AH40" s="66" t="s">
        <v>19</v>
      </c>
      <c r="AI40" s="66">
        <v>275</v>
      </c>
      <c r="AJ40" s="67">
        <v>825</v>
      </c>
      <c r="AK40"/>
      <c r="AL40"/>
    </row>
    <row r="41" spans="1:38" ht="15.75" x14ac:dyDescent="0.3">
      <c r="A41" s="60">
        <v>43752</v>
      </c>
      <c r="B41" s="61" t="s">
        <v>23</v>
      </c>
      <c r="C41" s="61" t="s">
        <v>9</v>
      </c>
      <c r="D41" s="61" t="s">
        <v>16</v>
      </c>
      <c r="E41" s="61">
        <v>57</v>
      </c>
      <c r="F41" s="61">
        <v>19.989999999999998</v>
      </c>
      <c r="G41" s="62">
        <v>1139.4299999999998</v>
      </c>
      <c r="H41" s="70"/>
      <c r="R41" s="68" t="s">
        <v>23</v>
      </c>
      <c r="S41" s="67"/>
      <c r="T41" s="67"/>
      <c r="U41" s="67"/>
      <c r="V41" s="67"/>
      <c r="W41" s="67"/>
      <c r="X41" s="67"/>
      <c r="Y41" s="67"/>
      <c r="Z41" s="67"/>
      <c r="AA41" s="67">
        <v>1116.17</v>
      </c>
      <c r="AB41" s="67">
        <v>1139.4299999999998</v>
      </c>
      <c r="AC41" s="67">
        <v>2255.6</v>
      </c>
      <c r="AD41"/>
      <c r="AE41" s="66"/>
      <c r="AF41" s="66"/>
      <c r="AG41" s="66">
        <v>7</v>
      </c>
      <c r="AH41" s="66" t="s">
        <v>16</v>
      </c>
      <c r="AI41" s="66">
        <v>19.989999999999998</v>
      </c>
      <c r="AJ41" s="67">
        <v>139.92999999999998</v>
      </c>
      <c r="AK41"/>
      <c r="AL41"/>
    </row>
    <row r="42" spans="1:38" ht="15.75" x14ac:dyDescent="0.3">
      <c r="A42" s="60">
        <v>43174</v>
      </c>
      <c r="B42" s="61" t="s">
        <v>23</v>
      </c>
      <c r="C42" s="61" t="s">
        <v>13</v>
      </c>
      <c r="D42" s="61" t="s">
        <v>15</v>
      </c>
      <c r="E42" s="61">
        <v>56</v>
      </c>
      <c r="F42" s="61">
        <v>2.99</v>
      </c>
      <c r="G42" s="62">
        <v>167.44</v>
      </c>
      <c r="H42" s="70"/>
      <c r="R42" s="69" t="s">
        <v>109</v>
      </c>
      <c r="S42" s="67"/>
      <c r="T42" s="67"/>
      <c r="U42" s="67"/>
      <c r="V42" s="67"/>
      <c r="W42" s="67"/>
      <c r="X42" s="67"/>
      <c r="Y42" s="67"/>
      <c r="Z42" s="67"/>
      <c r="AA42" s="67">
        <v>139.92999999999998</v>
      </c>
      <c r="AB42" s="67"/>
      <c r="AC42" s="67">
        <v>139.92999999999998</v>
      </c>
      <c r="AD42"/>
      <c r="AE42" s="66"/>
      <c r="AF42" s="66"/>
      <c r="AG42" s="66">
        <v>56</v>
      </c>
      <c r="AH42" s="66" t="s">
        <v>15</v>
      </c>
      <c r="AI42" s="66">
        <v>2.99</v>
      </c>
      <c r="AJ42" s="67">
        <v>167.44</v>
      </c>
      <c r="AK42"/>
      <c r="AL42"/>
    </row>
    <row r="43" spans="1:38" ht="15.75" x14ac:dyDescent="0.3">
      <c r="A43" s="60">
        <v>43242</v>
      </c>
      <c r="B43" s="61" t="s">
        <v>23</v>
      </c>
      <c r="C43" s="61" t="s">
        <v>9</v>
      </c>
      <c r="D43" s="61" t="s">
        <v>15</v>
      </c>
      <c r="E43" s="61">
        <v>32</v>
      </c>
      <c r="F43" s="61">
        <v>1.99</v>
      </c>
      <c r="G43" s="62">
        <v>63.68</v>
      </c>
      <c r="H43" s="70"/>
      <c r="R43" s="69" t="s">
        <v>111</v>
      </c>
      <c r="S43" s="67"/>
      <c r="T43" s="67"/>
      <c r="U43" s="67"/>
      <c r="V43" s="67"/>
      <c r="W43" s="67"/>
      <c r="X43" s="67"/>
      <c r="Y43" s="67"/>
      <c r="Z43" s="67"/>
      <c r="AA43" s="67">
        <v>976.24</v>
      </c>
      <c r="AB43" s="67"/>
      <c r="AC43" s="67">
        <v>976.24</v>
      </c>
      <c r="AD43"/>
      <c r="AE43" s="66"/>
      <c r="AF43" s="66"/>
      <c r="AG43" s="66">
        <v>76</v>
      </c>
      <c r="AH43" s="66" t="s">
        <v>17</v>
      </c>
      <c r="AI43" s="66">
        <v>1.99</v>
      </c>
      <c r="AJ43" s="67">
        <v>151.24</v>
      </c>
      <c r="AK43"/>
      <c r="AL43"/>
    </row>
    <row r="44" spans="1:38" ht="15.75" x14ac:dyDescent="0.3">
      <c r="A44" s="60">
        <v>43531</v>
      </c>
      <c r="B44" s="61" t="s">
        <v>23</v>
      </c>
      <c r="C44" s="61" t="s">
        <v>13</v>
      </c>
      <c r="D44" s="61" t="s">
        <v>16</v>
      </c>
      <c r="E44" s="61">
        <v>7</v>
      </c>
      <c r="F44" s="61">
        <v>19.989999999999998</v>
      </c>
      <c r="G44" s="62">
        <v>139.92999999999998</v>
      </c>
      <c r="H44" s="70"/>
      <c r="R44" s="69" t="s">
        <v>112</v>
      </c>
      <c r="S44" s="67"/>
      <c r="T44" s="67"/>
      <c r="U44" s="67"/>
      <c r="V44" s="67"/>
      <c r="W44" s="67"/>
      <c r="X44" s="67"/>
      <c r="Y44" s="67"/>
      <c r="Z44" s="67"/>
      <c r="AA44" s="67"/>
      <c r="AB44" s="67">
        <v>1139.4299999999998</v>
      </c>
      <c r="AC44" s="67">
        <v>1139.4299999999998</v>
      </c>
      <c r="AD44"/>
      <c r="AE44" s="66"/>
      <c r="AF44" s="66" t="s">
        <v>9</v>
      </c>
      <c r="AG44" s="66">
        <v>32</v>
      </c>
      <c r="AH44" s="66" t="s">
        <v>15</v>
      </c>
      <c r="AI44" s="66">
        <v>1.99</v>
      </c>
      <c r="AJ44" s="67">
        <v>63.68</v>
      </c>
      <c r="AK44"/>
      <c r="AL44"/>
    </row>
    <row r="45" spans="1:38" ht="15.75" x14ac:dyDescent="0.3">
      <c r="A45" s="60">
        <v>43701</v>
      </c>
      <c r="B45" s="61" t="s">
        <v>23</v>
      </c>
      <c r="C45" s="61" t="s">
        <v>13</v>
      </c>
      <c r="D45" s="61" t="s">
        <v>19</v>
      </c>
      <c r="E45" s="61">
        <v>3</v>
      </c>
      <c r="F45" s="61">
        <v>275</v>
      </c>
      <c r="G45" s="62">
        <v>825</v>
      </c>
      <c r="H45" s="70"/>
      <c r="R45" s="66" t="s">
        <v>29</v>
      </c>
      <c r="S45" s="67">
        <v>438.37</v>
      </c>
      <c r="T45" s="67">
        <v>1749.8700000000001</v>
      </c>
      <c r="U45" s="67">
        <v>2155.94</v>
      </c>
      <c r="V45" s="67">
        <v>2812.19</v>
      </c>
      <c r="W45" s="67">
        <v>3546.3</v>
      </c>
      <c r="X45" s="67">
        <v>3409.29</v>
      </c>
      <c r="Y45" s="67">
        <v>1387.77</v>
      </c>
      <c r="Z45" s="67">
        <v>1641.43</v>
      </c>
      <c r="AA45" s="67">
        <v>1283.6100000000001</v>
      </c>
      <c r="AB45" s="67">
        <v>1203.1099999999999</v>
      </c>
      <c r="AC45" s="67">
        <v>19627.880000000005</v>
      </c>
      <c r="AD45"/>
      <c r="AE45" s="66"/>
      <c r="AF45" s="66"/>
      <c r="AG45" s="66">
        <v>57</v>
      </c>
      <c r="AH45" s="66" t="s">
        <v>16</v>
      </c>
      <c r="AI45" s="66">
        <v>19.989999999999998</v>
      </c>
      <c r="AJ45" s="67">
        <v>1139.4299999999998</v>
      </c>
      <c r="AK45"/>
      <c r="AL45"/>
    </row>
    <row r="46" spans="1:38" ht="15.75" x14ac:dyDescent="0.3">
      <c r="AE46" s="66" t="s">
        <v>29</v>
      </c>
      <c r="AF46" s="66"/>
      <c r="AG46" s="66"/>
      <c r="AH46" s="66"/>
      <c r="AI46" s="66"/>
      <c r="AJ46" s="67">
        <v>19627.879999999997</v>
      </c>
      <c r="AK46"/>
      <c r="AL46"/>
    </row>
    <row r="47" spans="1:38" ht="15.75" x14ac:dyDescent="0.3">
      <c r="AE47"/>
      <c r="AF47"/>
      <c r="AG47"/>
      <c r="AH47"/>
      <c r="AI47"/>
      <c r="AJ47"/>
      <c r="AK47"/>
      <c r="AL47"/>
    </row>
    <row r="48" spans="1:38" ht="15.75" x14ac:dyDescent="0.3">
      <c r="AE48"/>
      <c r="AF48"/>
      <c r="AG48"/>
      <c r="AH48"/>
      <c r="AI48"/>
      <c r="AJ48"/>
      <c r="AK48"/>
      <c r="AL48"/>
    </row>
    <row r="49" spans="31:38" ht="15.75" x14ac:dyDescent="0.3">
      <c r="AE49"/>
      <c r="AF49"/>
      <c r="AG49"/>
      <c r="AH49"/>
      <c r="AI49"/>
      <c r="AJ49"/>
      <c r="AK49"/>
      <c r="AL49"/>
    </row>
    <row r="50" spans="31:38" ht="15.75" x14ac:dyDescent="0.3">
      <c r="AE50"/>
      <c r="AF50"/>
      <c r="AG50"/>
      <c r="AH50"/>
      <c r="AI50"/>
      <c r="AJ50"/>
      <c r="AK50"/>
      <c r="AL50"/>
    </row>
    <row r="51" spans="31:38" ht="15.75" x14ac:dyDescent="0.3">
      <c r="AE51"/>
      <c r="AF51"/>
      <c r="AG51"/>
      <c r="AH51"/>
      <c r="AI51"/>
      <c r="AJ51"/>
      <c r="AK51"/>
      <c r="AL51"/>
    </row>
    <row r="52" spans="31:38" ht="15.75" x14ac:dyDescent="0.3">
      <c r="AE52"/>
      <c r="AF52"/>
      <c r="AG52"/>
      <c r="AH52"/>
      <c r="AI52"/>
      <c r="AJ52"/>
      <c r="AK52"/>
      <c r="AL52"/>
    </row>
    <row r="53" spans="31:38" ht="15.75" x14ac:dyDescent="0.3">
      <c r="AE53"/>
      <c r="AF53"/>
      <c r="AG53"/>
      <c r="AH53"/>
      <c r="AI53"/>
      <c r="AJ53"/>
      <c r="AK53"/>
      <c r="AL53"/>
    </row>
    <row r="54" spans="31:38" ht="15.75" x14ac:dyDescent="0.3">
      <c r="AE54"/>
      <c r="AF54"/>
      <c r="AG54"/>
      <c r="AH54"/>
      <c r="AI54"/>
      <c r="AJ54"/>
      <c r="AK54"/>
      <c r="AL54"/>
    </row>
    <row r="55" spans="31:38" ht="15.75" x14ac:dyDescent="0.3">
      <c r="AE55"/>
      <c r="AF55"/>
      <c r="AG55"/>
      <c r="AH55"/>
      <c r="AI55"/>
      <c r="AJ55"/>
      <c r="AK55"/>
      <c r="AL55"/>
    </row>
    <row r="56" spans="31:38" ht="15.75" x14ac:dyDescent="0.3">
      <c r="AE56"/>
      <c r="AF56"/>
      <c r="AG56"/>
      <c r="AH56"/>
      <c r="AI56"/>
      <c r="AJ56"/>
      <c r="AK56"/>
      <c r="AL56"/>
    </row>
    <row r="57" spans="31:38" ht="15.75" x14ac:dyDescent="0.3">
      <c r="AE57"/>
      <c r="AF57"/>
      <c r="AG57"/>
      <c r="AH57"/>
      <c r="AI57"/>
      <c r="AJ57"/>
      <c r="AK57"/>
      <c r="AL57"/>
    </row>
    <row r="58" spans="31:38" ht="15.75" x14ac:dyDescent="0.3">
      <c r="AE58"/>
      <c r="AF58"/>
      <c r="AG58"/>
      <c r="AH58"/>
      <c r="AI58"/>
      <c r="AJ58"/>
      <c r="AK58"/>
      <c r="AL58"/>
    </row>
    <row r="59" spans="31:38" ht="15.75" x14ac:dyDescent="0.3">
      <c r="AE59"/>
      <c r="AF59"/>
      <c r="AG59"/>
      <c r="AH59"/>
      <c r="AI59"/>
      <c r="AJ59"/>
      <c r="AK59"/>
      <c r="AL59"/>
    </row>
    <row r="60" spans="31:38" ht="15.75" x14ac:dyDescent="0.3">
      <c r="AE60"/>
      <c r="AF60"/>
      <c r="AG60"/>
      <c r="AH60"/>
      <c r="AI60"/>
      <c r="AJ60"/>
      <c r="AK60"/>
      <c r="AL60"/>
    </row>
    <row r="61" spans="31:38" ht="15.75" x14ac:dyDescent="0.3">
      <c r="AE61"/>
      <c r="AF61"/>
      <c r="AG61"/>
      <c r="AH61"/>
      <c r="AI61"/>
      <c r="AJ61"/>
      <c r="AK61"/>
      <c r="AL61"/>
    </row>
    <row r="62" spans="31:38" ht="15.75" x14ac:dyDescent="0.3">
      <c r="AE62"/>
      <c r="AF62"/>
      <c r="AG62"/>
      <c r="AH62"/>
      <c r="AI62"/>
      <c r="AJ62"/>
      <c r="AK62"/>
      <c r="AL62"/>
    </row>
    <row r="63" spans="31:38" ht="15.75" x14ac:dyDescent="0.3">
      <c r="AE63"/>
      <c r="AF63"/>
      <c r="AG63"/>
      <c r="AH63"/>
      <c r="AI63"/>
      <c r="AJ63"/>
      <c r="AK63"/>
      <c r="AL63"/>
    </row>
    <row r="64" spans="31:38" ht="15.75" x14ac:dyDescent="0.3">
      <c r="AE64"/>
      <c r="AF64"/>
      <c r="AG64"/>
      <c r="AH64"/>
      <c r="AI64"/>
      <c r="AJ64"/>
      <c r="AK64"/>
      <c r="AL64"/>
    </row>
    <row r="65" spans="31:38" ht="15.75" x14ac:dyDescent="0.3">
      <c r="AE65"/>
      <c r="AF65"/>
      <c r="AG65"/>
      <c r="AH65"/>
      <c r="AI65"/>
      <c r="AJ65"/>
      <c r="AK65"/>
      <c r="AL65"/>
    </row>
    <row r="66" spans="31:38" ht="15.75" x14ac:dyDescent="0.3">
      <c r="AE66"/>
      <c r="AF66"/>
      <c r="AG66"/>
      <c r="AH66"/>
      <c r="AI66"/>
      <c r="AJ66"/>
      <c r="AK66"/>
      <c r="AL66"/>
    </row>
    <row r="67" spans="31:38" ht="15.75" x14ac:dyDescent="0.3">
      <c r="AE67"/>
      <c r="AF67"/>
      <c r="AG67"/>
      <c r="AH67"/>
      <c r="AI67"/>
      <c r="AJ67"/>
      <c r="AK67"/>
      <c r="AL67"/>
    </row>
    <row r="68" spans="31:38" ht="15.75" x14ac:dyDescent="0.3">
      <c r="AE68"/>
      <c r="AF68"/>
      <c r="AG68"/>
      <c r="AH68"/>
      <c r="AI68"/>
      <c r="AJ68"/>
      <c r="AK68"/>
      <c r="AL68"/>
    </row>
    <row r="69" spans="31:38" ht="15.75" x14ac:dyDescent="0.3">
      <c r="AE69"/>
      <c r="AF69"/>
      <c r="AG69"/>
      <c r="AH69"/>
      <c r="AI69"/>
      <c r="AJ69"/>
      <c r="AK69"/>
      <c r="AL69"/>
    </row>
    <row r="70" spans="31:38" ht="15.75" x14ac:dyDescent="0.3">
      <c r="AE70"/>
      <c r="AF70"/>
      <c r="AG70"/>
      <c r="AH70"/>
      <c r="AI70"/>
      <c r="AJ70"/>
      <c r="AK70"/>
      <c r="AL70"/>
    </row>
    <row r="71" spans="31:38" ht="15.75" x14ac:dyDescent="0.3">
      <c r="AE71"/>
      <c r="AF71"/>
      <c r="AG71"/>
      <c r="AH71"/>
      <c r="AI71"/>
      <c r="AJ71"/>
      <c r="AK71"/>
      <c r="AL71"/>
    </row>
    <row r="72" spans="31:38" ht="15.75" x14ac:dyDescent="0.3">
      <c r="AE72"/>
      <c r="AF72"/>
      <c r="AG72"/>
      <c r="AH72"/>
      <c r="AI72"/>
      <c r="AJ72"/>
      <c r="AK72"/>
      <c r="AL72"/>
    </row>
    <row r="73" spans="31:38" ht="15.75" x14ac:dyDescent="0.3">
      <c r="AE73"/>
      <c r="AF73"/>
      <c r="AG73"/>
      <c r="AH73"/>
      <c r="AI73"/>
      <c r="AJ73"/>
      <c r="AK73"/>
      <c r="AL73"/>
    </row>
    <row r="74" spans="31:38" ht="15.75" x14ac:dyDescent="0.3">
      <c r="AE74"/>
      <c r="AF74"/>
      <c r="AG74"/>
      <c r="AH74"/>
      <c r="AI74"/>
      <c r="AJ74"/>
      <c r="AK74"/>
      <c r="AL74"/>
    </row>
    <row r="75" spans="31:38" ht="15.75" x14ac:dyDescent="0.3">
      <c r="AE75"/>
      <c r="AF75"/>
      <c r="AG75"/>
      <c r="AH75"/>
      <c r="AI75"/>
      <c r="AJ75"/>
      <c r="AK75"/>
      <c r="AL75"/>
    </row>
    <row r="76" spans="31:38" ht="15.75" x14ac:dyDescent="0.3">
      <c r="AE76"/>
      <c r="AF76"/>
      <c r="AG76"/>
      <c r="AH76"/>
      <c r="AI76"/>
      <c r="AJ76"/>
      <c r="AK76"/>
      <c r="AL76"/>
    </row>
    <row r="77" spans="31:38" ht="15.75" x14ac:dyDescent="0.3">
      <c r="AE77"/>
      <c r="AF77"/>
      <c r="AG77"/>
      <c r="AH77"/>
      <c r="AI77"/>
      <c r="AJ77"/>
      <c r="AK77"/>
      <c r="AL77"/>
    </row>
    <row r="78" spans="31:38" ht="15.75" x14ac:dyDescent="0.3">
      <c r="AE78"/>
      <c r="AF78"/>
      <c r="AG78"/>
      <c r="AH78"/>
      <c r="AI78"/>
      <c r="AJ78"/>
      <c r="AK78"/>
      <c r="AL78"/>
    </row>
    <row r="79" spans="31:38" ht="15.75" x14ac:dyDescent="0.3">
      <c r="AE79"/>
      <c r="AF79"/>
      <c r="AG79"/>
      <c r="AH79"/>
      <c r="AI79"/>
      <c r="AJ79"/>
      <c r="AK79"/>
      <c r="AL79"/>
    </row>
    <row r="80" spans="31:38" ht="15.75" x14ac:dyDescent="0.3">
      <c r="AE80"/>
      <c r="AF80"/>
      <c r="AG80"/>
      <c r="AH80"/>
      <c r="AI80"/>
      <c r="AJ80"/>
      <c r="AK80"/>
      <c r="AL80"/>
    </row>
    <row r="81" spans="31:38" ht="15.75" x14ac:dyDescent="0.3">
      <c r="AE81"/>
      <c r="AF81"/>
      <c r="AG81"/>
      <c r="AH81"/>
      <c r="AI81"/>
      <c r="AJ81"/>
      <c r="AK81"/>
      <c r="AL81"/>
    </row>
    <row r="82" spans="31:38" ht="15.75" x14ac:dyDescent="0.3">
      <c r="AE82"/>
      <c r="AF82"/>
      <c r="AG82"/>
      <c r="AH82"/>
      <c r="AI82"/>
      <c r="AJ82"/>
      <c r="AK82"/>
      <c r="AL82"/>
    </row>
    <row r="83" spans="31:38" ht="15.75" x14ac:dyDescent="0.3">
      <c r="AE83"/>
      <c r="AF83"/>
      <c r="AG83"/>
      <c r="AH83"/>
      <c r="AI83"/>
      <c r="AJ83"/>
      <c r="AK83"/>
      <c r="AL83"/>
    </row>
    <row r="84" spans="31:38" ht="15.75" x14ac:dyDescent="0.3">
      <c r="AE84"/>
      <c r="AF84"/>
      <c r="AG84"/>
      <c r="AH84"/>
      <c r="AI84"/>
      <c r="AJ84"/>
      <c r="AK84"/>
      <c r="AL84"/>
    </row>
    <row r="85" spans="31:38" ht="15.75" x14ac:dyDescent="0.3">
      <c r="AE85"/>
      <c r="AF85"/>
      <c r="AG85"/>
      <c r="AH85"/>
      <c r="AI85"/>
      <c r="AJ85"/>
      <c r="AK85"/>
      <c r="AL85"/>
    </row>
    <row r="86" spans="31:38" ht="15.75" x14ac:dyDescent="0.3">
      <c r="AE86"/>
      <c r="AF86"/>
      <c r="AG86"/>
      <c r="AH86"/>
      <c r="AI86"/>
      <c r="AJ86"/>
      <c r="AK86"/>
      <c r="AL86"/>
    </row>
    <row r="87" spans="31:38" ht="15.75" x14ac:dyDescent="0.3">
      <c r="AE87"/>
      <c r="AF87"/>
      <c r="AG87"/>
      <c r="AH87"/>
      <c r="AI87"/>
      <c r="AJ87"/>
      <c r="AK87"/>
      <c r="AL87"/>
    </row>
    <row r="88" spans="31:38" ht="15.75" x14ac:dyDescent="0.3">
      <c r="AE88"/>
      <c r="AF88"/>
      <c r="AG88"/>
      <c r="AH88"/>
      <c r="AI88"/>
      <c r="AJ88"/>
      <c r="AK88"/>
      <c r="AL88"/>
    </row>
    <row r="89" spans="31:38" ht="15.75" x14ac:dyDescent="0.3">
      <c r="AE89"/>
      <c r="AF89"/>
      <c r="AG89"/>
      <c r="AH89"/>
      <c r="AI89"/>
      <c r="AJ89"/>
      <c r="AK89"/>
      <c r="AL89"/>
    </row>
    <row r="90" spans="31:38" ht="15.75" x14ac:dyDescent="0.3">
      <c r="AE90"/>
      <c r="AF90"/>
      <c r="AG90"/>
      <c r="AH90"/>
      <c r="AI90"/>
      <c r="AJ90"/>
      <c r="AK90"/>
      <c r="AL90"/>
    </row>
    <row r="91" spans="31:38" ht="15.75" x14ac:dyDescent="0.3">
      <c r="AE91"/>
      <c r="AF91"/>
      <c r="AG91"/>
      <c r="AH91"/>
      <c r="AI91"/>
      <c r="AJ91"/>
      <c r="AK91"/>
      <c r="AL91"/>
    </row>
    <row r="92" spans="31:38" ht="15.75" x14ac:dyDescent="0.3">
      <c r="AE92"/>
      <c r="AF92"/>
      <c r="AG92"/>
      <c r="AH92"/>
      <c r="AI92"/>
      <c r="AJ92"/>
      <c r="AK92"/>
      <c r="AL92"/>
    </row>
    <row r="93" spans="31:38" ht="15.75" x14ac:dyDescent="0.3">
      <c r="AE93"/>
      <c r="AF93"/>
      <c r="AG93"/>
      <c r="AH93"/>
      <c r="AI93"/>
      <c r="AJ93"/>
      <c r="AK93"/>
      <c r="AL93"/>
    </row>
    <row r="94" spans="31:38" ht="15.75" x14ac:dyDescent="0.3">
      <c r="AE94"/>
      <c r="AF94"/>
      <c r="AG94"/>
      <c r="AH94"/>
      <c r="AI94"/>
      <c r="AJ94"/>
      <c r="AK94"/>
      <c r="AL94"/>
    </row>
    <row r="95" spans="31:38" ht="15.75" x14ac:dyDescent="0.3">
      <c r="AE95"/>
      <c r="AF95"/>
      <c r="AG95"/>
      <c r="AH95"/>
      <c r="AI95"/>
      <c r="AJ95"/>
      <c r="AK95"/>
      <c r="AL95"/>
    </row>
    <row r="96" spans="31:38" ht="15.75" x14ac:dyDescent="0.3">
      <c r="AE96"/>
      <c r="AF96"/>
      <c r="AG96"/>
      <c r="AH96"/>
      <c r="AI96"/>
      <c r="AJ96"/>
      <c r="AK96"/>
      <c r="AL96"/>
    </row>
    <row r="97" spans="31:38" ht="15.75" x14ac:dyDescent="0.3">
      <c r="AE97"/>
      <c r="AF97"/>
      <c r="AG97"/>
      <c r="AH97"/>
      <c r="AI97"/>
      <c r="AJ97"/>
      <c r="AK97"/>
      <c r="AL97"/>
    </row>
    <row r="98" spans="31:38" ht="15.75" x14ac:dyDescent="0.3">
      <c r="AE98"/>
      <c r="AF98"/>
      <c r="AG98"/>
      <c r="AH98"/>
      <c r="AI98"/>
      <c r="AJ98"/>
      <c r="AK98"/>
      <c r="AL98"/>
    </row>
    <row r="99" spans="31:38" ht="15.75" x14ac:dyDescent="0.3">
      <c r="AE99"/>
      <c r="AF99"/>
      <c r="AG99"/>
      <c r="AH99"/>
      <c r="AI99"/>
      <c r="AJ99"/>
      <c r="AK99"/>
      <c r="AL99"/>
    </row>
    <row r="100" spans="31:38" ht="15.75" x14ac:dyDescent="0.3">
      <c r="AE100"/>
      <c r="AF100"/>
      <c r="AG100"/>
      <c r="AH100"/>
      <c r="AI100"/>
      <c r="AJ100"/>
      <c r="AK100"/>
      <c r="AL100"/>
    </row>
    <row r="101" spans="31:38" ht="15.75" x14ac:dyDescent="0.3">
      <c r="AE101"/>
      <c r="AF101"/>
      <c r="AG101"/>
      <c r="AH101"/>
      <c r="AI101"/>
      <c r="AJ101"/>
      <c r="AK101"/>
      <c r="AL101"/>
    </row>
    <row r="102" spans="31:38" ht="15.75" x14ac:dyDescent="0.3">
      <c r="AE102"/>
      <c r="AF102"/>
      <c r="AG102"/>
      <c r="AH102"/>
      <c r="AI102"/>
      <c r="AJ102"/>
      <c r="AK102"/>
      <c r="AL102"/>
    </row>
    <row r="103" spans="31:38" ht="15.75" x14ac:dyDescent="0.3">
      <c r="AE103"/>
      <c r="AF103"/>
      <c r="AG103"/>
      <c r="AH103"/>
      <c r="AI103"/>
      <c r="AJ103"/>
      <c r="AK103"/>
      <c r="AL103"/>
    </row>
    <row r="104" spans="31:38" ht="15.75" x14ac:dyDescent="0.3">
      <c r="AE104"/>
      <c r="AF104"/>
      <c r="AG104"/>
      <c r="AH104"/>
      <c r="AI104"/>
      <c r="AJ104"/>
      <c r="AK104"/>
      <c r="AL104"/>
    </row>
    <row r="105" spans="31:38" ht="15.75" x14ac:dyDescent="0.3">
      <c r="AE105"/>
      <c r="AF105"/>
      <c r="AG105"/>
      <c r="AH105"/>
      <c r="AI105"/>
      <c r="AJ105"/>
      <c r="AK105"/>
      <c r="AL105"/>
    </row>
    <row r="106" spans="31:38" ht="15.75" x14ac:dyDescent="0.3">
      <c r="AE106"/>
      <c r="AF106"/>
      <c r="AG106"/>
      <c r="AH106"/>
      <c r="AI106"/>
      <c r="AJ106"/>
      <c r="AK106"/>
      <c r="AL106"/>
    </row>
    <row r="107" spans="31:38" ht="15.75" x14ac:dyDescent="0.3">
      <c r="AE107"/>
      <c r="AF107"/>
      <c r="AG107"/>
      <c r="AH107"/>
      <c r="AI107"/>
      <c r="AJ107"/>
      <c r="AK107"/>
      <c r="AL107"/>
    </row>
    <row r="108" spans="31:38" ht="15.75" x14ac:dyDescent="0.3">
      <c r="AE108"/>
      <c r="AF108"/>
      <c r="AG108"/>
      <c r="AH108"/>
      <c r="AI108"/>
      <c r="AJ108"/>
      <c r="AK108"/>
      <c r="AL108"/>
    </row>
    <row r="109" spans="31:38" ht="15.75" x14ac:dyDescent="0.3">
      <c r="AE109"/>
      <c r="AF109"/>
      <c r="AG109"/>
      <c r="AH109"/>
      <c r="AI109"/>
      <c r="AJ109"/>
      <c r="AK109"/>
      <c r="AL109"/>
    </row>
    <row r="110" spans="31:38" ht="15.75" x14ac:dyDescent="0.3">
      <c r="AE110"/>
      <c r="AF110"/>
      <c r="AG110"/>
      <c r="AH110"/>
      <c r="AI110"/>
      <c r="AJ110"/>
      <c r="AK110"/>
      <c r="AL110"/>
    </row>
    <row r="111" spans="31:38" ht="15.75" x14ac:dyDescent="0.3">
      <c r="AE111"/>
      <c r="AF111"/>
      <c r="AG111"/>
      <c r="AH111"/>
      <c r="AI111"/>
      <c r="AJ111"/>
      <c r="AK111"/>
      <c r="AL111"/>
    </row>
    <row r="112" spans="31:38" ht="15.75" x14ac:dyDescent="0.3">
      <c r="AE112"/>
      <c r="AF112"/>
      <c r="AG112"/>
      <c r="AH112"/>
      <c r="AI112"/>
      <c r="AJ112"/>
      <c r="AK112"/>
      <c r="AL112"/>
    </row>
    <row r="113" spans="31:38" ht="15.75" x14ac:dyDescent="0.3">
      <c r="AE113"/>
      <c r="AF113"/>
      <c r="AG113"/>
      <c r="AH113"/>
      <c r="AI113"/>
      <c r="AJ113"/>
      <c r="AK113"/>
      <c r="AL113"/>
    </row>
    <row r="114" spans="31:38" ht="15.75" x14ac:dyDescent="0.3">
      <c r="AE114"/>
      <c r="AF114"/>
      <c r="AG114"/>
      <c r="AH114"/>
      <c r="AI114"/>
      <c r="AJ114"/>
      <c r="AK114"/>
      <c r="AL114"/>
    </row>
    <row r="115" spans="31:38" ht="15.75" x14ac:dyDescent="0.3">
      <c r="AE115"/>
      <c r="AF115"/>
      <c r="AG115"/>
      <c r="AH115"/>
      <c r="AI115"/>
      <c r="AJ115"/>
      <c r="AK115"/>
      <c r="AL115"/>
    </row>
    <row r="116" spans="31:38" ht="15.75" x14ac:dyDescent="0.3">
      <c r="AE116"/>
      <c r="AF116"/>
      <c r="AG116"/>
      <c r="AH116"/>
      <c r="AI116"/>
      <c r="AJ116"/>
      <c r="AK116"/>
      <c r="AL116"/>
    </row>
    <row r="117" spans="31:38" ht="15.75" x14ac:dyDescent="0.3">
      <c r="AE117"/>
      <c r="AF117"/>
      <c r="AG117"/>
      <c r="AH117"/>
      <c r="AI117"/>
      <c r="AJ117"/>
      <c r="AK117"/>
      <c r="AL117"/>
    </row>
    <row r="118" spans="31:38" ht="15.75" x14ac:dyDescent="0.3">
      <c r="AE118"/>
      <c r="AF118"/>
      <c r="AG118"/>
      <c r="AH118"/>
      <c r="AI118"/>
      <c r="AJ118"/>
      <c r="AK118"/>
      <c r="AL118"/>
    </row>
    <row r="119" spans="31:38" ht="15.75" x14ac:dyDescent="0.3">
      <c r="AE119"/>
      <c r="AF119"/>
      <c r="AG119"/>
      <c r="AH119"/>
      <c r="AI119"/>
      <c r="AJ119"/>
      <c r="AK119"/>
      <c r="AL119"/>
    </row>
    <row r="120" spans="31:38" ht="15.75" x14ac:dyDescent="0.3">
      <c r="AE120"/>
      <c r="AF120"/>
      <c r="AG120"/>
      <c r="AH120"/>
      <c r="AI120"/>
      <c r="AJ120"/>
      <c r="AK120"/>
      <c r="AL120"/>
    </row>
    <row r="121" spans="31:38" ht="15.75" x14ac:dyDescent="0.3">
      <c r="AE121"/>
      <c r="AF121"/>
      <c r="AG121"/>
      <c r="AH121"/>
      <c r="AI121"/>
      <c r="AJ121"/>
      <c r="AK121"/>
      <c r="AL121"/>
    </row>
    <row r="122" spans="31:38" ht="15.75" x14ac:dyDescent="0.3">
      <c r="AE122"/>
      <c r="AF122"/>
      <c r="AG122"/>
      <c r="AH122"/>
      <c r="AI122"/>
      <c r="AJ122"/>
      <c r="AK122"/>
      <c r="AL122"/>
    </row>
    <row r="123" spans="31:38" ht="15.75" x14ac:dyDescent="0.3">
      <c r="AE123"/>
      <c r="AF123"/>
      <c r="AG123"/>
      <c r="AH123"/>
      <c r="AI123"/>
      <c r="AJ123"/>
      <c r="AK123"/>
      <c r="AL123"/>
    </row>
    <row r="124" spans="31:38" ht="15.75" x14ac:dyDescent="0.3">
      <c r="AE124"/>
      <c r="AF124"/>
      <c r="AG124"/>
      <c r="AH124"/>
      <c r="AI124"/>
      <c r="AJ124"/>
      <c r="AK124"/>
      <c r="AL124"/>
    </row>
    <row r="125" spans="31:38" ht="15.75" x14ac:dyDescent="0.3">
      <c r="AE125"/>
      <c r="AF125"/>
      <c r="AG125"/>
      <c r="AH125"/>
      <c r="AI125"/>
      <c r="AJ125"/>
      <c r="AK125"/>
      <c r="AL125"/>
    </row>
    <row r="126" spans="31:38" ht="15.75" x14ac:dyDescent="0.3">
      <c r="AE126"/>
      <c r="AF126"/>
      <c r="AG126"/>
      <c r="AH126"/>
      <c r="AI126"/>
      <c r="AJ126"/>
      <c r="AK126"/>
      <c r="AL126"/>
    </row>
    <row r="127" spans="31:38" ht="15.75" x14ac:dyDescent="0.3">
      <c r="AE127"/>
      <c r="AF127"/>
      <c r="AG127"/>
      <c r="AH127"/>
      <c r="AI127"/>
      <c r="AJ127"/>
      <c r="AK127"/>
      <c r="AL127"/>
    </row>
    <row r="128" spans="31:38" ht="15.75" x14ac:dyDescent="0.3">
      <c r="AE128"/>
      <c r="AF128"/>
      <c r="AG128"/>
      <c r="AH128"/>
      <c r="AI128"/>
      <c r="AJ128"/>
      <c r="AK128"/>
      <c r="AL128"/>
    </row>
    <row r="129" spans="31:38" ht="15.75" x14ac:dyDescent="0.3">
      <c r="AE129"/>
      <c r="AF129"/>
      <c r="AG129"/>
      <c r="AH129"/>
      <c r="AI129"/>
      <c r="AJ129"/>
      <c r="AK129"/>
      <c r="AL129"/>
    </row>
    <row r="130" spans="31:38" ht="15.75" x14ac:dyDescent="0.3">
      <c r="AE130"/>
      <c r="AF130"/>
      <c r="AG130"/>
      <c r="AH130"/>
      <c r="AI130"/>
      <c r="AJ130"/>
      <c r="AK130"/>
      <c r="AL130"/>
    </row>
    <row r="131" spans="31:38" ht="15.75" x14ac:dyDescent="0.3">
      <c r="AE131"/>
      <c r="AF131"/>
      <c r="AG131"/>
      <c r="AH131"/>
      <c r="AI131"/>
      <c r="AJ131"/>
      <c r="AK131"/>
      <c r="AL131"/>
    </row>
    <row r="132" spans="31:38" ht="15.75" x14ac:dyDescent="0.3">
      <c r="AE132"/>
      <c r="AF132"/>
      <c r="AG132"/>
      <c r="AH132"/>
      <c r="AI132"/>
      <c r="AJ132"/>
      <c r="AK132"/>
      <c r="AL132"/>
    </row>
    <row r="133" spans="31:38" ht="15.75" x14ac:dyDescent="0.3">
      <c r="AE133"/>
      <c r="AF133"/>
      <c r="AG133"/>
      <c r="AH133"/>
      <c r="AI133"/>
      <c r="AJ133"/>
      <c r="AK133"/>
      <c r="AL133"/>
    </row>
    <row r="134" spans="31:38" ht="15.75" x14ac:dyDescent="0.3">
      <c r="AE134"/>
      <c r="AF134"/>
      <c r="AG134"/>
      <c r="AH134"/>
      <c r="AI134"/>
      <c r="AJ134"/>
      <c r="AK134"/>
      <c r="AL134"/>
    </row>
    <row r="135" spans="31:38" ht="15.75" x14ac:dyDescent="0.3">
      <c r="AE135"/>
      <c r="AF135"/>
      <c r="AG135"/>
      <c r="AH135"/>
      <c r="AI135"/>
      <c r="AJ135"/>
      <c r="AK135"/>
      <c r="AL135"/>
    </row>
    <row r="136" spans="31:38" ht="15.75" x14ac:dyDescent="0.3">
      <c r="AE136"/>
      <c r="AF136"/>
      <c r="AG136"/>
      <c r="AH136"/>
      <c r="AI136"/>
      <c r="AJ136"/>
      <c r="AK136"/>
      <c r="AL136"/>
    </row>
    <row r="137" spans="31:38" ht="15.75" x14ac:dyDescent="0.3">
      <c r="AE137"/>
      <c r="AF137"/>
      <c r="AG137"/>
      <c r="AH137"/>
      <c r="AI137"/>
      <c r="AJ137"/>
      <c r="AK137"/>
      <c r="AL137"/>
    </row>
    <row r="138" spans="31:38" ht="15.75" x14ac:dyDescent="0.3">
      <c r="AE138"/>
      <c r="AF138"/>
      <c r="AG138"/>
      <c r="AH138"/>
      <c r="AI138"/>
      <c r="AJ138"/>
      <c r="AK138"/>
      <c r="AL138"/>
    </row>
    <row r="139" spans="31:38" ht="15.75" x14ac:dyDescent="0.3">
      <c r="AE139"/>
      <c r="AF139"/>
      <c r="AG139"/>
      <c r="AH139"/>
      <c r="AI139"/>
      <c r="AJ139"/>
      <c r="AK139"/>
      <c r="AL139"/>
    </row>
    <row r="140" spans="31:38" ht="15.75" x14ac:dyDescent="0.3">
      <c r="AE140"/>
      <c r="AF140"/>
      <c r="AG140"/>
      <c r="AH140"/>
      <c r="AI140"/>
      <c r="AJ140"/>
      <c r="AK140"/>
      <c r="AL140"/>
    </row>
    <row r="141" spans="31:38" ht="15.75" x14ac:dyDescent="0.3">
      <c r="AE141"/>
      <c r="AF141"/>
      <c r="AG141"/>
      <c r="AH141"/>
      <c r="AI141"/>
      <c r="AJ141"/>
      <c r="AK141"/>
      <c r="AL141"/>
    </row>
    <row r="142" spans="31:38" ht="15.75" x14ac:dyDescent="0.3">
      <c r="AE142"/>
      <c r="AF142"/>
      <c r="AG142"/>
      <c r="AH142"/>
      <c r="AI142"/>
      <c r="AJ142"/>
      <c r="AK142"/>
      <c r="AL142"/>
    </row>
    <row r="143" spans="31:38" ht="15.75" x14ac:dyDescent="0.3">
      <c r="AE143"/>
      <c r="AF143"/>
      <c r="AG143"/>
      <c r="AH143"/>
      <c r="AI143"/>
      <c r="AJ143"/>
      <c r="AK143"/>
      <c r="AL143"/>
    </row>
    <row r="144" spans="31:38" ht="15.75" x14ac:dyDescent="0.3">
      <c r="AE144"/>
      <c r="AF144"/>
      <c r="AG144"/>
      <c r="AH144"/>
      <c r="AI144"/>
      <c r="AJ144"/>
      <c r="AK144"/>
      <c r="AL144"/>
    </row>
    <row r="145" spans="31:38" ht="15.75" x14ac:dyDescent="0.3">
      <c r="AE145"/>
      <c r="AF145"/>
      <c r="AG145"/>
      <c r="AH145"/>
      <c r="AI145"/>
      <c r="AJ145"/>
      <c r="AK145"/>
      <c r="AL145"/>
    </row>
    <row r="146" spans="31:38" ht="15.75" x14ac:dyDescent="0.3">
      <c r="AE146"/>
      <c r="AF146"/>
      <c r="AG146"/>
      <c r="AH146"/>
      <c r="AI146"/>
      <c r="AJ146"/>
      <c r="AK146"/>
      <c r="AL146"/>
    </row>
    <row r="147" spans="31:38" ht="15.75" x14ac:dyDescent="0.3">
      <c r="AE147"/>
      <c r="AF147"/>
      <c r="AG147"/>
      <c r="AH147"/>
      <c r="AI147"/>
      <c r="AJ147"/>
      <c r="AK147"/>
      <c r="AL147"/>
    </row>
    <row r="148" spans="31:38" ht="15.75" x14ac:dyDescent="0.3">
      <c r="AE148"/>
      <c r="AF148"/>
      <c r="AG148"/>
      <c r="AH148"/>
      <c r="AI148"/>
      <c r="AJ148"/>
      <c r="AK148"/>
      <c r="AL148"/>
    </row>
    <row r="149" spans="31:38" ht="15.75" x14ac:dyDescent="0.3">
      <c r="AE149"/>
      <c r="AF149"/>
      <c r="AG149"/>
      <c r="AH149"/>
      <c r="AI149"/>
      <c r="AJ149"/>
      <c r="AK149"/>
      <c r="AL149"/>
    </row>
    <row r="150" spans="31:38" ht="15.75" x14ac:dyDescent="0.3">
      <c r="AE150"/>
      <c r="AF150"/>
      <c r="AG150"/>
      <c r="AH150"/>
      <c r="AI150"/>
      <c r="AJ150"/>
      <c r="AK150"/>
      <c r="AL150"/>
    </row>
    <row r="151" spans="31:38" ht="15.75" x14ac:dyDescent="0.3">
      <c r="AE151"/>
      <c r="AF151"/>
      <c r="AG151"/>
      <c r="AH151"/>
      <c r="AI151"/>
      <c r="AJ151"/>
      <c r="AK151"/>
      <c r="AL151"/>
    </row>
    <row r="152" spans="31:38" ht="15.75" x14ac:dyDescent="0.3">
      <c r="AE152"/>
      <c r="AF152"/>
      <c r="AG152"/>
      <c r="AH152"/>
      <c r="AI152"/>
      <c r="AJ152"/>
      <c r="AK152"/>
      <c r="AL152"/>
    </row>
    <row r="153" spans="31:38" ht="15.75" x14ac:dyDescent="0.3">
      <c r="AE153"/>
      <c r="AF153"/>
      <c r="AG153"/>
      <c r="AH153"/>
      <c r="AI153"/>
      <c r="AJ153"/>
      <c r="AK153"/>
      <c r="AL153"/>
    </row>
    <row r="154" spans="31:38" ht="15.75" x14ac:dyDescent="0.3">
      <c r="AE154"/>
      <c r="AF154"/>
      <c r="AG154"/>
      <c r="AH154"/>
      <c r="AI154"/>
      <c r="AJ154"/>
      <c r="AK154"/>
      <c r="AL154"/>
    </row>
    <row r="155" spans="31:38" ht="15.75" x14ac:dyDescent="0.3">
      <c r="AE155"/>
      <c r="AF155"/>
      <c r="AG155"/>
      <c r="AH155"/>
      <c r="AI155"/>
      <c r="AJ155"/>
      <c r="AK155"/>
      <c r="AL155"/>
    </row>
    <row r="156" spans="31:38" ht="15.75" x14ac:dyDescent="0.3">
      <c r="AE156"/>
      <c r="AF156"/>
      <c r="AG156"/>
      <c r="AH156"/>
      <c r="AI156"/>
      <c r="AJ156"/>
      <c r="AK156"/>
      <c r="AL156"/>
    </row>
    <row r="157" spans="31:38" ht="15.75" x14ac:dyDescent="0.3">
      <c r="AE157"/>
      <c r="AF157"/>
      <c r="AG157"/>
      <c r="AH157"/>
      <c r="AI157"/>
      <c r="AJ157"/>
      <c r="AK157"/>
      <c r="AL157"/>
    </row>
    <row r="158" spans="31:38" ht="15.75" x14ac:dyDescent="0.3">
      <c r="AE158"/>
      <c r="AF158"/>
      <c r="AG158"/>
      <c r="AH158"/>
      <c r="AI158"/>
      <c r="AJ158"/>
      <c r="AK158"/>
      <c r="AL158"/>
    </row>
    <row r="159" spans="31:38" ht="15.75" x14ac:dyDescent="0.3">
      <c r="AE159"/>
      <c r="AF159"/>
      <c r="AG159"/>
      <c r="AH159"/>
      <c r="AI159"/>
      <c r="AJ159"/>
      <c r="AK159"/>
      <c r="AL159"/>
    </row>
    <row r="160" spans="31:38" ht="15.75" x14ac:dyDescent="0.3">
      <c r="AE160"/>
      <c r="AF160"/>
      <c r="AG160"/>
      <c r="AH160"/>
      <c r="AI160"/>
      <c r="AJ160"/>
      <c r="AK160"/>
      <c r="AL160"/>
    </row>
    <row r="161" spans="31:38" ht="15.75" x14ac:dyDescent="0.3">
      <c r="AE161"/>
      <c r="AF161"/>
      <c r="AG161"/>
      <c r="AH161"/>
      <c r="AI161"/>
      <c r="AJ161"/>
      <c r="AK161"/>
      <c r="AL161"/>
    </row>
    <row r="162" spans="31:38" ht="15.75" x14ac:dyDescent="0.3">
      <c r="AE162"/>
      <c r="AF162"/>
      <c r="AG162"/>
      <c r="AH162"/>
      <c r="AI162"/>
      <c r="AJ162"/>
      <c r="AK162"/>
      <c r="AL162"/>
    </row>
    <row r="163" spans="31:38" ht="15.75" x14ac:dyDescent="0.3">
      <c r="AE163"/>
      <c r="AF163"/>
      <c r="AG163"/>
      <c r="AH163"/>
      <c r="AI163"/>
      <c r="AJ163"/>
      <c r="AK163"/>
      <c r="AL163"/>
    </row>
    <row r="164" spans="31:38" ht="15.75" x14ac:dyDescent="0.3">
      <c r="AE164"/>
      <c r="AF164"/>
      <c r="AG164"/>
      <c r="AH164"/>
      <c r="AI164"/>
      <c r="AJ164"/>
      <c r="AK164"/>
      <c r="AL164"/>
    </row>
    <row r="165" spans="31:38" ht="15.75" x14ac:dyDescent="0.3">
      <c r="AE165"/>
      <c r="AF165"/>
      <c r="AG165"/>
      <c r="AH165"/>
      <c r="AI165"/>
      <c r="AJ165"/>
      <c r="AK165"/>
      <c r="AL165"/>
    </row>
    <row r="166" spans="31:38" ht="15.75" x14ac:dyDescent="0.3">
      <c r="AE166"/>
      <c r="AF166"/>
      <c r="AG166"/>
      <c r="AH166"/>
      <c r="AI166"/>
      <c r="AJ166"/>
      <c r="AK166"/>
      <c r="AL166"/>
    </row>
    <row r="167" spans="31:38" ht="15.75" x14ac:dyDescent="0.3">
      <c r="AE167"/>
      <c r="AF167"/>
      <c r="AG167"/>
      <c r="AH167"/>
      <c r="AI167"/>
      <c r="AJ167"/>
      <c r="AK167"/>
      <c r="AL167"/>
    </row>
    <row r="168" spans="31:38" ht="15.75" x14ac:dyDescent="0.3">
      <c r="AE168"/>
      <c r="AF168"/>
      <c r="AG168"/>
      <c r="AH168"/>
      <c r="AI168"/>
      <c r="AJ168"/>
      <c r="AK168"/>
      <c r="AL168"/>
    </row>
    <row r="169" spans="31:38" ht="15.75" x14ac:dyDescent="0.3">
      <c r="AE169"/>
      <c r="AF169"/>
      <c r="AG169"/>
      <c r="AH169"/>
      <c r="AI169"/>
      <c r="AJ169"/>
      <c r="AK169"/>
      <c r="AL169"/>
    </row>
    <row r="170" spans="31:38" ht="15.75" x14ac:dyDescent="0.3">
      <c r="AE170"/>
      <c r="AF170"/>
      <c r="AG170"/>
      <c r="AH170"/>
      <c r="AI170"/>
      <c r="AJ170"/>
      <c r="AK170"/>
      <c r="AL170"/>
    </row>
    <row r="171" spans="31:38" ht="15.75" x14ac:dyDescent="0.3">
      <c r="AE171"/>
      <c r="AF171"/>
      <c r="AG171"/>
      <c r="AH171"/>
      <c r="AI171"/>
      <c r="AJ171"/>
      <c r="AK171"/>
      <c r="AL171"/>
    </row>
    <row r="172" spans="31:38" ht="15.75" x14ac:dyDescent="0.3">
      <c r="AE172"/>
      <c r="AF172"/>
      <c r="AG172"/>
      <c r="AH172"/>
      <c r="AI172"/>
      <c r="AJ172"/>
      <c r="AK172"/>
      <c r="AL172"/>
    </row>
    <row r="173" spans="31:38" ht="15.75" x14ac:dyDescent="0.3">
      <c r="AE173"/>
      <c r="AF173"/>
      <c r="AG173"/>
      <c r="AH173"/>
      <c r="AI173"/>
      <c r="AJ173"/>
      <c r="AK173"/>
      <c r="AL173"/>
    </row>
    <row r="174" spans="31:38" ht="15.75" x14ac:dyDescent="0.3">
      <c r="AE174"/>
      <c r="AF174"/>
      <c r="AG174"/>
      <c r="AH174"/>
      <c r="AI174"/>
      <c r="AJ174"/>
      <c r="AK174"/>
      <c r="AL174"/>
    </row>
    <row r="175" spans="31:38" ht="15.75" x14ac:dyDescent="0.3">
      <c r="AE175"/>
      <c r="AF175"/>
      <c r="AG175"/>
      <c r="AH175"/>
      <c r="AI175"/>
      <c r="AJ175"/>
      <c r="AK175"/>
      <c r="AL175"/>
    </row>
    <row r="176" spans="31:38" ht="15.75" x14ac:dyDescent="0.3">
      <c r="AE176"/>
      <c r="AF176"/>
      <c r="AG176"/>
      <c r="AH176"/>
      <c r="AI176"/>
      <c r="AJ176"/>
      <c r="AK176"/>
      <c r="AL176"/>
    </row>
    <row r="177" spans="31:38" ht="15.75" x14ac:dyDescent="0.3">
      <c r="AE177"/>
      <c r="AF177"/>
      <c r="AG177"/>
      <c r="AH177"/>
      <c r="AI177"/>
      <c r="AJ177"/>
      <c r="AK177"/>
      <c r="AL177"/>
    </row>
    <row r="178" spans="31:38" ht="15.75" x14ac:dyDescent="0.3">
      <c r="AE178"/>
      <c r="AF178"/>
      <c r="AG178"/>
      <c r="AH178"/>
      <c r="AI178"/>
      <c r="AJ178"/>
      <c r="AK178"/>
      <c r="AL178"/>
    </row>
    <row r="179" spans="31:38" ht="15.75" x14ac:dyDescent="0.3">
      <c r="AE179"/>
      <c r="AF179"/>
      <c r="AG179"/>
      <c r="AH179"/>
      <c r="AI179"/>
      <c r="AJ179"/>
      <c r="AK179"/>
      <c r="AL179"/>
    </row>
    <row r="180" spans="31:38" ht="15.75" x14ac:dyDescent="0.3">
      <c r="AE180"/>
      <c r="AF180"/>
      <c r="AG180"/>
      <c r="AH180"/>
      <c r="AI180"/>
      <c r="AJ180"/>
      <c r="AK180"/>
      <c r="AL180"/>
    </row>
    <row r="181" spans="31:38" ht="15.75" x14ac:dyDescent="0.3">
      <c r="AE181"/>
      <c r="AF181"/>
      <c r="AG181"/>
      <c r="AH181"/>
      <c r="AI181"/>
      <c r="AJ181"/>
      <c r="AK181"/>
      <c r="AL181"/>
    </row>
    <row r="182" spans="31:38" ht="15.75" x14ac:dyDescent="0.3">
      <c r="AE182"/>
      <c r="AF182"/>
      <c r="AG182"/>
      <c r="AH182"/>
      <c r="AI182"/>
      <c r="AJ182"/>
      <c r="AK182"/>
      <c r="AL182"/>
    </row>
    <row r="183" spans="31:38" ht="15.75" x14ac:dyDescent="0.3">
      <c r="AE183"/>
      <c r="AF183"/>
      <c r="AG183"/>
      <c r="AH183"/>
      <c r="AI183"/>
      <c r="AJ183"/>
      <c r="AK183"/>
      <c r="AL183"/>
    </row>
    <row r="184" spans="31:38" ht="15.75" x14ac:dyDescent="0.3">
      <c r="AE184"/>
      <c r="AF184"/>
      <c r="AG184"/>
      <c r="AH184"/>
      <c r="AI184"/>
      <c r="AJ184"/>
      <c r="AK184"/>
      <c r="AL184"/>
    </row>
    <row r="185" spans="31:38" ht="15.75" x14ac:dyDescent="0.3">
      <c r="AE185"/>
      <c r="AF185"/>
      <c r="AG185"/>
      <c r="AH185"/>
      <c r="AI185"/>
      <c r="AJ185"/>
      <c r="AK185"/>
      <c r="AL185"/>
    </row>
    <row r="186" spans="31:38" ht="15.75" x14ac:dyDescent="0.3">
      <c r="AE186"/>
      <c r="AF186"/>
      <c r="AG186"/>
      <c r="AH186"/>
      <c r="AI186"/>
      <c r="AJ186"/>
      <c r="AK186"/>
      <c r="AL186"/>
    </row>
    <row r="187" spans="31:38" ht="15.75" x14ac:dyDescent="0.3">
      <c r="AE187"/>
      <c r="AF187"/>
      <c r="AG187"/>
      <c r="AH187"/>
      <c r="AI187"/>
      <c r="AJ187"/>
      <c r="AK187"/>
      <c r="AL187"/>
    </row>
    <row r="188" spans="31:38" ht="15.75" x14ac:dyDescent="0.3">
      <c r="AE188"/>
      <c r="AF188"/>
      <c r="AG188"/>
      <c r="AH188"/>
      <c r="AI188"/>
      <c r="AJ188"/>
      <c r="AK188"/>
      <c r="AL188"/>
    </row>
    <row r="189" spans="31:38" ht="15.75" x14ac:dyDescent="0.3">
      <c r="AE189"/>
      <c r="AF189"/>
      <c r="AG189"/>
      <c r="AH189"/>
      <c r="AI189"/>
      <c r="AJ189"/>
      <c r="AK189"/>
      <c r="AL189"/>
    </row>
    <row r="190" spans="31:38" ht="15.75" x14ac:dyDescent="0.3">
      <c r="AE190"/>
      <c r="AF190"/>
      <c r="AG190"/>
      <c r="AH190"/>
      <c r="AI190"/>
      <c r="AJ190"/>
      <c r="AK190"/>
      <c r="AL190"/>
    </row>
    <row r="191" spans="31:38" ht="15.75" x14ac:dyDescent="0.3">
      <c r="AE191"/>
      <c r="AF191"/>
      <c r="AG191"/>
      <c r="AH191"/>
      <c r="AI191"/>
      <c r="AJ191"/>
      <c r="AK191"/>
      <c r="AL191"/>
    </row>
    <row r="192" spans="31:38" ht="15.75" x14ac:dyDescent="0.3">
      <c r="AE192"/>
      <c r="AF192"/>
      <c r="AG192"/>
      <c r="AH192"/>
      <c r="AI192"/>
      <c r="AJ192"/>
      <c r="AK192"/>
      <c r="AL192"/>
    </row>
    <row r="193" spans="31:38" ht="15.75" x14ac:dyDescent="0.3">
      <c r="AE193"/>
      <c r="AF193"/>
      <c r="AG193"/>
      <c r="AH193"/>
      <c r="AI193"/>
      <c r="AJ193"/>
      <c r="AK193"/>
      <c r="AL193"/>
    </row>
    <row r="194" spans="31:38" ht="15.75" x14ac:dyDescent="0.3">
      <c r="AE194"/>
      <c r="AF194"/>
      <c r="AG194"/>
      <c r="AH194"/>
      <c r="AI194"/>
      <c r="AJ194"/>
      <c r="AK194"/>
      <c r="AL194"/>
    </row>
    <row r="195" spans="31:38" ht="15.75" x14ac:dyDescent="0.3">
      <c r="AE195"/>
      <c r="AF195"/>
      <c r="AG195"/>
      <c r="AH195"/>
      <c r="AI195"/>
      <c r="AJ195"/>
      <c r="AK195"/>
      <c r="AL195"/>
    </row>
    <row r="196" spans="31:38" ht="15.75" x14ac:dyDescent="0.3">
      <c r="AE196"/>
      <c r="AF196"/>
      <c r="AG196"/>
      <c r="AH196"/>
      <c r="AI196"/>
      <c r="AJ196"/>
      <c r="AK196"/>
      <c r="AL196"/>
    </row>
    <row r="197" spans="31:38" ht="15.75" x14ac:dyDescent="0.3">
      <c r="AE197"/>
      <c r="AF197"/>
      <c r="AG197"/>
      <c r="AH197"/>
      <c r="AI197"/>
      <c r="AJ197"/>
      <c r="AK197"/>
      <c r="AL197"/>
    </row>
    <row r="198" spans="31:38" ht="15.75" x14ac:dyDescent="0.3">
      <c r="AE198"/>
      <c r="AF198"/>
      <c r="AG198"/>
      <c r="AH198"/>
      <c r="AI198"/>
      <c r="AJ198"/>
      <c r="AK198"/>
      <c r="AL198"/>
    </row>
    <row r="199" spans="31:38" ht="15.75" x14ac:dyDescent="0.3">
      <c r="AE199"/>
      <c r="AF199"/>
      <c r="AG199"/>
      <c r="AH199"/>
      <c r="AI199"/>
      <c r="AJ199"/>
      <c r="AK199"/>
      <c r="AL199"/>
    </row>
    <row r="200" spans="31:38" ht="15.75" x14ac:dyDescent="0.3">
      <c r="AE200"/>
      <c r="AF200"/>
      <c r="AG200"/>
      <c r="AH200"/>
      <c r="AI200"/>
      <c r="AJ200"/>
      <c r="AK200"/>
      <c r="AL200"/>
    </row>
    <row r="201" spans="31:38" ht="15.75" x14ac:dyDescent="0.3">
      <c r="AE201"/>
      <c r="AF201"/>
      <c r="AG201"/>
      <c r="AH201"/>
      <c r="AI201"/>
      <c r="AJ201"/>
      <c r="AK201"/>
      <c r="AL201"/>
    </row>
    <row r="202" spans="31:38" ht="15.75" x14ac:dyDescent="0.3">
      <c r="AE202"/>
      <c r="AF202"/>
      <c r="AG202"/>
      <c r="AH202"/>
      <c r="AI202"/>
      <c r="AJ202"/>
      <c r="AK202"/>
      <c r="AL202"/>
    </row>
    <row r="203" spans="31:38" ht="15.75" x14ac:dyDescent="0.3">
      <c r="AE203"/>
      <c r="AF203"/>
      <c r="AG203"/>
      <c r="AH203"/>
      <c r="AI203"/>
      <c r="AJ203"/>
      <c r="AK203"/>
      <c r="AL203"/>
    </row>
    <row r="204" spans="31:38" ht="15.75" x14ac:dyDescent="0.3">
      <c r="AE204"/>
      <c r="AF204"/>
      <c r="AG204"/>
      <c r="AH204"/>
      <c r="AI204"/>
      <c r="AJ204"/>
      <c r="AK204"/>
      <c r="AL204"/>
    </row>
    <row r="205" spans="31:38" ht="15.75" x14ac:dyDescent="0.3">
      <c r="AE205"/>
      <c r="AF205"/>
      <c r="AG205"/>
      <c r="AH205"/>
      <c r="AI205"/>
      <c r="AJ205"/>
      <c r="AK205"/>
      <c r="AL205"/>
    </row>
    <row r="206" spans="31:38" ht="15.75" x14ac:dyDescent="0.3">
      <c r="AE206"/>
      <c r="AF206"/>
      <c r="AG206"/>
      <c r="AH206"/>
      <c r="AI206"/>
      <c r="AJ206"/>
      <c r="AK206"/>
      <c r="AL206"/>
    </row>
    <row r="207" spans="31:38" ht="15.75" x14ac:dyDescent="0.3">
      <c r="AE207"/>
      <c r="AF207"/>
      <c r="AG207"/>
      <c r="AH207"/>
      <c r="AI207"/>
      <c r="AJ207"/>
      <c r="AK207"/>
      <c r="AL207"/>
    </row>
    <row r="208" spans="31:38" ht="15.75" x14ac:dyDescent="0.3">
      <c r="AE208"/>
      <c r="AF208"/>
      <c r="AG208"/>
      <c r="AH208"/>
      <c r="AI208"/>
      <c r="AJ208"/>
      <c r="AK208"/>
      <c r="AL208"/>
    </row>
    <row r="209" spans="31:38" ht="15.75" x14ac:dyDescent="0.3">
      <c r="AE209"/>
      <c r="AF209"/>
      <c r="AG209"/>
      <c r="AH209"/>
      <c r="AI209"/>
      <c r="AJ209"/>
      <c r="AK209"/>
      <c r="AL209"/>
    </row>
    <row r="210" spans="31:38" ht="15.75" x14ac:dyDescent="0.3">
      <c r="AE210"/>
      <c r="AF210"/>
      <c r="AG210"/>
      <c r="AH210"/>
      <c r="AI210"/>
      <c r="AJ210"/>
      <c r="AK210"/>
      <c r="AL210"/>
    </row>
    <row r="211" spans="31:38" ht="15.75" x14ac:dyDescent="0.3">
      <c r="AE211"/>
      <c r="AF211"/>
      <c r="AG211"/>
      <c r="AH211"/>
      <c r="AI211"/>
      <c r="AJ211"/>
      <c r="AK211"/>
      <c r="AL211"/>
    </row>
    <row r="212" spans="31:38" ht="15.75" x14ac:dyDescent="0.3">
      <c r="AE212"/>
      <c r="AF212"/>
      <c r="AG212"/>
      <c r="AH212"/>
      <c r="AI212"/>
      <c r="AJ212"/>
      <c r="AK212"/>
      <c r="AL212"/>
    </row>
    <row r="213" spans="31:38" ht="15.75" x14ac:dyDescent="0.3">
      <c r="AE213"/>
      <c r="AF213"/>
      <c r="AG213"/>
      <c r="AH213"/>
      <c r="AI213"/>
      <c r="AJ213"/>
      <c r="AK213"/>
      <c r="AL213"/>
    </row>
    <row r="214" spans="31:38" ht="15.75" x14ac:dyDescent="0.3">
      <c r="AE214"/>
      <c r="AF214"/>
      <c r="AG214"/>
      <c r="AH214"/>
      <c r="AI214"/>
      <c r="AJ214"/>
      <c r="AK214"/>
      <c r="AL214"/>
    </row>
    <row r="215" spans="31:38" ht="15.75" x14ac:dyDescent="0.3">
      <c r="AE215"/>
      <c r="AF215"/>
      <c r="AG215"/>
      <c r="AH215"/>
      <c r="AI215"/>
      <c r="AJ215"/>
      <c r="AK215"/>
      <c r="AL215"/>
    </row>
    <row r="216" spans="31:38" ht="15.75" x14ac:dyDescent="0.3">
      <c r="AE216"/>
      <c r="AF216"/>
      <c r="AG216"/>
      <c r="AH216"/>
      <c r="AI216"/>
      <c r="AJ216"/>
      <c r="AK216"/>
      <c r="AL216"/>
    </row>
    <row r="217" spans="31:38" ht="15.75" x14ac:dyDescent="0.3">
      <c r="AE217"/>
      <c r="AF217"/>
      <c r="AG217"/>
      <c r="AH217"/>
      <c r="AI217"/>
      <c r="AJ217"/>
      <c r="AK217"/>
      <c r="AL217"/>
    </row>
    <row r="218" spans="31:38" ht="15.75" x14ac:dyDescent="0.3">
      <c r="AE218"/>
      <c r="AF218"/>
      <c r="AG218"/>
      <c r="AH218"/>
      <c r="AI218"/>
      <c r="AJ218"/>
      <c r="AK218"/>
      <c r="AL218"/>
    </row>
    <row r="219" spans="31:38" ht="15.75" x14ac:dyDescent="0.3">
      <c r="AE219"/>
      <c r="AF219"/>
      <c r="AG219"/>
      <c r="AH219"/>
      <c r="AI219"/>
      <c r="AJ219"/>
      <c r="AK219"/>
      <c r="AL219"/>
    </row>
    <row r="220" spans="31:38" ht="15.75" x14ac:dyDescent="0.3">
      <c r="AE220"/>
      <c r="AF220"/>
      <c r="AG220"/>
      <c r="AH220"/>
      <c r="AI220"/>
      <c r="AJ220"/>
      <c r="AK220"/>
      <c r="AL220"/>
    </row>
    <row r="221" spans="31:38" ht="15.75" x14ac:dyDescent="0.3">
      <c r="AE221"/>
      <c r="AF221"/>
      <c r="AG221"/>
      <c r="AH221"/>
      <c r="AI221"/>
      <c r="AJ221"/>
      <c r="AK221"/>
      <c r="AL221"/>
    </row>
    <row r="222" spans="31:38" ht="15.75" x14ac:dyDescent="0.3">
      <c r="AE222"/>
      <c r="AF222"/>
      <c r="AG222"/>
      <c r="AH222"/>
      <c r="AI222"/>
      <c r="AJ222"/>
      <c r="AK222"/>
      <c r="AL222"/>
    </row>
    <row r="223" spans="31:38" ht="15.75" x14ac:dyDescent="0.3">
      <c r="AE223"/>
      <c r="AF223"/>
      <c r="AG223"/>
      <c r="AH223"/>
      <c r="AI223"/>
      <c r="AJ223"/>
      <c r="AK223"/>
      <c r="AL223"/>
    </row>
    <row r="224" spans="31:38" ht="15.75" x14ac:dyDescent="0.3">
      <c r="AE224"/>
      <c r="AF224"/>
      <c r="AG224"/>
      <c r="AH224"/>
      <c r="AI224"/>
      <c r="AJ224"/>
      <c r="AK224"/>
      <c r="AL224"/>
    </row>
    <row r="225" spans="31:38" ht="15.75" x14ac:dyDescent="0.3">
      <c r="AE225"/>
      <c r="AF225"/>
      <c r="AG225"/>
      <c r="AH225"/>
      <c r="AI225"/>
      <c r="AJ225"/>
      <c r="AK225"/>
      <c r="AL225"/>
    </row>
    <row r="226" spans="31:38" ht="15.75" x14ac:dyDescent="0.3">
      <c r="AE226"/>
      <c r="AF226"/>
      <c r="AG226"/>
      <c r="AH226"/>
      <c r="AI226"/>
      <c r="AJ226"/>
      <c r="AK226"/>
      <c r="AL226"/>
    </row>
    <row r="227" spans="31:38" ht="15.75" x14ac:dyDescent="0.3">
      <c r="AE227"/>
      <c r="AF227"/>
      <c r="AG227"/>
      <c r="AH227"/>
      <c r="AI227"/>
      <c r="AJ227"/>
      <c r="AK227"/>
      <c r="AL227"/>
    </row>
    <row r="228" spans="31:38" ht="15.75" x14ac:dyDescent="0.3">
      <c r="AE228"/>
      <c r="AF228"/>
      <c r="AG228"/>
      <c r="AH228"/>
      <c r="AI228"/>
      <c r="AJ228"/>
      <c r="AK228"/>
      <c r="AL228"/>
    </row>
    <row r="229" spans="31:38" ht="15.75" x14ac:dyDescent="0.3">
      <c r="AE229"/>
      <c r="AF229"/>
      <c r="AG229"/>
      <c r="AH229"/>
      <c r="AI229"/>
      <c r="AJ229"/>
      <c r="AK229"/>
      <c r="AL229"/>
    </row>
    <row r="230" spans="31:38" ht="15.75" x14ac:dyDescent="0.3">
      <c r="AE230"/>
      <c r="AF230"/>
      <c r="AG230"/>
      <c r="AH230"/>
      <c r="AI230"/>
      <c r="AJ230"/>
      <c r="AK230"/>
      <c r="AL230"/>
    </row>
    <row r="231" spans="31:38" ht="15.75" x14ac:dyDescent="0.3">
      <c r="AE231"/>
      <c r="AF231"/>
      <c r="AG231"/>
      <c r="AH231"/>
      <c r="AI231"/>
      <c r="AJ231"/>
      <c r="AK231"/>
      <c r="AL231"/>
    </row>
    <row r="232" spans="31:38" ht="15.75" x14ac:dyDescent="0.3">
      <c r="AE232"/>
      <c r="AF232"/>
      <c r="AG232"/>
      <c r="AH232"/>
      <c r="AI232"/>
      <c r="AJ232"/>
      <c r="AK232"/>
      <c r="AL232"/>
    </row>
    <row r="233" spans="31:38" ht="15.75" x14ac:dyDescent="0.3">
      <c r="AE233"/>
      <c r="AF233"/>
      <c r="AG233"/>
      <c r="AH233"/>
      <c r="AI233"/>
      <c r="AJ233"/>
      <c r="AK233"/>
      <c r="AL233"/>
    </row>
    <row r="234" spans="31:38" ht="15.75" x14ac:dyDescent="0.3">
      <c r="AE234"/>
      <c r="AF234"/>
      <c r="AG234"/>
      <c r="AH234"/>
      <c r="AI234"/>
      <c r="AJ234"/>
      <c r="AK234"/>
      <c r="AL234"/>
    </row>
    <row r="235" spans="31:38" ht="15.75" x14ac:dyDescent="0.3">
      <c r="AE235"/>
      <c r="AF235"/>
      <c r="AG235"/>
      <c r="AH235"/>
      <c r="AI235"/>
      <c r="AJ235"/>
      <c r="AK235"/>
      <c r="AL235"/>
    </row>
    <row r="236" spans="31:38" ht="15.75" x14ac:dyDescent="0.3">
      <c r="AE236"/>
      <c r="AF236"/>
      <c r="AG236"/>
      <c r="AH236"/>
      <c r="AI236"/>
      <c r="AJ236"/>
      <c r="AK236"/>
      <c r="AL236"/>
    </row>
    <row r="237" spans="31:38" ht="15.75" x14ac:dyDescent="0.3">
      <c r="AE237"/>
      <c r="AF237"/>
      <c r="AG237"/>
      <c r="AH237"/>
      <c r="AI237"/>
      <c r="AJ237"/>
      <c r="AK237"/>
      <c r="AL237"/>
    </row>
    <row r="238" spans="31:38" ht="15.75" x14ac:dyDescent="0.3">
      <c r="AE238"/>
      <c r="AF238"/>
      <c r="AG238"/>
      <c r="AH238"/>
      <c r="AI238"/>
      <c r="AJ238"/>
      <c r="AK238"/>
      <c r="AL238"/>
    </row>
    <row r="239" spans="31:38" ht="15.75" x14ac:dyDescent="0.3">
      <c r="AE239"/>
      <c r="AF239"/>
      <c r="AG239"/>
      <c r="AH239"/>
      <c r="AI239"/>
      <c r="AJ239"/>
      <c r="AK239"/>
      <c r="AL239"/>
    </row>
    <row r="240" spans="31:38" ht="15.75" x14ac:dyDescent="0.3">
      <c r="AE240"/>
      <c r="AF240"/>
      <c r="AG240"/>
      <c r="AH240"/>
      <c r="AI240"/>
      <c r="AJ240"/>
      <c r="AK240"/>
      <c r="AL240"/>
    </row>
    <row r="241" spans="31:38" ht="15.75" x14ac:dyDescent="0.3">
      <c r="AE241"/>
      <c r="AF241"/>
      <c r="AG241"/>
      <c r="AH241"/>
      <c r="AI241"/>
      <c r="AJ241"/>
      <c r="AK241"/>
      <c r="AL241"/>
    </row>
    <row r="242" spans="31:38" ht="15.75" x14ac:dyDescent="0.3">
      <c r="AE242"/>
      <c r="AF242"/>
      <c r="AG242"/>
      <c r="AH242"/>
      <c r="AI242"/>
      <c r="AJ242"/>
      <c r="AK242"/>
      <c r="AL242"/>
    </row>
    <row r="243" spans="31:38" ht="15.75" x14ac:dyDescent="0.3">
      <c r="AE243"/>
      <c r="AF243"/>
      <c r="AG243"/>
      <c r="AH243"/>
      <c r="AI243"/>
      <c r="AJ243"/>
      <c r="AK243"/>
      <c r="AL243"/>
    </row>
    <row r="244" spans="31:38" ht="15.75" x14ac:dyDescent="0.3">
      <c r="AE244"/>
      <c r="AF244"/>
      <c r="AG244"/>
      <c r="AH244"/>
      <c r="AI244"/>
      <c r="AJ244"/>
      <c r="AK244"/>
      <c r="AL244"/>
    </row>
    <row r="245" spans="31:38" ht="15.75" x14ac:dyDescent="0.3">
      <c r="AE245"/>
      <c r="AF245"/>
      <c r="AG245"/>
      <c r="AH245"/>
      <c r="AI245"/>
      <c r="AJ245"/>
      <c r="AK245"/>
      <c r="AL245"/>
    </row>
    <row r="246" spans="31:38" ht="15.75" x14ac:dyDescent="0.3">
      <c r="AE246"/>
      <c r="AF246"/>
      <c r="AG246"/>
      <c r="AH246"/>
      <c r="AI246"/>
      <c r="AJ246"/>
      <c r="AK246"/>
      <c r="AL246"/>
    </row>
    <row r="247" spans="31:38" ht="15.75" x14ac:dyDescent="0.3">
      <c r="AE247"/>
      <c r="AF247"/>
      <c r="AG247"/>
      <c r="AH247"/>
      <c r="AI247"/>
      <c r="AJ247"/>
      <c r="AK247"/>
      <c r="AL247"/>
    </row>
    <row r="248" spans="31:38" ht="15.75" x14ac:dyDescent="0.3">
      <c r="AE248"/>
      <c r="AF248"/>
      <c r="AG248"/>
      <c r="AH248"/>
      <c r="AI248"/>
      <c r="AJ248"/>
      <c r="AK248"/>
      <c r="AL248"/>
    </row>
    <row r="249" spans="31:38" ht="15.75" x14ac:dyDescent="0.3">
      <c r="AE249"/>
      <c r="AF249"/>
      <c r="AG249"/>
      <c r="AH249"/>
      <c r="AI249"/>
      <c r="AJ249"/>
      <c r="AK249"/>
      <c r="AL249"/>
    </row>
    <row r="250" spans="31:38" ht="15.75" x14ac:dyDescent="0.3">
      <c r="AE250"/>
      <c r="AF250"/>
      <c r="AG250"/>
      <c r="AH250"/>
      <c r="AI250"/>
      <c r="AJ250"/>
      <c r="AK250"/>
      <c r="AL250"/>
    </row>
    <row r="251" spans="31:38" ht="15.75" x14ac:dyDescent="0.3">
      <c r="AE251"/>
      <c r="AF251"/>
      <c r="AG251"/>
      <c r="AH251"/>
      <c r="AI251"/>
      <c r="AJ251"/>
      <c r="AK251"/>
      <c r="AL251"/>
    </row>
    <row r="252" spans="31:38" ht="15.75" x14ac:dyDescent="0.3">
      <c r="AE252"/>
      <c r="AF252"/>
      <c r="AG252"/>
      <c r="AH252"/>
      <c r="AI252"/>
      <c r="AJ252"/>
      <c r="AK252"/>
      <c r="AL252"/>
    </row>
    <row r="253" spans="31:38" ht="15.75" x14ac:dyDescent="0.3">
      <c r="AE253"/>
      <c r="AF253"/>
      <c r="AG253"/>
      <c r="AH253"/>
      <c r="AI253"/>
      <c r="AJ253"/>
      <c r="AK253"/>
      <c r="AL253"/>
    </row>
    <row r="254" spans="31:38" ht="15.75" x14ac:dyDescent="0.3">
      <c r="AE254"/>
      <c r="AF254"/>
      <c r="AG254"/>
      <c r="AH254"/>
      <c r="AI254"/>
      <c r="AJ254"/>
      <c r="AK254"/>
      <c r="AL254"/>
    </row>
    <row r="255" spans="31:38" ht="15.75" x14ac:dyDescent="0.3">
      <c r="AE255"/>
      <c r="AF255"/>
      <c r="AG255"/>
      <c r="AH255"/>
      <c r="AI255"/>
      <c r="AJ255"/>
      <c r="AK255"/>
      <c r="AL255"/>
    </row>
    <row r="256" spans="31:38" ht="15.75" x14ac:dyDescent="0.3">
      <c r="AE256"/>
      <c r="AF256"/>
      <c r="AG256"/>
      <c r="AH256"/>
      <c r="AI256"/>
      <c r="AJ256"/>
      <c r="AK256"/>
      <c r="AL256"/>
    </row>
    <row r="257" spans="31:38" ht="15.75" x14ac:dyDescent="0.3">
      <c r="AE257"/>
      <c r="AF257"/>
      <c r="AG257"/>
      <c r="AH257"/>
      <c r="AI257"/>
      <c r="AJ257"/>
      <c r="AK257"/>
      <c r="AL257"/>
    </row>
    <row r="258" spans="31:38" ht="15.75" x14ac:dyDescent="0.3">
      <c r="AE258"/>
      <c r="AF258"/>
      <c r="AG258"/>
      <c r="AH258"/>
      <c r="AI258"/>
      <c r="AJ258"/>
      <c r="AK258"/>
      <c r="AL258"/>
    </row>
  </sheetData>
  <mergeCells count="7">
    <mergeCell ref="AE1:AJ1"/>
    <mergeCell ref="I18:J18"/>
    <mergeCell ref="A1:G1"/>
    <mergeCell ref="I1:J1"/>
    <mergeCell ref="L1:P1"/>
    <mergeCell ref="R1:AC1"/>
    <mergeCell ref="R8:AB8"/>
  </mergeCells>
  <pageMargins left="0.7" right="0.7" top="0.75" bottom="0.75" header="0.3" footer="0.3"/>
  <pageSetup orientation="portrait" r:id="rId7"/>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6655-50BF-4FF7-B591-ABCF11B0A9CC}">
  <sheetPr codeName="Sheet15"/>
  <dimension ref="A1:F17"/>
  <sheetViews>
    <sheetView showGridLines="0" zoomScale="120" zoomScaleNormal="120" workbookViewId="0">
      <selection activeCell="E4" sqref="E4"/>
    </sheetView>
  </sheetViews>
  <sheetFormatPr defaultRowHeight="14.25" x14ac:dyDescent="0.2"/>
  <cols>
    <col min="1" max="1" width="19.85546875" style="2" bestFit="1" customWidth="1"/>
    <col min="2" max="2" width="16.42578125" style="2" bestFit="1" customWidth="1"/>
    <col min="3" max="3" width="10.140625" style="2" bestFit="1" customWidth="1"/>
    <col min="4" max="4" width="22" style="2" bestFit="1" customWidth="1"/>
    <col min="5" max="6" width="21.140625" style="2" bestFit="1" customWidth="1"/>
    <col min="7" max="16384" width="9.140625" style="2"/>
  </cols>
  <sheetData>
    <row r="1" spans="1:6" ht="15" thickBot="1" x14ac:dyDescent="0.25"/>
    <row r="2" spans="1:6" ht="15.75" thickTop="1" x14ac:dyDescent="0.25">
      <c r="A2" s="177" t="s">
        <v>89</v>
      </c>
      <c r="B2" s="178"/>
      <c r="C2" s="178"/>
      <c r="D2" s="178"/>
      <c r="E2" s="178"/>
      <c r="F2" s="179"/>
    </row>
    <row r="3" spans="1:6" ht="15" x14ac:dyDescent="0.25">
      <c r="A3" s="10" t="s">
        <v>88</v>
      </c>
      <c r="B3" s="11" t="s">
        <v>83</v>
      </c>
      <c r="C3" s="11" t="s">
        <v>84</v>
      </c>
      <c r="D3" s="11" t="s">
        <v>85</v>
      </c>
      <c r="E3" s="11" t="s">
        <v>86</v>
      </c>
      <c r="F3" s="12" t="s">
        <v>87</v>
      </c>
    </row>
    <row r="4" spans="1:6" x14ac:dyDescent="0.2">
      <c r="A4" s="13">
        <v>1</v>
      </c>
      <c r="B4" s="14" t="s">
        <v>73</v>
      </c>
      <c r="C4" s="15">
        <v>30</v>
      </c>
      <c r="D4" s="15">
        <v>70.000000000000043</v>
      </c>
      <c r="E4" s="15"/>
      <c r="F4" s="16">
        <f>AVERAGE(C4:E4)</f>
        <v>50.000000000000021</v>
      </c>
    </row>
    <row r="5" spans="1:6" x14ac:dyDescent="0.2">
      <c r="A5" s="13">
        <v>2</v>
      </c>
      <c r="B5" s="14" t="s">
        <v>69</v>
      </c>
      <c r="C5" s="15">
        <v>90</v>
      </c>
      <c r="D5" s="15">
        <v>34</v>
      </c>
      <c r="E5" s="15"/>
      <c r="F5" s="16">
        <f t="shared" ref="F5:F13" si="0">AVERAGE(C5:E5)</f>
        <v>62</v>
      </c>
    </row>
    <row r="6" spans="1:6" x14ac:dyDescent="0.2">
      <c r="A6" s="13">
        <v>3</v>
      </c>
      <c r="B6" s="14" t="s">
        <v>68</v>
      </c>
      <c r="C6" s="15">
        <v>45</v>
      </c>
      <c r="D6" s="15">
        <v>45</v>
      </c>
      <c r="E6" s="15"/>
      <c r="F6" s="16">
        <f t="shared" si="0"/>
        <v>45</v>
      </c>
    </row>
    <row r="7" spans="1:6" x14ac:dyDescent="0.2">
      <c r="A7" s="13">
        <v>4</v>
      </c>
      <c r="B7" s="14" t="s">
        <v>72</v>
      </c>
      <c r="C7" s="15">
        <v>67</v>
      </c>
      <c r="D7" s="15">
        <v>67</v>
      </c>
      <c r="E7" s="15"/>
      <c r="F7" s="16">
        <f t="shared" si="0"/>
        <v>67</v>
      </c>
    </row>
    <row r="8" spans="1:6" x14ac:dyDescent="0.2">
      <c r="A8" s="13">
        <v>5</v>
      </c>
      <c r="B8" s="14" t="s">
        <v>74</v>
      </c>
      <c r="C8" s="15">
        <v>70</v>
      </c>
      <c r="D8" s="15">
        <v>32</v>
      </c>
      <c r="E8" s="15"/>
      <c r="F8" s="16">
        <f t="shared" si="0"/>
        <v>51</v>
      </c>
    </row>
    <row r="9" spans="1:6" x14ac:dyDescent="0.2">
      <c r="A9" s="13">
        <v>6</v>
      </c>
      <c r="B9" s="14" t="s">
        <v>70</v>
      </c>
      <c r="C9" s="15">
        <v>80</v>
      </c>
      <c r="D9" s="15">
        <v>21</v>
      </c>
      <c r="E9" s="15"/>
      <c r="F9" s="16">
        <f t="shared" si="0"/>
        <v>50.5</v>
      </c>
    </row>
    <row r="10" spans="1:6" x14ac:dyDescent="0.2">
      <c r="A10" s="13">
        <v>7</v>
      </c>
      <c r="B10" s="14" t="s">
        <v>71</v>
      </c>
      <c r="C10" s="15">
        <v>82</v>
      </c>
      <c r="D10" s="15">
        <v>80</v>
      </c>
      <c r="E10" s="15"/>
      <c r="F10" s="16">
        <f t="shared" si="0"/>
        <v>81</v>
      </c>
    </row>
    <row r="11" spans="1:6" x14ac:dyDescent="0.2">
      <c r="A11" s="13">
        <v>8</v>
      </c>
      <c r="B11" s="14" t="s">
        <v>66</v>
      </c>
      <c r="C11" s="15">
        <v>90</v>
      </c>
      <c r="D11" s="15">
        <v>45</v>
      </c>
      <c r="E11" s="15"/>
      <c r="F11" s="16">
        <f t="shared" si="0"/>
        <v>67.5</v>
      </c>
    </row>
    <row r="12" spans="1:6" x14ac:dyDescent="0.2">
      <c r="A12" s="13">
        <v>9</v>
      </c>
      <c r="B12" s="14" t="s">
        <v>75</v>
      </c>
      <c r="C12" s="15">
        <v>79</v>
      </c>
      <c r="D12" s="15">
        <v>34</v>
      </c>
      <c r="E12" s="15"/>
      <c r="F12" s="16">
        <f t="shared" si="0"/>
        <v>56.5</v>
      </c>
    </row>
    <row r="13" spans="1:6" ht="15" thickBot="1" x14ac:dyDescent="0.25">
      <c r="A13" s="17">
        <v>10</v>
      </c>
      <c r="B13" s="18" t="s">
        <v>67</v>
      </c>
      <c r="C13" s="19">
        <v>80</v>
      </c>
      <c r="D13" s="19">
        <v>80</v>
      </c>
      <c r="E13" s="19"/>
      <c r="F13" s="20">
        <f t="shared" si="0"/>
        <v>80</v>
      </c>
    </row>
    <row r="14" spans="1:6" ht="15" thickTop="1" x14ac:dyDescent="0.2">
      <c r="B14" s="1"/>
      <c r="C14" s="1"/>
      <c r="D14" s="1"/>
      <c r="E14" s="1"/>
      <c r="F14" s="1"/>
    </row>
    <row r="15" spans="1:6" x14ac:dyDescent="0.2">
      <c r="B15" s="1"/>
      <c r="C15" s="1"/>
      <c r="D15" s="1"/>
      <c r="E15" s="1"/>
      <c r="F15" s="1"/>
    </row>
    <row r="16" spans="1:6" x14ac:dyDescent="0.2">
      <c r="B16" s="1"/>
      <c r="C16" s="1"/>
      <c r="D16" s="1"/>
      <c r="E16" s="1"/>
      <c r="F16" s="1"/>
    </row>
    <row r="17" spans="2:6" x14ac:dyDescent="0.2">
      <c r="B17" s="1"/>
      <c r="C17" s="1"/>
      <c r="D17" s="1"/>
      <c r="E17" s="1"/>
      <c r="F17" s="1"/>
    </row>
  </sheetData>
  <mergeCells count="1">
    <mergeCell ref="A2:F2"/>
  </mergeCells>
  <conditionalFormatting sqref="E4:E1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A92D-D2D5-4DB8-A310-76E06F2AB7F5}">
  <sheetPr codeName="Sheet14"/>
  <dimension ref="A1:H68"/>
  <sheetViews>
    <sheetView showGridLines="0" tabSelected="1" zoomScale="110" zoomScaleNormal="110" workbookViewId="0">
      <selection activeCell="B4" sqref="B4"/>
    </sheetView>
  </sheetViews>
  <sheetFormatPr defaultRowHeight="14.25" x14ac:dyDescent="0.2"/>
  <cols>
    <col min="1" max="1" width="9.140625" style="73"/>
    <col min="2" max="2" width="20.28515625" style="2" bestFit="1" customWidth="1"/>
    <col min="3" max="3" width="14.85546875" style="2" bestFit="1" customWidth="1"/>
    <col min="4" max="4" width="9.140625" style="2" bestFit="1" customWidth="1"/>
    <col min="5" max="5" width="10" style="2" bestFit="1" customWidth="1"/>
    <col min="6" max="6" width="9" style="2" bestFit="1" customWidth="1"/>
    <col min="7" max="7" width="18.140625" style="2" bestFit="1" customWidth="1"/>
    <col min="8" max="8" width="14.28515625" style="2" bestFit="1" customWidth="1"/>
    <col min="9" max="16384" width="9.140625" style="2"/>
  </cols>
  <sheetData>
    <row r="1" spans="2:8" s="73" customFormat="1" ht="16.5" x14ac:dyDescent="0.3">
      <c r="B1" s="145" t="s">
        <v>122</v>
      </c>
      <c r="C1" s="146"/>
      <c r="D1" s="146"/>
      <c r="E1" s="146"/>
      <c r="F1" s="146"/>
      <c r="G1" s="146"/>
    </row>
    <row r="2" spans="2:8" x14ac:dyDescent="0.2">
      <c r="B2" s="9" t="s">
        <v>77</v>
      </c>
      <c r="C2" s="81">
        <v>3960000</v>
      </c>
      <c r="D2" s="21"/>
      <c r="G2" s="1"/>
    </row>
    <row r="3" spans="2:8" x14ac:dyDescent="0.2">
      <c r="B3" s="9" t="s">
        <v>82</v>
      </c>
      <c r="C3" s="7">
        <v>197.52457023326878</v>
      </c>
      <c r="D3" s="74"/>
      <c r="E3" s="24" t="s">
        <v>121</v>
      </c>
    </row>
    <row r="4" spans="2:8" x14ac:dyDescent="0.2">
      <c r="B4" s="9" t="s">
        <v>80</v>
      </c>
      <c r="C4" s="7">
        <v>0.09</v>
      </c>
      <c r="D4" s="82"/>
      <c r="E4" s="83" t="s">
        <v>119</v>
      </c>
    </row>
    <row r="5" spans="2:8" x14ac:dyDescent="0.2">
      <c r="B5" s="9" t="s">
        <v>90</v>
      </c>
      <c r="C5" s="6">
        <f>PMT(C4/12,C3,-C2)</f>
        <v>38500.000000211679</v>
      </c>
      <c r="D5" s="74"/>
      <c r="E5" s="24" t="s">
        <v>119</v>
      </c>
      <c r="H5" s="38"/>
    </row>
    <row r="6" spans="2:8" x14ac:dyDescent="0.2">
      <c r="C6" s="38"/>
    </row>
    <row r="8" spans="2:8" ht="15" x14ac:dyDescent="0.25">
      <c r="B8" s="3" t="s">
        <v>76</v>
      </c>
      <c r="C8" s="3" t="s">
        <v>77</v>
      </c>
      <c r="D8" s="3" t="s">
        <v>78</v>
      </c>
      <c r="E8" s="3" t="s">
        <v>79</v>
      </c>
      <c r="F8" s="3" t="s">
        <v>80</v>
      </c>
      <c r="G8" s="3" t="s">
        <v>81</v>
      </c>
    </row>
    <row r="9" spans="2:8" x14ac:dyDescent="0.2">
      <c r="B9" s="4">
        <v>1</v>
      </c>
      <c r="C9" s="5">
        <f>$C$2</f>
        <v>3960000</v>
      </c>
      <c r="D9" s="5">
        <f>$C$5</f>
        <v>38500.000000211679</v>
      </c>
      <c r="E9" s="5">
        <f>-(F9-D9)</f>
        <v>8800.0000002116794</v>
      </c>
      <c r="F9" s="5">
        <f>($C$4/12)*C9</f>
        <v>29700</v>
      </c>
      <c r="G9" s="5">
        <f>C9-E9</f>
        <v>3951199.9999997881</v>
      </c>
    </row>
    <row r="10" spans="2:8" x14ac:dyDescent="0.2">
      <c r="B10" s="4">
        <v>2</v>
      </c>
      <c r="C10" s="5">
        <f>G9</f>
        <v>3951199.9999997881</v>
      </c>
      <c r="D10" s="5">
        <f t="shared" ref="D10:D68" si="0">$C$5</f>
        <v>38500.000000211679</v>
      </c>
      <c r="E10" s="5">
        <f t="shared" ref="E10:E68" si="1">-(F10-D10)</f>
        <v>8866.0000002132692</v>
      </c>
      <c r="F10" s="5">
        <f t="shared" ref="F10:F68" si="2">($C$4/12)*C10</f>
        <v>29633.99999999841</v>
      </c>
      <c r="G10" s="5">
        <f t="shared" ref="G10:G66" si="3">C10-E10</f>
        <v>3942333.9999995749</v>
      </c>
    </row>
    <row r="11" spans="2:8" x14ac:dyDescent="0.2">
      <c r="B11" s="4">
        <v>3</v>
      </c>
      <c r="C11" s="5">
        <f t="shared" ref="C11:C66" si="4">G10</f>
        <v>3942333.9999995749</v>
      </c>
      <c r="D11" s="5">
        <f t="shared" si="0"/>
        <v>38500.000000211679</v>
      </c>
      <c r="E11" s="5">
        <f t="shared" si="1"/>
        <v>8932.4950002148689</v>
      </c>
      <c r="F11" s="5">
        <f t="shared" si="2"/>
        <v>29567.504999996811</v>
      </c>
      <c r="G11" s="5">
        <f t="shared" si="3"/>
        <v>3933401.5049993601</v>
      </c>
    </row>
    <row r="12" spans="2:8" x14ac:dyDescent="0.2">
      <c r="B12" s="4">
        <v>4</v>
      </c>
      <c r="C12" s="5">
        <f t="shared" si="4"/>
        <v>3933401.5049993601</v>
      </c>
      <c r="D12" s="5">
        <f t="shared" si="0"/>
        <v>38500.000000211679</v>
      </c>
      <c r="E12" s="5">
        <f t="shared" si="1"/>
        <v>8999.4887127164802</v>
      </c>
      <c r="F12" s="5">
        <f t="shared" si="2"/>
        <v>29500.511287495199</v>
      </c>
      <c r="G12" s="5">
        <f t="shared" si="3"/>
        <v>3924402.0162866437</v>
      </c>
    </row>
    <row r="13" spans="2:8" x14ac:dyDescent="0.2">
      <c r="B13" s="4">
        <v>5</v>
      </c>
      <c r="C13" s="5">
        <f t="shared" si="4"/>
        <v>3924402.0162866437</v>
      </c>
      <c r="D13" s="5">
        <f t="shared" si="0"/>
        <v>38500.000000211679</v>
      </c>
      <c r="E13" s="5">
        <f t="shared" si="1"/>
        <v>9066.9848780618522</v>
      </c>
      <c r="F13" s="5">
        <f t="shared" si="2"/>
        <v>29433.015122149827</v>
      </c>
      <c r="G13" s="5">
        <f t="shared" si="3"/>
        <v>3915335.0314085819</v>
      </c>
    </row>
    <row r="14" spans="2:8" x14ac:dyDescent="0.2">
      <c r="B14" s="4">
        <v>6</v>
      </c>
      <c r="C14" s="5">
        <f t="shared" si="4"/>
        <v>3915335.0314085819</v>
      </c>
      <c r="D14" s="5">
        <f t="shared" si="0"/>
        <v>38500.000000211679</v>
      </c>
      <c r="E14" s="5">
        <f t="shared" si="1"/>
        <v>9134.9872646473159</v>
      </c>
      <c r="F14" s="5">
        <f t="shared" si="2"/>
        <v>29365.012735564364</v>
      </c>
      <c r="G14" s="5">
        <f t="shared" si="3"/>
        <v>3906200.0441439347</v>
      </c>
    </row>
    <row r="15" spans="2:8" x14ac:dyDescent="0.2">
      <c r="B15" s="4">
        <v>7</v>
      </c>
      <c r="C15" s="5">
        <f t="shared" si="4"/>
        <v>3906200.0441439347</v>
      </c>
      <c r="D15" s="5">
        <f t="shared" si="0"/>
        <v>38500.000000211679</v>
      </c>
      <c r="E15" s="5">
        <f t="shared" si="1"/>
        <v>9203.4996691321685</v>
      </c>
      <c r="F15" s="5">
        <f t="shared" si="2"/>
        <v>29296.500331079511</v>
      </c>
      <c r="G15" s="5">
        <f t="shared" si="3"/>
        <v>3896996.5444748024</v>
      </c>
    </row>
    <row r="16" spans="2:8" x14ac:dyDescent="0.2">
      <c r="B16" s="4">
        <v>8</v>
      </c>
      <c r="C16" s="5">
        <f t="shared" si="4"/>
        <v>3896996.5444748024</v>
      </c>
      <c r="D16" s="5">
        <f t="shared" si="0"/>
        <v>38500.000000211679</v>
      </c>
      <c r="E16" s="5">
        <f t="shared" si="1"/>
        <v>9272.5259166506621</v>
      </c>
      <c r="F16" s="5">
        <f t="shared" si="2"/>
        <v>29227.474083561017</v>
      </c>
      <c r="G16" s="5">
        <f t="shared" si="3"/>
        <v>3887724.0185581516</v>
      </c>
    </row>
    <row r="17" spans="2:7" x14ac:dyDescent="0.2">
      <c r="B17" s="4">
        <v>9</v>
      </c>
      <c r="C17" s="5">
        <f t="shared" si="4"/>
        <v>3887724.0185581516</v>
      </c>
      <c r="D17" s="5">
        <f t="shared" si="0"/>
        <v>38500.000000211679</v>
      </c>
      <c r="E17" s="5">
        <f t="shared" si="1"/>
        <v>9342.0698610255422</v>
      </c>
      <c r="F17" s="5">
        <f t="shared" si="2"/>
        <v>29157.930139186137</v>
      </c>
      <c r="G17" s="5">
        <f t="shared" si="3"/>
        <v>3878381.948697126</v>
      </c>
    </row>
    <row r="18" spans="2:7" x14ac:dyDescent="0.2">
      <c r="B18" s="4">
        <v>10</v>
      </c>
      <c r="C18" s="5">
        <f t="shared" si="4"/>
        <v>3878381.948697126</v>
      </c>
      <c r="D18" s="5">
        <f t="shared" si="0"/>
        <v>38500.000000211679</v>
      </c>
      <c r="E18" s="5">
        <f t="shared" si="1"/>
        <v>9412.135384983234</v>
      </c>
      <c r="F18" s="5">
        <f t="shared" si="2"/>
        <v>29087.864615228445</v>
      </c>
      <c r="G18" s="5">
        <f t="shared" si="3"/>
        <v>3868969.8133121426</v>
      </c>
    </row>
    <row r="19" spans="2:7" x14ac:dyDescent="0.2">
      <c r="B19" s="4">
        <v>11</v>
      </c>
      <c r="C19" s="5">
        <f t="shared" si="4"/>
        <v>3868969.8133121426</v>
      </c>
      <c r="D19" s="5">
        <f t="shared" si="0"/>
        <v>38500.000000211679</v>
      </c>
      <c r="E19" s="5">
        <f t="shared" si="1"/>
        <v>9482.7264003706114</v>
      </c>
      <c r="F19" s="5">
        <f t="shared" si="2"/>
        <v>29017.273599841068</v>
      </c>
      <c r="G19" s="5">
        <f t="shared" si="3"/>
        <v>3859487.0869117719</v>
      </c>
    </row>
    <row r="20" spans="2:7" x14ac:dyDescent="0.2">
      <c r="B20" s="4">
        <v>12</v>
      </c>
      <c r="C20" s="5">
        <f t="shared" si="4"/>
        <v>3859487.0869117719</v>
      </c>
      <c r="D20" s="5">
        <f t="shared" si="0"/>
        <v>38500.000000211679</v>
      </c>
      <c r="E20" s="5">
        <f t="shared" si="1"/>
        <v>9553.8468483733923</v>
      </c>
      <c r="F20" s="5">
        <f t="shared" si="2"/>
        <v>28946.153151838287</v>
      </c>
      <c r="G20" s="5">
        <f t="shared" si="3"/>
        <v>3849933.2400633986</v>
      </c>
    </row>
    <row r="21" spans="2:7" x14ac:dyDescent="0.2">
      <c r="B21" s="4">
        <v>13</v>
      </c>
      <c r="C21" s="5">
        <f t="shared" si="4"/>
        <v>3849933.2400633986</v>
      </c>
      <c r="D21" s="5">
        <f t="shared" si="0"/>
        <v>38500.000000211679</v>
      </c>
      <c r="E21" s="5">
        <f t="shared" si="1"/>
        <v>9625.5006997361925</v>
      </c>
      <c r="F21" s="5">
        <f t="shared" si="2"/>
        <v>28874.499300475487</v>
      </c>
      <c r="G21" s="5">
        <f t="shared" si="3"/>
        <v>3840307.7393636624</v>
      </c>
    </row>
    <row r="22" spans="2:7" x14ac:dyDescent="0.2">
      <c r="B22" s="4">
        <v>14</v>
      </c>
      <c r="C22" s="5">
        <f t="shared" si="4"/>
        <v>3840307.7393636624</v>
      </c>
      <c r="D22" s="5">
        <f t="shared" si="0"/>
        <v>38500.000000211679</v>
      </c>
      <c r="E22" s="5">
        <f t="shared" si="1"/>
        <v>9697.6919549842132</v>
      </c>
      <c r="F22" s="5">
        <f t="shared" si="2"/>
        <v>28802.308045227466</v>
      </c>
      <c r="G22" s="5">
        <f t="shared" si="3"/>
        <v>3830610.0474086781</v>
      </c>
    </row>
    <row r="23" spans="2:7" x14ac:dyDescent="0.2">
      <c r="B23" s="4">
        <v>15</v>
      </c>
      <c r="C23" s="5">
        <f t="shared" si="4"/>
        <v>3830610.0474086781</v>
      </c>
      <c r="D23" s="5">
        <f t="shared" si="0"/>
        <v>38500.000000211679</v>
      </c>
      <c r="E23" s="5">
        <f t="shared" si="1"/>
        <v>9770.424644646595</v>
      </c>
      <c r="F23" s="5">
        <f t="shared" si="2"/>
        <v>28729.575355565084</v>
      </c>
      <c r="G23" s="5">
        <f t="shared" si="3"/>
        <v>3820839.6227640314</v>
      </c>
    </row>
    <row r="24" spans="2:7" x14ac:dyDescent="0.2">
      <c r="B24" s="4">
        <v>16</v>
      </c>
      <c r="C24" s="5">
        <f t="shared" si="4"/>
        <v>3820839.6227640314</v>
      </c>
      <c r="D24" s="5">
        <f t="shared" si="0"/>
        <v>38500.000000211679</v>
      </c>
      <c r="E24" s="5">
        <f t="shared" si="1"/>
        <v>9843.7028294814445</v>
      </c>
      <c r="F24" s="5">
        <f t="shared" si="2"/>
        <v>28656.297170730235</v>
      </c>
      <c r="G24" s="5">
        <f t="shared" si="3"/>
        <v>3810995.9199345498</v>
      </c>
    </row>
    <row r="25" spans="2:7" x14ac:dyDescent="0.2">
      <c r="B25" s="4">
        <v>17</v>
      </c>
      <c r="C25" s="5">
        <f t="shared" si="4"/>
        <v>3810995.9199345498</v>
      </c>
      <c r="D25" s="5">
        <f t="shared" si="0"/>
        <v>38500.000000211679</v>
      </c>
      <c r="E25" s="5">
        <f t="shared" si="1"/>
        <v>9917.5306007025574</v>
      </c>
      <c r="F25" s="5">
        <f t="shared" si="2"/>
        <v>28582.469399509122</v>
      </c>
      <c r="G25" s="5">
        <f t="shared" si="3"/>
        <v>3801078.3893338474</v>
      </c>
    </row>
    <row r="26" spans="2:7" x14ac:dyDescent="0.2">
      <c r="B26" s="4">
        <v>18</v>
      </c>
      <c r="C26" s="5">
        <f t="shared" si="4"/>
        <v>3801078.3893338474</v>
      </c>
      <c r="D26" s="5">
        <f t="shared" si="0"/>
        <v>38500.000000211679</v>
      </c>
      <c r="E26" s="5">
        <f t="shared" si="1"/>
        <v>9991.9120802078251</v>
      </c>
      <c r="F26" s="5">
        <f t="shared" si="2"/>
        <v>28508.087920003854</v>
      </c>
      <c r="G26" s="5">
        <f t="shared" si="3"/>
        <v>3791086.4772536396</v>
      </c>
    </row>
    <row r="27" spans="2:7" x14ac:dyDescent="0.2">
      <c r="B27" s="4">
        <v>19</v>
      </c>
      <c r="C27" s="5">
        <f t="shared" si="4"/>
        <v>3791086.4772536396</v>
      </c>
      <c r="D27" s="5">
        <f t="shared" si="0"/>
        <v>38500.000000211679</v>
      </c>
      <c r="E27" s="5">
        <f t="shared" si="1"/>
        <v>10066.851420809384</v>
      </c>
      <c r="F27" s="5">
        <f t="shared" si="2"/>
        <v>28433.148579402296</v>
      </c>
      <c r="G27" s="5">
        <f t="shared" si="3"/>
        <v>3781019.6258328301</v>
      </c>
    </row>
    <row r="28" spans="2:7" x14ac:dyDescent="0.2">
      <c r="B28" s="4">
        <v>20</v>
      </c>
      <c r="C28" s="5">
        <f t="shared" si="4"/>
        <v>3781019.6258328301</v>
      </c>
      <c r="D28" s="5">
        <f t="shared" si="0"/>
        <v>38500.000000211679</v>
      </c>
      <c r="E28" s="5">
        <f t="shared" si="1"/>
        <v>10142.352806465457</v>
      </c>
      <c r="F28" s="5">
        <f t="shared" si="2"/>
        <v>28357.647193746223</v>
      </c>
      <c r="G28" s="5">
        <f t="shared" si="3"/>
        <v>3770877.2730263649</v>
      </c>
    </row>
    <row r="29" spans="2:7" x14ac:dyDescent="0.2">
      <c r="B29" s="4">
        <v>21</v>
      </c>
      <c r="C29" s="5">
        <f t="shared" si="4"/>
        <v>3770877.2730263649</v>
      </c>
      <c r="D29" s="5">
        <f t="shared" si="0"/>
        <v>38500.000000211679</v>
      </c>
      <c r="E29" s="5">
        <f t="shared" si="1"/>
        <v>10218.420452513943</v>
      </c>
      <c r="F29" s="5">
        <f t="shared" si="2"/>
        <v>28281.579547697736</v>
      </c>
      <c r="G29" s="5">
        <f t="shared" si="3"/>
        <v>3760658.8525738511</v>
      </c>
    </row>
    <row r="30" spans="2:7" x14ac:dyDescent="0.2">
      <c r="B30" s="4">
        <v>22</v>
      </c>
      <c r="C30" s="5">
        <f t="shared" si="4"/>
        <v>3760658.8525738511</v>
      </c>
      <c r="D30" s="5">
        <f t="shared" si="0"/>
        <v>38500.000000211679</v>
      </c>
      <c r="E30" s="5">
        <f t="shared" si="1"/>
        <v>10295.058605907798</v>
      </c>
      <c r="F30" s="5">
        <f t="shared" si="2"/>
        <v>28204.941394303882</v>
      </c>
      <c r="G30" s="5">
        <f t="shared" si="3"/>
        <v>3750363.7939679432</v>
      </c>
    </row>
    <row r="31" spans="2:7" x14ac:dyDescent="0.2">
      <c r="B31" s="4">
        <v>23</v>
      </c>
      <c r="C31" s="5">
        <f t="shared" si="4"/>
        <v>3750363.7939679432</v>
      </c>
      <c r="D31" s="5">
        <f t="shared" si="0"/>
        <v>38500.000000211679</v>
      </c>
      <c r="E31" s="5">
        <f t="shared" si="1"/>
        <v>10372.271545452106</v>
      </c>
      <c r="F31" s="5">
        <f t="shared" si="2"/>
        <v>28127.728454759574</v>
      </c>
      <c r="G31" s="5">
        <f t="shared" si="3"/>
        <v>3739991.5224224911</v>
      </c>
    </row>
    <row r="32" spans="2:7" x14ac:dyDescent="0.2">
      <c r="B32" s="4">
        <v>24</v>
      </c>
      <c r="C32" s="5">
        <f t="shared" si="4"/>
        <v>3739991.5224224911</v>
      </c>
      <c r="D32" s="5">
        <f t="shared" si="0"/>
        <v>38500.000000211679</v>
      </c>
      <c r="E32" s="5">
        <f t="shared" si="1"/>
        <v>10450.063582042996</v>
      </c>
      <c r="F32" s="5">
        <f t="shared" si="2"/>
        <v>28049.936418168683</v>
      </c>
      <c r="G32" s="5">
        <f t="shared" si="3"/>
        <v>3729541.4588404479</v>
      </c>
    </row>
    <row r="33" spans="2:7" x14ac:dyDescent="0.2">
      <c r="B33" s="4">
        <v>25</v>
      </c>
      <c r="C33" s="5">
        <f t="shared" si="4"/>
        <v>3729541.4588404479</v>
      </c>
      <c r="D33" s="5">
        <f t="shared" si="0"/>
        <v>38500.000000211679</v>
      </c>
      <c r="E33" s="5">
        <f t="shared" si="1"/>
        <v>10528.43905890832</v>
      </c>
      <c r="F33" s="5">
        <f t="shared" si="2"/>
        <v>27971.56094130336</v>
      </c>
      <c r="G33" s="5">
        <f t="shared" si="3"/>
        <v>3719013.0197815397</v>
      </c>
    </row>
    <row r="34" spans="2:7" x14ac:dyDescent="0.2">
      <c r="B34" s="4">
        <v>26</v>
      </c>
      <c r="C34" s="5">
        <f t="shared" si="4"/>
        <v>3719013.0197815397</v>
      </c>
      <c r="D34" s="5">
        <f t="shared" si="0"/>
        <v>38500.000000211679</v>
      </c>
      <c r="E34" s="5">
        <f t="shared" si="1"/>
        <v>10607.402351850134</v>
      </c>
      <c r="F34" s="5">
        <f t="shared" si="2"/>
        <v>27892.597648361545</v>
      </c>
      <c r="G34" s="5">
        <f t="shared" si="3"/>
        <v>3708405.6174296895</v>
      </c>
    </row>
    <row r="35" spans="2:7" x14ac:dyDescent="0.2">
      <c r="B35" s="4">
        <v>27</v>
      </c>
      <c r="C35" s="5">
        <f t="shared" si="4"/>
        <v>3708405.6174296895</v>
      </c>
      <c r="D35" s="5">
        <f t="shared" si="0"/>
        <v>38500.000000211679</v>
      </c>
      <c r="E35" s="5">
        <f t="shared" si="1"/>
        <v>10686.957869489008</v>
      </c>
      <c r="F35" s="5">
        <f t="shared" si="2"/>
        <v>27813.042130722672</v>
      </c>
      <c r="G35" s="5">
        <f t="shared" si="3"/>
        <v>3697718.6595602003</v>
      </c>
    </row>
    <row r="36" spans="2:7" x14ac:dyDescent="0.2">
      <c r="B36" s="4">
        <v>28</v>
      </c>
      <c r="C36" s="5">
        <f t="shared" si="4"/>
        <v>3697718.6595602003</v>
      </c>
      <c r="D36" s="5">
        <f t="shared" si="0"/>
        <v>38500.000000211679</v>
      </c>
      <c r="E36" s="5">
        <f t="shared" si="1"/>
        <v>10767.11005351018</v>
      </c>
      <c r="F36" s="5">
        <f t="shared" si="2"/>
        <v>27732.8899467015</v>
      </c>
      <c r="G36" s="5">
        <f t="shared" si="3"/>
        <v>3686951.5495066899</v>
      </c>
    </row>
    <row r="37" spans="2:7" x14ac:dyDescent="0.2">
      <c r="B37" s="4">
        <v>29</v>
      </c>
      <c r="C37" s="5">
        <f t="shared" si="4"/>
        <v>3686951.5495066899</v>
      </c>
      <c r="D37" s="5">
        <f t="shared" si="0"/>
        <v>38500.000000211679</v>
      </c>
      <c r="E37" s="5">
        <f t="shared" si="1"/>
        <v>10847.863378911505</v>
      </c>
      <c r="F37" s="5">
        <f t="shared" si="2"/>
        <v>27652.136621300175</v>
      </c>
      <c r="G37" s="5">
        <f t="shared" si="3"/>
        <v>3676103.6861277786</v>
      </c>
    </row>
    <row r="38" spans="2:7" x14ac:dyDescent="0.2">
      <c r="B38" s="4">
        <v>30</v>
      </c>
      <c r="C38" s="5">
        <f t="shared" si="4"/>
        <v>3676103.6861277786</v>
      </c>
      <c r="D38" s="5">
        <f t="shared" si="0"/>
        <v>38500.000000211679</v>
      </c>
      <c r="E38" s="5">
        <f t="shared" si="1"/>
        <v>10929.222354253339</v>
      </c>
      <c r="F38" s="5">
        <f t="shared" si="2"/>
        <v>27570.77764595834</v>
      </c>
      <c r="G38" s="5">
        <f t="shared" si="3"/>
        <v>3665174.4637735253</v>
      </c>
    </row>
    <row r="39" spans="2:7" x14ac:dyDescent="0.2">
      <c r="B39" s="4">
        <v>31</v>
      </c>
      <c r="C39" s="5">
        <f t="shared" si="4"/>
        <v>3665174.4637735253</v>
      </c>
      <c r="D39" s="5">
        <f t="shared" si="0"/>
        <v>38500.000000211679</v>
      </c>
      <c r="E39" s="5">
        <f t="shared" si="1"/>
        <v>11011.191521910241</v>
      </c>
      <c r="F39" s="5">
        <f t="shared" si="2"/>
        <v>27488.808478301438</v>
      </c>
      <c r="G39" s="5">
        <f t="shared" si="3"/>
        <v>3654163.2722516153</v>
      </c>
    </row>
    <row r="40" spans="2:7" x14ac:dyDescent="0.2">
      <c r="B40" s="4">
        <v>32</v>
      </c>
      <c r="C40" s="5">
        <f t="shared" si="4"/>
        <v>3654163.2722516153</v>
      </c>
      <c r="D40" s="5">
        <f t="shared" si="0"/>
        <v>38500.000000211679</v>
      </c>
      <c r="E40" s="5">
        <f t="shared" si="1"/>
        <v>11093.775458324566</v>
      </c>
      <c r="F40" s="5">
        <f t="shared" si="2"/>
        <v>27406.224541887113</v>
      </c>
      <c r="G40" s="5">
        <f t="shared" si="3"/>
        <v>3643069.4967932906</v>
      </c>
    </row>
    <row r="41" spans="2:7" x14ac:dyDescent="0.2">
      <c r="B41" s="4">
        <v>33</v>
      </c>
      <c r="C41" s="5">
        <f t="shared" si="4"/>
        <v>3643069.4967932906</v>
      </c>
      <c r="D41" s="5">
        <f t="shared" si="0"/>
        <v>38500.000000211679</v>
      </c>
      <c r="E41" s="5">
        <f t="shared" si="1"/>
        <v>11176.978774261999</v>
      </c>
      <c r="F41" s="5">
        <f t="shared" si="2"/>
        <v>27323.02122594968</v>
      </c>
      <c r="G41" s="5">
        <f t="shared" si="3"/>
        <v>3631892.5180190285</v>
      </c>
    </row>
    <row r="42" spans="2:7" x14ac:dyDescent="0.2">
      <c r="B42" s="4">
        <v>34</v>
      </c>
      <c r="C42" s="5">
        <f t="shared" si="4"/>
        <v>3631892.5180190285</v>
      </c>
      <c r="D42" s="5">
        <f t="shared" si="0"/>
        <v>38500.000000211679</v>
      </c>
      <c r="E42" s="5">
        <f t="shared" si="1"/>
        <v>11260.806115068968</v>
      </c>
      <c r="F42" s="5">
        <f t="shared" si="2"/>
        <v>27239.193885142711</v>
      </c>
      <c r="G42" s="5">
        <f t="shared" si="3"/>
        <v>3620631.7119039595</v>
      </c>
    </row>
    <row r="43" spans="2:7" x14ac:dyDescent="0.2">
      <c r="B43" s="4">
        <v>35</v>
      </c>
      <c r="C43" s="5">
        <f t="shared" si="4"/>
        <v>3620631.7119039595</v>
      </c>
      <c r="D43" s="5">
        <f t="shared" si="0"/>
        <v>38500.000000211679</v>
      </c>
      <c r="E43" s="5">
        <f t="shared" si="1"/>
        <v>11345.262160931983</v>
      </c>
      <c r="F43" s="5">
        <f t="shared" si="2"/>
        <v>27154.737839279696</v>
      </c>
      <c r="G43" s="5">
        <f t="shared" si="3"/>
        <v>3609286.4497430273</v>
      </c>
    </row>
    <row r="44" spans="2:7" x14ac:dyDescent="0.2">
      <c r="B44" s="4">
        <v>36</v>
      </c>
      <c r="C44" s="5">
        <f t="shared" si="4"/>
        <v>3609286.4497430273</v>
      </c>
      <c r="D44" s="5">
        <f t="shared" si="0"/>
        <v>38500.000000211679</v>
      </c>
      <c r="E44" s="5">
        <f t="shared" si="1"/>
        <v>11430.351627138974</v>
      </c>
      <c r="F44" s="5">
        <f t="shared" si="2"/>
        <v>27069.648373072705</v>
      </c>
      <c r="G44" s="5">
        <f t="shared" si="3"/>
        <v>3597856.0981158884</v>
      </c>
    </row>
    <row r="45" spans="2:7" x14ac:dyDescent="0.2">
      <c r="B45" s="4">
        <v>37</v>
      </c>
      <c r="C45" s="5">
        <f t="shared" si="4"/>
        <v>3597856.0981158884</v>
      </c>
      <c r="D45" s="5">
        <f t="shared" si="0"/>
        <v>38500.000000211679</v>
      </c>
      <c r="E45" s="5">
        <f t="shared" si="1"/>
        <v>11516.079264342516</v>
      </c>
      <c r="F45" s="5">
        <f t="shared" si="2"/>
        <v>26983.920735869164</v>
      </c>
      <c r="G45" s="5">
        <f t="shared" si="3"/>
        <v>3586340.0188515461</v>
      </c>
    </row>
    <row r="46" spans="2:7" x14ac:dyDescent="0.2">
      <c r="B46" s="4">
        <v>38</v>
      </c>
      <c r="C46" s="5">
        <f t="shared" si="4"/>
        <v>3586340.0188515461</v>
      </c>
      <c r="D46" s="5">
        <f t="shared" si="0"/>
        <v>38500.000000211679</v>
      </c>
      <c r="E46" s="5">
        <f t="shared" si="1"/>
        <v>11602.449858825086</v>
      </c>
      <c r="F46" s="5">
        <f t="shared" si="2"/>
        <v>26897.550141386593</v>
      </c>
      <c r="G46" s="5">
        <f t="shared" si="3"/>
        <v>3574737.5689927209</v>
      </c>
    </row>
    <row r="47" spans="2:7" x14ac:dyDescent="0.2">
      <c r="B47" s="4">
        <v>39</v>
      </c>
      <c r="C47" s="5">
        <f t="shared" si="4"/>
        <v>3574737.5689927209</v>
      </c>
      <c r="D47" s="5">
        <f t="shared" si="0"/>
        <v>38500.000000211679</v>
      </c>
      <c r="E47" s="5">
        <f t="shared" si="1"/>
        <v>11689.468232766274</v>
      </c>
      <c r="F47" s="5">
        <f t="shared" si="2"/>
        <v>26810.531767445405</v>
      </c>
      <c r="G47" s="5">
        <f t="shared" si="3"/>
        <v>3563048.1007599547</v>
      </c>
    </row>
    <row r="48" spans="2:7" x14ac:dyDescent="0.2">
      <c r="B48" s="4">
        <v>40</v>
      </c>
      <c r="C48" s="5">
        <f t="shared" si="4"/>
        <v>3563048.1007599547</v>
      </c>
      <c r="D48" s="5">
        <f t="shared" si="0"/>
        <v>38500.000000211679</v>
      </c>
      <c r="E48" s="5">
        <f t="shared" si="1"/>
        <v>11777.139244512022</v>
      </c>
      <c r="F48" s="5">
        <f t="shared" si="2"/>
        <v>26722.860755699658</v>
      </c>
      <c r="G48" s="5">
        <f t="shared" si="3"/>
        <v>3551270.9615154425</v>
      </c>
    </row>
    <row r="49" spans="2:7" x14ac:dyDescent="0.2">
      <c r="B49" s="4">
        <v>41</v>
      </c>
      <c r="C49" s="5">
        <f t="shared" si="4"/>
        <v>3551270.9615154425</v>
      </c>
      <c r="D49" s="5">
        <f t="shared" si="0"/>
        <v>38500.000000211679</v>
      </c>
      <c r="E49" s="5">
        <f t="shared" si="1"/>
        <v>11865.467788845861</v>
      </c>
      <c r="F49" s="5">
        <f t="shared" si="2"/>
        <v>26634.532211365819</v>
      </c>
      <c r="G49" s="5">
        <f t="shared" si="3"/>
        <v>3539405.4937265967</v>
      </c>
    </row>
    <row r="50" spans="2:7" x14ac:dyDescent="0.2">
      <c r="B50" s="4">
        <v>42</v>
      </c>
      <c r="C50" s="5">
        <f t="shared" si="4"/>
        <v>3539405.4937265967</v>
      </c>
      <c r="D50" s="5">
        <f t="shared" si="0"/>
        <v>38500.000000211679</v>
      </c>
      <c r="E50" s="5">
        <f t="shared" si="1"/>
        <v>11954.458797262207</v>
      </c>
      <c r="F50" s="5">
        <f t="shared" si="2"/>
        <v>26545.541202949473</v>
      </c>
      <c r="G50" s="5">
        <f t="shared" si="3"/>
        <v>3527451.0349293347</v>
      </c>
    </row>
    <row r="51" spans="2:7" x14ac:dyDescent="0.2">
      <c r="B51" s="4">
        <v>43</v>
      </c>
      <c r="C51" s="5">
        <f t="shared" si="4"/>
        <v>3527451.0349293347</v>
      </c>
      <c r="D51" s="5">
        <f t="shared" si="0"/>
        <v>38500.000000211679</v>
      </c>
      <c r="E51" s="5">
        <f t="shared" si="1"/>
        <v>12044.11723824167</v>
      </c>
      <c r="F51" s="5">
        <f t="shared" si="2"/>
        <v>26455.88276197001</v>
      </c>
      <c r="G51" s="5">
        <f t="shared" si="3"/>
        <v>3515406.9176910929</v>
      </c>
    </row>
    <row r="52" spans="2:7" x14ac:dyDescent="0.2">
      <c r="B52" s="4">
        <v>44</v>
      </c>
      <c r="C52" s="5">
        <f t="shared" si="4"/>
        <v>3515406.9176910929</v>
      </c>
      <c r="D52" s="5">
        <f t="shared" si="0"/>
        <v>38500.000000211679</v>
      </c>
      <c r="E52" s="5">
        <f t="shared" si="1"/>
        <v>12134.448117528482</v>
      </c>
      <c r="F52" s="5">
        <f t="shared" si="2"/>
        <v>26365.551882683198</v>
      </c>
      <c r="G52" s="5">
        <f t="shared" si="3"/>
        <v>3503272.4695735644</v>
      </c>
    </row>
    <row r="53" spans="2:7" x14ac:dyDescent="0.2">
      <c r="B53" s="4">
        <v>45</v>
      </c>
      <c r="C53" s="5">
        <f t="shared" si="4"/>
        <v>3503272.4695735644</v>
      </c>
      <c r="D53" s="5">
        <f t="shared" si="0"/>
        <v>38500.000000211679</v>
      </c>
      <c r="E53" s="5">
        <f t="shared" si="1"/>
        <v>12225.456478409949</v>
      </c>
      <c r="F53" s="5">
        <f t="shared" si="2"/>
        <v>26274.54352180173</v>
      </c>
      <c r="G53" s="5">
        <f t="shared" si="3"/>
        <v>3491047.0130951544</v>
      </c>
    </row>
    <row r="54" spans="2:7" x14ac:dyDescent="0.2">
      <c r="B54" s="4">
        <v>46</v>
      </c>
      <c r="C54" s="5">
        <f t="shared" si="4"/>
        <v>3491047.0130951544</v>
      </c>
      <c r="D54" s="5">
        <f t="shared" si="0"/>
        <v>38500.000000211679</v>
      </c>
      <c r="E54" s="5">
        <f t="shared" si="1"/>
        <v>12317.147401998023</v>
      </c>
      <c r="F54" s="5">
        <f t="shared" si="2"/>
        <v>26182.852598213656</v>
      </c>
      <c r="G54" s="5">
        <f t="shared" si="3"/>
        <v>3478729.8656931566</v>
      </c>
    </row>
    <row r="55" spans="2:7" x14ac:dyDescent="0.2">
      <c r="B55" s="4">
        <v>47</v>
      </c>
      <c r="C55" s="5">
        <f t="shared" si="4"/>
        <v>3478729.8656931566</v>
      </c>
      <c r="D55" s="5">
        <f t="shared" si="0"/>
        <v>38500.000000211679</v>
      </c>
      <c r="E55" s="5">
        <f t="shared" si="1"/>
        <v>12409.526007513006</v>
      </c>
      <c r="F55" s="5">
        <f t="shared" si="2"/>
        <v>26090.473992698673</v>
      </c>
      <c r="G55" s="5">
        <f t="shared" si="3"/>
        <v>3466320.3396856436</v>
      </c>
    </row>
    <row r="56" spans="2:7" x14ac:dyDescent="0.2">
      <c r="B56" s="4">
        <v>48</v>
      </c>
      <c r="C56" s="5">
        <f t="shared" si="4"/>
        <v>3466320.3396856436</v>
      </c>
      <c r="D56" s="5">
        <f t="shared" si="0"/>
        <v>38500.000000211679</v>
      </c>
      <c r="E56" s="5">
        <f t="shared" si="1"/>
        <v>12502.597452569353</v>
      </c>
      <c r="F56" s="5">
        <f t="shared" si="2"/>
        <v>25997.402547642327</v>
      </c>
      <c r="G56" s="5">
        <f t="shared" si="3"/>
        <v>3453817.7422330743</v>
      </c>
    </row>
    <row r="57" spans="2:7" x14ac:dyDescent="0.2">
      <c r="B57" s="4">
        <v>49</v>
      </c>
      <c r="C57" s="5">
        <f t="shared" si="4"/>
        <v>3453817.7422330743</v>
      </c>
      <c r="D57" s="5">
        <f t="shared" si="0"/>
        <v>38500.000000211679</v>
      </c>
      <c r="E57" s="5">
        <f t="shared" si="1"/>
        <v>12596.366933463625</v>
      </c>
      <c r="F57" s="5">
        <f t="shared" si="2"/>
        <v>25903.633066748054</v>
      </c>
      <c r="G57" s="5">
        <f t="shared" si="3"/>
        <v>3441221.3752996107</v>
      </c>
    </row>
    <row r="58" spans="2:7" x14ac:dyDescent="0.2">
      <c r="B58" s="4">
        <v>50</v>
      </c>
      <c r="C58" s="5">
        <f t="shared" si="4"/>
        <v>3441221.3752996107</v>
      </c>
      <c r="D58" s="5">
        <f t="shared" si="0"/>
        <v>38500.000000211679</v>
      </c>
      <c r="E58" s="5">
        <f t="shared" si="1"/>
        <v>12690.839685464602</v>
      </c>
      <c r="F58" s="5">
        <f t="shared" si="2"/>
        <v>25809.160314747078</v>
      </c>
      <c r="G58" s="5">
        <f t="shared" si="3"/>
        <v>3428530.5356141459</v>
      </c>
    </row>
    <row r="59" spans="2:7" x14ac:dyDescent="0.2">
      <c r="B59" s="4">
        <v>51</v>
      </c>
      <c r="C59" s="5">
        <f t="shared" si="4"/>
        <v>3428530.5356141459</v>
      </c>
      <c r="D59" s="5">
        <f t="shared" si="0"/>
        <v>38500.000000211679</v>
      </c>
      <c r="E59" s="5">
        <f t="shared" si="1"/>
        <v>12786.020983105587</v>
      </c>
      <c r="F59" s="5">
        <f t="shared" si="2"/>
        <v>25713.979017106092</v>
      </c>
      <c r="G59" s="5">
        <f t="shared" si="3"/>
        <v>3415744.5146310404</v>
      </c>
    </row>
    <row r="60" spans="2:7" x14ac:dyDescent="0.2">
      <c r="B60" s="4">
        <v>52</v>
      </c>
      <c r="C60" s="5">
        <f t="shared" si="4"/>
        <v>3415744.5146310404</v>
      </c>
      <c r="D60" s="5">
        <f t="shared" si="0"/>
        <v>38500.000000211679</v>
      </c>
      <c r="E60" s="5">
        <f t="shared" si="1"/>
        <v>12881.916140478879</v>
      </c>
      <c r="F60" s="5">
        <f t="shared" si="2"/>
        <v>25618.0838597328</v>
      </c>
      <c r="G60" s="5">
        <f t="shared" si="3"/>
        <v>3402862.5984905614</v>
      </c>
    </row>
    <row r="61" spans="2:7" x14ac:dyDescent="0.2">
      <c r="B61" s="4">
        <v>53</v>
      </c>
      <c r="C61" s="5">
        <f t="shared" si="4"/>
        <v>3402862.5984905614</v>
      </c>
      <c r="D61" s="5">
        <f t="shared" si="0"/>
        <v>38500.000000211679</v>
      </c>
      <c r="E61" s="5">
        <f t="shared" si="1"/>
        <v>12978.53051153247</v>
      </c>
      <c r="F61" s="5">
        <f t="shared" si="2"/>
        <v>25521.469488679209</v>
      </c>
      <c r="G61" s="5">
        <f t="shared" si="3"/>
        <v>3389884.0679790289</v>
      </c>
    </row>
    <row r="62" spans="2:7" x14ac:dyDescent="0.2">
      <c r="B62" s="4">
        <v>54</v>
      </c>
      <c r="C62" s="5">
        <f t="shared" si="4"/>
        <v>3389884.0679790289</v>
      </c>
      <c r="D62" s="5">
        <f t="shared" si="0"/>
        <v>38500.000000211679</v>
      </c>
      <c r="E62" s="5">
        <f t="shared" si="1"/>
        <v>13075.869490368965</v>
      </c>
      <c r="F62" s="5">
        <f t="shared" si="2"/>
        <v>25424.130509842715</v>
      </c>
      <c r="G62" s="5">
        <f t="shared" si="3"/>
        <v>3376808.1984886602</v>
      </c>
    </row>
    <row r="63" spans="2:7" x14ac:dyDescent="0.2">
      <c r="B63" s="4">
        <v>55</v>
      </c>
      <c r="C63" s="5">
        <f t="shared" si="4"/>
        <v>3376808.1984886602</v>
      </c>
      <c r="D63" s="5">
        <f t="shared" si="0"/>
        <v>38500.000000211679</v>
      </c>
      <c r="E63" s="5">
        <f t="shared" si="1"/>
        <v>13173.93851154673</v>
      </c>
      <c r="F63" s="5">
        <f t="shared" si="2"/>
        <v>25326.061488664949</v>
      </c>
      <c r="G63" s="5">
        <f t="shared" si="3"/>
        <v>3363634.2599771135</v>
      </c>
    </row>
    <row r="64" spans="2:7" x14ac:dyDescent="0.2">
      <c r="B64" s="4">
        <v>56</v>
      </c>
      <c r="C64" s="5">
        <f t="shared" si="4"/>
        <v>3363634.2599771135</v>
      </c>
      <c r="D64" s="5">
        <f t="shared" si="0"/>
        <v>38500.000000211679</v>
      </c>
      <c r="E64" s="5">
        <f t="shared" si="1"/>
        <v>13272.743050383331</v>
      </c>
      <c r="F64" s="5">
        <f t="shared" si="2"/>
        <v>25227.256949828348</v>
      </c>
      <c r="G64" s="5">
        <f t="shared" si="3"/>
        <v>3350361.5169267301</v>
      </c>
    </row>
    <row r="65" spans="2:7" x14ac:dyDescent="0.2">
      <c r="B65" s="4">
        <v>57</v>
      </c>
      <c r="C65" s="5">
        <f t="shared" si="4"/>
        <v>3350361.5169267301</v>
      </c>
      <c r="D65" s="5">
        <f t="shared" si="0"/>
        <v>38500.000000211679</v>
      </c>
      <c r="E65" s="5">
        <f t="shared" si="1"/>
        <v>13372.288623261204</v>
      </c>
      <c r="F65" s="5">
        <f t="shared" si="2"/>
        <v>25127.711376950476</v>
      </c>
      <c r="G65" s="5">
        <f t="shared" si="3"/>
        <v>3336989.2283034688</v>
      </c>
    </row>
    <row r="66" spans="2:7" x14ac:dyDescent="0.2">
      <c r="B66" s="4">
        <v>58</v>
      </c>
      <c r="C66" s="5">
        <f t="shared" si="4"/>
        <v>3336989.2283034688</v>
      </c>
      <c r="D66" s="5">
        <f t="shared" si="0"/>
        <v>38500.000000211679</v>
      </c>
      <c r="E66" s="5">
        <f t="shared" si="1"/>
        <v>13472.580787935665</v>
      </c>
      <c r="F66" s="5">
        <f t="shared" si="2"/>
        <v>25027.419212276014</v>
      </c>
      <c r="G66" s="5">
        <f t="shared" si="3"/>
        <v>3323516.647515533</v>
      </c>
    </row>
    <row r="67" spans="2:7" x14ac:dyDescent="0.2">
      <c r="B67" s="4">
        <v>59</v>
      </c>
      <c r="C67" s="5">
        <f>G66</f>
        <v>3323516.647515533</v>
      </c>
      <c r="D67" s="5">
        <f t="shared" si="0"/>
        <v>38500.000000211679</v>
      </c>
      <c r="E67" s="5">
        <f t="shared" si="1"/>
        <v>13573.625143845184</v>
      </c>
      <c r="F67" s="5">
        <f t="shared" si="2"/>
        <v>24926.374856366496</v>
      </c>
      <c r="G67" s="5">
        <f>C67-E67</f>
        <v>3309943.0223716879</v>
      </c>
    </row>
    <row r="68" spans="2:7" x14ac:dyDescent="0.2">
      <c r="B68" s="4">
        <v>60</v>
      </c>
      <c r="C68" s="5">
        <f>G67</f>
        <v>3309943.0223716879</v>
      </c>
      <c r="D68" s="5">
        <f t="shared" si="0"/>
        <v>38500.000000211679</v>
      </c>
      <c r="E68" s="5">
        <f t="shared" si="1"/>
        <v>13675.42733242402</v>
      </c>
      <c r="F68" s="5">
        <f t="shared" si="2"/>
        <v>24824.572667787659</v>
      </c>
      <c r="G68" s="5">
        <f>C68-E68</f>
        <v>3296267.5950392638</v>
      </c>
    </row>
  </sheetData>
  <mergeCells count="1">
    <mergeCell ref="B1:G1"/>
  </mergeCells>
  <conditionalFormatting sqref="B9:G6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BC8A-6A0B-430F-A44E-F0BBF4467CB8}">
  <sheetPr codeName="Sheet21"/>
  <dimension ref="A1:L25"/>
  <sheetViews>
    <sheetView showGridLines="0" zoomScaleNormal="100" workbookViewId="0">
      <selection activeCell="M15" sqref="M15"/>
    </sheetView>
  </sheetViews>
  <sheetFormatPr defaultRowHeight="14.25" x14ac:dyDescent="0.2"/>
  <cols>
    <col min="1" max="1" width="9.140625" style="73"/>
    <col min="2" max="2" width="15.42578125" style="73" bestFit="1" customWidth="1"/>
    <col min="3" max="3" width="14.85546875" style="73" bestFit="1" customWidth="1"/>
    <col min="4" max="4" width="9.140625" style="73" bestFit="1" customWidth="1"/>
    <col min="5" max="5" width="10" style="73" bestFit="1" customWidth="1"/>
    <col min="6" max="6" width="9" style="73" bestFit="1" customWidth="1"/>
    <col min="7" max="7" width="18.140625" style="73" bestFit="1" customWidth="1"/>
    <col min="8" max="8" width="14.28515625" style="73" bestFit="1" customWidth="1"/>
    <col min="9" max="12" width="13.28515625" style="73" bestFit="1" customWidth="1"/>
    <col min="13" max="16384" width="9.140625" style="73"/>
  </cols>
  <sheetData>
    <row r="1" spans="1:12" ht="16.5" x14ac:dyDescent="0.3">
      <c r="B1" s="148" t="s">
        <v>128</v>
      </c>
      <c r="C1" s="149"/>
      <c r="D1" s="149"/>
      <c r="E1" s="149"/>
      <c r="F1" s="149"/>
      <c r="G1" s="149"/>
      <c r="H1" s="149"/>
      <c r="I1" s="149"/>
      <c r="J1" s="149"/>
      <c r="K1" s="149"/>
      <c r="L1" s="150"/>
    </row>
    <row r="2" spans="1:12" s="4" customFormat="1" ht="16.5" x14ac:dyDescent="0.3">
      <c r="B2" s="84"/>
      <c r="C2" s="84"/>
      <c r="D2" s="84"/>
      <c r="E2" s="84"/>
      <c r="F2" s="84"/>
      <c r="G2" s="84"/>
      <c r="H2" s="84"/>
      <c r="I2" s="84"/>
      <c r="J2" s="84"/>
      <c r="K2" s="84"/>
      <c r="L2" s="84"/>
    </row>
    <row r="3" spans="1:12" ht="16.5" x14ac:dyDescent="0.3">
      <c r="F3" s="84"/>
      <c r="G3" s="180" t="s">
        <v>78</v>
      </c>
      <c r="H3" s="180" t="s">
        <v>125</v>
      </c>
      <c r="I3" s="180"/>
      <c r="J3" s="180"/>
      <c r="K3" s="180"/>
      <c r="L3" s="180"/>
    </row>
    <row r="4" spans="1:12" s="4" customFormat="1" ht="16.5" x14ac:dyDescent="0.3">
      <c r="B4" s="74" t="s">
        <v>77</v>
      </c>
      <c r="C4" s="6">
        <v>500000</v>
      </c>
      <c r="D4" s="84"/>
      <c r="E4" s="84"/>
      <c r="F4" s="84"/>
      <c r="G4" s="180"/>
      <c r="H4" s="88">
        <f>C7</f>
        <v>13333.333333333334</v>
      </c>
      <c r="I4" s="8">
        <v>0.12</v>
      </c>
      <c r="J4" s="8">
        <f>$I$4+5%</f>
        <v>0.16999999999999998</v>
      </c>
      <c r="K4" s="8">
        <v>0.22</v>
      </c>
      <c r="L4" s="8">
        <v>0.27</v>
      </c>
    </row>
    <row r="5" spans="1:12" x14ac:dyDescent="0.2">
      <c r="B5" s="74" t="s">
        <v>126</v>
      </c>
      <c r="C5" s="7">
        <v>60</v>
      </c>
      <c r="D5" s="74"/>
      <c r="E5" s="24" t="s">
        <v>119</v>
      </c>
      <c r="G5" s="181" t="s">
        <v>127</v>
      </c>
      <c r="H5" s="27">
        <f>C5</f>
        <v>60</v>
      </c>
      <c r="I5" s="88">
        <f t="dataTable" ref="I5:L9" dt2D="1" dtr="1" r1="C6" r2="C5" ca="1"/>
        <v>13333.333333333334</v>
      </c>
      <c r="J5" s="88">
        <v>15416.666666666668</v>
      </c>
      <c r="K5" s="88">
        <v>17500</v>
      </c>
      <c r="L5" s="88">
        <v>19583.333333333336</v>
      </c>
    </row>
    <row r="6" spans="1:12" x14ac:dyDescent="0.2">
      <c r="B6" s="74" t="s">
        <v>80</v>
      </c>
      <c r="C6" s="8">
        <v>0.12</v>
      </c>
      <c r="D6" s="82"/>
      <c r="E6" s="83" t="s">
        <v>119</v>
      </c>
      <c r="G6" s="181"/>
      <c r="H6" s="27">
        <f>$H$5+5</f>
        <v>65</v>
      </c>
      <c r="I6" s="88">
        <v>12692.307692307691</v>
      </c>
      <c r="J6" s="88">
        <v>14775.641025641025</v>
      </c>
      <c r="K6" s="88">
        <v>16858.974358974359</v>
      </c>
      <c r="L6" s="88">
        <v>18942.307692307695</v>
      </c>
    </row>
    <row r="7" spans="1:12" x14ac:dyDescent="0.2">
      <c r="B7" s="74" t="s">
        <v>78</v>
      </c>
      <c r="C7" s="88">
        <f>($C$4/$C$5)+($C$6/12*$C$4)</f>
        <v>13333.333333333334</v>
      </c>
      <c r="D7" s="74"/>
      <c r="E7" s="24" t="s">
        <v>121</v>
      </c>
      <c r="G7" s="181"/>
      <c r="H7" s="27">
        <v>70</v>
      </c>
      <c r="I7" s="88">
        <v>12142.857142857143</v>
      </c>
      <c r="J7" s="88">
        <v>14226.190476190477</v>
      </c>
      <c r="K7" s="88">
        <v>16309.523809523809</v>
      </c>
      <c r="L7" s="88">
        <v>18392.857142857145</v>
      </c>
    </row>
    <row r="8" spans="1:12" x14ac:dyDescent="0.2">
      <c r="A8" s="5"/>
      <c r="B8" s="5"/>
      <c r="C8" s="5"/>
      <c r="G8" s="181"/>
      <c r="H8" s="27">
        <v>80</v>
      </c>
      <c r="I8" s="88">
        <v>11250</v>
      </c>
      <c r="J8" s="88">
        <v>13333.333333333332</v>
      </c>
      <c r="K8" s="88">
        <v>15416.666666666666</v>
      </c>
      <c r="L8" s="88">
        <v>17500</v>
      </c>
    </row>
    <row r="9" spans="1:12" x14ac:dyDescent="0.2">
      <c r="A9" s="5"/>
      <c r="B9" s="5"/>
      <c r="C9" s="5"/>
      <c r="G9" s="181"/>
      <c r="H9" s="74">
        <v>90</v>
      </c>
      <c r="I9" s="88">
        <v>10555.555555555555</v>
      </c>
      <c r="J9" s="88">
        <v>12638.888888888889</v>
      </c>
      <c r="K9" s="88">
        <v>14722.222222222223</v>
      </c>
      <c r="L9" s="88">
        <v>16805.555555555558</v>
      </c>
    </row>
    <row r="10" spans="1:12" s="4" customFormat="1" x14ac:dyDescent="0.2">
      <c r="C10" s="5"/>
      <c r="D10" s="5"/>
      <c r="E10" s="5"/>
      <c r="F10" s="5"/>
      <c r="G10" s="5"/>
      <c r="I10" s="90"/>
      <c r="J10" s="90"/>
      <c r="K10" s="90"/>
      <c r="L10" s="90"/>
    </row>
    <row r="11" spans="1:12" x14ac:dyDescent="0.2">
      <c r="C11" s="5"/>
      <c r="D11" s="5"/>
      <c r="E11" s="5"/>
      <c r="F11" s="5"/>
      <c r="G11" s="5"/>
    </row>
    <row r="12" spans="1:12" x14ac:dyDescent="0.2">
      <c r="C12" s="5"/>
      <c r="D12" s="5"/>
      <c r="E12" s="5"/>
      <c r="F12" s="5"/>
      <c r="G12" s="5"/>
    </row>
    <row r="13" spans="1:12" x14ac:dyDescent="0.2">
      <c r="C13" s="5"/>
      <c r="D13" s="5"/>
      <c r="E13" s="5"/>
      <c r="F13" s="5"/>
      <c r="G13" s="5"/>
    </row>
    <row r="14" spans="1:12" x14ac:dyDescent="0.2">
      <c r="C14" s="5"/>
      <c r="D14" s="5"/>
      <c r="E14" s="5"/>
      <c r="F14" s="5"/>
      <c r="G14" s="5"/>
    </row>
    <row r="15" spans="1:12" x14ac:dyDescent="0.2">
      <c r="C15" s="5"/>
      <c r="D15" s="5"/>
      <c r="E15" s="5"/>
      <c r="F15" s="5"/>
      <c r="G15" s="5"/>
    </row>
    <row r="16" spans="1:12" x14ac:dyDescent="0.2">
      <c r="C16" s="5"/>
      <c r="D16" s="5"/>
      <c r="E16" s="5"/>
      <c r="F16" s="5"/>
      <c r="G16" s="5"/>
    </row>
    <row r="17" spans="3:7" x14ac:dyDescent="0.2">
      <c r="C17" s="5"/>
      <c r="D17" s="5"/>
      <c r="E17" s="5"/>
      <c r="F17" s="5"/>
      <c r="G17" s="5"/>
    </row>
    <row r="18" spans="3:7" x14ac:dyDescent="0.2">
      <c r="C18" s="5"/>
      <c r="D18" s="5"/>
      <c r="E18" s="5"/>
      <c r="F18" s="5"/>
      <c r="G18" s="5"/>
    </row>
    <row r="19" spans="3:7" x14ac:dyDescent="0.2">
      <c r="C19" s="5"/>
      <c r="D19" s="5"/>
      <c r="E19" s="5"/>
      <c r="F19" s="5"/>
      <c r="G19" s="5"/>
    </row>
    <row r="20" spans="3:7" x14ac:dyDescent="0.2">
      <c r="C20" s="5"/>
      <c r="D20" s="5"/>
      <c r="E20" s="5"/>
      <c r="F20" s="5"/>
      <c r="G20" s="5"/>
    </row>
    <row r="21" spans="3:7" x14ac:dyDescent="0.2">
      <c r="C21" s="5"/>
      <c r="D21" s="5"/>
      <c r="E21" s="5"/>
      <c r="F21" s="5"/>
      <c r="G21" s="5"/>
    </row>
    <row r="22" spans="3:7" x14ac:dyDescent="0.2">
      <c r="C22" s="5"/>
      <c r="D22" s="5"/>
      <c r="E22" s="5"/>
      <c r="F22" s="5"/>
      <c r="G22" s="5"/>
    </row>
    <row r="23" spans="3:7" x14ac:dyDescent="0.2">
      <c r="C23" s="5"/>
      <c r="D23" s="5"/>
      <c r="E23" s="5"/>
      <c r="F23" s="5"/>
      <c r="G23" s="5"/>
    </row>
    <row r="24" spans="3:7" x14ac:dyDescent="0.2">
      <c r="C24" s="5"/>
      <c r="D24" s="5"/>
      <c r="E24" s="5"/>
      <c r="F24" s="5"/>
      <c r="G24" s="5"/>
    </row>
    <row r="25" spans="3:7" x14ac:dyDescent="0.2">
      <c r="C25" s="5"/>
      <c r="D25" s="5"/>
      <c r="E25" s="5"/>
      <c r="F25" s="5"/>
      <c r="G25" s="5"/>
    </row>
  </sheetData>
  <scenarios current="3" show="3">
    <scenario name="Scenario1" locked="1" count="3" user="Chris Nathan" comment="Intial Values_x000a_Modified by Chris Nathan on 4/5/2019">
      <inputCells r="B6" undone="1" val="0"/>
      <inputCells r="B5" undone="1" val="0.12" numFmtId="9"/>
      <inputCells r="B4" undone="1" val="60" numFmtId="2"/>
    </scenario>
    <scenario name="Scenario2" locked="1" count="3" user="Chris Nathan" comment="Changed Interest_x000a_Modified by Chris Nathan on 4/5/2019">
      <inputCells r="B6" undone="1" val="0"/>
      <inputCells r="B5" undone="1" val="0.2" numFmtId="9"/>
      <inputCells r="B4" undone="1" val="60" numFmtId="2"/>
    </scenario>
    <scenario name="Scenario3" locked="1" count="3" user="Chris Nathan" comment="Changed no of Payments_x000a_Modified by Chris Nathan on 4/5/2019">
      <inputCells r="B6" undone="1" val="0"/>
      <inputCells r="B5" undone="1" val="0.12" numFmtId="9"/>
      <inputCells r="B4" undone="1" val="90" numFmtId="2"/>
    </scenario>
    <scenario name="Scenario4" locked="1" count="3" user="Chris Nathan" comment="Type pf payment_x000a_Modified by Chris Nathan on 4/5/2019">
      <inputCells r="B6" undone="1" val="3000"/>
      <inputCells r="B5" undone="1" val="0.12" numFmtId="9"/>
      <inputCells r="B4" undone="1" val="60" numFmtId="2"/>
    </scenario>
  </scenarios>
  <mergeCells count="4">
    <mergeCell ref="H3:L3"/>
    <mergeCell ref="G3:G4"/>
    <mergeCell ref="G5:G9"/>
    <mergeCell ref="B1:L1"/>
  </mergeCells>
  <conditionalFormatting sqref="G3">
    <cfRule type="colorScale" priority="4">
      <colorScale>
        <cfvo type="min"/>
        <cfvo type="max"/>
        <color rgb="FFFCFCFF"/>
        <color rgb="FFF8696B"/>
      </colorScale>
    </cfRule>
  </conditionalFormatting>
  <conditionalFormatting sqref="I5:L9">
    <cfRule type="colorScale" priority="3">
      <colorScale>
        <cfvo type="min"/>
        <cfvo type="percentile" val="50"/>
        <cfvo type="max"/>
        <color rgb="FF63BE7B"/>
        <color rgb="FFFFEB84"/>
        <color rgb="FFF8696B"/>
      </colorScale>
    </cfRule>
  </conditionalFormatting>
  <conditionalFormatting sqref="H3">
    <cfRule type="colorScale" priority="2">
      <colorScale>
        <cfvo type="min"/>
        <cfvo type="max"/>
        <color rgb="FFFCFCFF"/>
        <color rgb="FFF8696B"/>
      </colorScale>
    </cfRule>
  </conditionalFormatting>
  <conditionalFormatting sqref="I10:L1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4B086-3327-476E-BC5B-47F808EAA60E}">
  <sheetPr codeName="Sheet20"/>
  <dimension ref="B1:H91"/>
  <sheetViews>
    <sheetView showGridLines="0" topLeftCell="A2" zoomScaleNormal="100" workbookViewId="0">
      <selection activeCell="D10" activeCellId="1" sqref="H7 D10"/>
    </sheetView>
  </sheetViews>
  <sheetFormatPr defaultRowHeight="14.25" x14ac:dyDescent="0.2"/>
  <cols>
    <col min="1" max="1" width="9.140625" style="73"/>
    <col min="2" max="2" width="17.7109375" style="73" bestFit="1" customWidth="1"/>
    <col min="3" max="3" width="14.85546875" style="73" bestFit="1" customWidth="1"/>
    <col min="4" max="4" width="9.140625" style="73" bestFit="1" customWidth="1"/>
    <col min="5" max="5" width="10" style="73" bestFit="1" customWidth="1"/>
    <col min="6" max="6" width="9" style="73" bestFit="1" customWidth="1"/>
    <col min="7" max="7" width="18.140625" style="73" bestFit="1" customWidth="1"/>
    <col min="8" max="8" width="14.28515625" style="73" bestFit="1" customWidth="1"/>
    <col min="9" max="16384" width="9.140625" style="73"/>
  </cols>
  <sheetData>
    <row r="1" spans="2:8" hidden="1" x14ac:dyDescent="0.2">
      <c r="B1" s="87" t="s">
        <v>120</v>
      </c>
      <c r="C1" s="81">
        <v>500000</v>
      </c>
      <c r="D1" s="21"/>
      <c r="G1" s="1"/>
    </row>
    <row r="2" spans="2:8" ht="16.5" x14ac:dyDescent="0.3">
      <c r="B2" s="148" t="s">
        <v>124</v>
      </c>
      <c r="C2" s="149"/>
      <c r="D2" s="149"/>
      <c r="E2" s="149"/>
      <c r="F2" s="149"/>
      <c r="G2" s="150"/>
    </row>
    <row r="3" spans="2:8" s="4" customFormat="1" ht="16.5" x14ac:dyDescent="0.3">
      <c r="B3" s="104" t="s">
        <v>77</v>
      </c>
      <c r="C3" s="105">
        <v>500000</v>
      </c>
      <c r="D3" s="84"/>
      <c r="E3" s="84"/>
      <c r="F3" s="84"/>
      <c r="G3" s="86"/>
    </row>
    <row r="4" spans="2:8" x14ac:dyDescent="0.2">
      <c r="B4" s="74" t="s">
        <v>123</v>
      </c>
      <c r="C4" s="7">
        <v>60</v>
      </c>
      <c r="D4" s="74"/>
      <c r="E4" s="24" t="s">
        <v>119</v>
      </c>
      <c r="G4" s="38"/>
    </row>
    <row r="5" spans="2:8" x14ac:dyDescent="0.2">
      <c r="B5" s="74" t="s">
        <v>80</v>
      </c>
      <c r="C5" s="8">
        <v>0.12</v>
      </c>
      <c r="D5" s="82"/>
      <c r="E5" s="83" t="s">
        <v>119</v>
      </c>
      <c r="G5" s="38"/>
    </row>
    <row r="6" spans="2:8" x14ac:dyDescent="0.2">
      <c r="B6" s="74" t="s">
        <v>129</v>
      </c>
      <c r="C6" s="85">
        <v>3000</v>
      </c>
      <c r="D6" s="74"/>
      <c r="E6" s="24" t="s">
        <v>119</v>
      </c>
      <c r="G6" s="38"/>
      <c r="H6" s="38"/>
    </row>
    <row r="7" spans="2:8" x14ac:dyDescent="0.2">
      <c r="B7" s="74" t="s">
        <v>78</v>
      </c>
      <c r="C7" s="88">
        <f>(C3/C4)+(C5/12*C3)+C6</f>
        <v>16333.333333333334</v>
      </c>
      <c r="D7" s="74"/>
      <c r="E7" s="24" t="s">
        <v>121</v>
      </c>
      <c r="H7" s="38"/>
    </row>
    <row r="9" spans="2:8" ht="15" x14ac:dyDescent="0.25">
      <c r="B9" s="3" t="s">
        <v>76</v>
      </c>
      <c r="C9" s="3" t="s">
        <v>77</v>
      </c>
      <c r="D9" s="3" t="s">
        <v>78</v>
      </c>
      <c r="E9" s="3" t="s">
        <v>79</v>
      </c>
      <c r="F9" s="3" t="s">
        <v>80</v>
      </c>
      <c r="G9" s="3" t="s">
        <v>81</v>
      </c>
    </row>
    <row r="10" spans="2:8" x14ac:dyDescent="0.2">
      <c r="B10" s="4">
        <v>1</v>
      </c>
      <c r="C10" s="5">
        <f>$C$3</f>
        <v>500000</v>
      </c>
      <c r="D10" s="5">
        <f>IF($C$6&gt;0,$C$7-$C$6,$C$7)</f>
        <v>13333.333333333334</v>
      </c>
      <c r="E10" s="5">
        <f>-(F10-D10)</f>
        <v>8333.3333333333339</v>
      </c>
      <c r="F10" s="5">
        <f>($C$5/12)*C10</f>
        <v>5000</v>
      </c>
      <c r="G10" s="5">
        <f>C10-E10</f>
        <v>491666.66666666669</v>
      </c>
    </row>
    <row r="11" spans="2:8" x14ac:dyDescent="0.2">
      <c r="B11" s="4">
        <v>2</v>
      </c>
      <c r="C11" s="5">
        <f>G10</f>
        <v>491666.66666666669</v>
      </c>
      <c r="D11" s="5">
        <f t="shared" ref="D11:D74" si="0">IF($C$6&gt;0,$C$7-$C$6,$C$7)</f>
        <v>13333.333333333334</v>
      </c>
      <c r="E11" s="5">
        <f t="shared" ref="E11:E69" si="1">-(F11-D11)</f>
        <v>8416.6666666666679</v>
      </c>
      <c r="F11" s="5">
        <f t="shared" ref="F11:F69" si="2">($C$5/12)*C11</f>
        <v>4916.666666666667</v>
      </c>
      <c r="G11" s="5">
        <f t="shared" ref="G11:G67" si="3">C11-E11</f>
        <v>483250</v>
      </c>
    </row>
    <row r="12" spans="2:8" x14ac:dyDescent="0.2">
      <c r="B12" s="4">
        <v>3</v>
      </c>
      <c r="C12" s="5">
        <f t="shared" ref="C12:C69" si="4">G11</f>
        <v>483250</v>
      </c>
      <c r="D12" s="5">
        <f t="shared" si="0"/>
        <v>13333.333333333334</v>
      </c>
      <c r="E12" s="5">
        <f t="shared" si="1"/>
        <v>8500.8333333333339</v>
      </c>
      <c r="F12" s="5">
        <f t="shared" si="2"/>
        <v>4832.5</v>
      </c>
      <c r="G12" s="5">
        <f t="shared" si="3"/>
        <v>474749.16666666669</v>
      </c>
    </row>
    <row r="13" spans="2:8" x14ac:dyDescent="0.2">
      <c r="B13" s="4">
        <v>4</v>
      </c>
      <c r="C13" s="5">
        <f t="shared" si="4"/>
        <v>474749.16666666669</v>
      </c>
      <c r="D13" s="5">
        <f t="shared" si="0"/>
        <v>13333.333333333334</v>
      </c>
      <c r="E13" s="5">
        <f t="shared" si="1"/>
        <v>8585.8416666666672</v>
      </c>
      <c r="F13" s="5">
        <f t="shared" si="2"/>
        <v>4747.4916666666668</v>
      </c>
      <c r="G13" s="5">
        <f t="shared" si="3"/>
        <v>466163.32500000001</v>
      </c>
    </row>
    <row r="14" spans="2:8" x14ac:dyDescent="0.2">
      <c r="B14" s="4">
        <v>5</v>
      </c>
      <c r="C14" s="5">
        <f t="shared" si="4"/>
        <v>466163.32500000001</v>
      </c>
      <c r="D14" s="5">
        <f t="shared" si="0"/>
        <v>13333.333333333334</v>
      </c>
      <c r="E14" s="5">
        <f t="shared" si="1"/>
        <v>8671.7000833333332</v>
      </c>
      <c r="F14" s="5">
        <f t="shared" si="2"/>
        <v>4661.6332499999999</v>
      </c>
      <c r="G14" s="5">
        <f t="shared" si="3"/>
        <v>457491.62491666665</v>
      </c>
    </row>
    <row r="15" spans="2:8" x14ac:dyDescent="0.2">
      <c r="B15" s="4">
        <v>6</v>
      </c>
      <c r="C15" s="5">
        <f t="shared" si="4"/>
        <v>457491.62491666665</v>
      </c>
      <c r="D15" s="5">
        <f t="shared" si="0"/>
        <v>13333.333333333334</v>
      </c>
      <c r="E15" s="5">
        <f t="shared" si="1"/>
        <v>8758.4170841666673</v>
      </c>
      <c r="F15" s="5">
        <f t="shared" si="2"/>
        <v>4574.9162491666666</v>
      </c>
      <c r="G15" s="5">
        <f t="shared" si="3"/>
        <v>448733.20783249999</v>
      </c>
    </row>
    <row r="16" spans="2:8" x14ac:dyDescent="0.2">
      <c r="B16" s="4">
        <v>7</v>
      </c>
      <c r="C16" s="5">
        <f t="shared" si="4"/>
        <v>448733.20783249999</v>
      </c>
      <c r="D16" s="5">
        <f t="shared" si="0"/>
        <v>13333.333333333334</v>
      </c>
      <c r="E16" s="5">
        <f t="shared" si="1"/>
        <v>8846.0012550083338</v>
      </c>
      <c r="F16" s="5">
        <f t="shared" si="2"/>
        <v>4487.3320783250001</v>
      </c>
      <c r="G16" s="5">
        <f t="shared" si="3"/>
        <v>439887.20657749166</v>
      </c>
    </row>
    <row r="17" spans="2:7" x14ac:dyDescent="0.2">
      <c r="B17" s="4">
        <v>8</v>
      </c>
      <c r="C17" s="5">
        <f t="shared" si="4"/>
        <v>439887.20657749166</v>
      </c>
      <c r="D17" s="5">
        <f t="shared" si="0"/>
        <v>13333.333333333334</v>
      </c>
      <c r="E17" s="5">
        <f t="shared" si="1"/>
        <v>8934.4612675584176</v>
      </c>
      <c r="F17" s="5">
        <f t="shared" si="2"/>
        <v>4398.8720657749163</v>
      </c>
      <c r="G17" s="5">
        <f t="shared" si="3"/>
        <v>430952.74530993326</v>
      </c>
    </row>
    <row r="18" spans="2:7" x14ac:dyDescent="0.2">
      <c r="B18" s="4">
        <v>9</v>
      </c>
      <c r="C18" s="5">
        <f t="shared" si="4"/>
        <v>430952.74530993326</v>
      </c>
      <c r="D18" s="5">
        <f t="shared" si="0"/>
        <v>13333.333333333334</v>
      </c>
      <c r="E18" s="5">
        <f t="shared" si="1"/>
        <v>9023.805880234002</v>
      </c>
      <c r="F18" s="5">
        <f t="shared" si="2"/>
        <v>4309.5274530993329</v>
      </c>
      <c r="G18" s="5">
        <f t="shared" si="3"/>
        <v>421928.93942969927</v>
      </c>
    </row>
    <row r="19" spans="2:7" x14ac:dyDescent="0.2">
      <c r="B19" s="4">
        <v>10</v>
      </c>
      <c r="C19" s="5">
        <f t="shared" si="4"/>
        <v>421928.93942969927</v>
      </c>
      <c r="D19" s="5">
        <f t="shared" si="0"/>
        <v>13333.333333333334</v>
      </c>
      <c r="E19" s="5">
        <f t="shared" si="1"/>
        <v>9114.0439390363408</v>
      </c>
      <c r="F19" s="5">
        <f t="shared" si="2"/>
        <v>4219.2893942969931</v>
      </c>
      <c r="G19" s="5">
        <f t="shared" si="3"/>
        <v>412814.89549066295</v>
      </c>
    </row>
    <row r="20" spans="2:7" x14ac:dyDescent="0.2">
      <c r="B20" s="4">
        <v>11</v>
      </c>
      <c r="C20" s="5">
        <f t="shared" si="4"/>
        <v>412814.89549066295</v>
      </c>
      <c r="D20" s="5">
        <f t="shared" si="0"/>
        <v>13333.333333333334</v>
      </c>
      <c r="E20" s="5">
        <f t="shared" si="1"/>
        <v>9205.1843784267039</v>
      </c>
      <c r="F20" s="5">
        <f t="shared" si="2"/>
        <v>4128.14895490663</v>
      </c>
      <c r="G20" s="5">
        <f t="shared" si="3"/>
        <v>403609.71111223625</v>
      </c>
    </row>
    <row r="21" spans="2:7" x14ac:dyDescent="0.2">
      <c r="B21" s="4">
        <v>12</v>
      </c>
      <c r="C21" s="5">
        <f t="shared" si="4"/>
        <v>403609.71111223625</v>
      </c>
      <c r="D21" s="5">
        <f t="shared" si="0"/>
        <v>13333.333333333334</v>
      </c>
      <c r="E21" s="5">
        <f t="shared" si="1"/>
        <v>9297.2362222109714</v>
      </c>
      <c r="F21" s="5">
        <f t="shared" si="2"/>
        <v>4036.0971111223625</v>
      </c>
      <c r="G21" s="5">
        <f t="shared" si="3"/>
        <v>394312.47489002527</v>
      </c>
    </row>
    <row r="22" spans="2:7" x14ac:dyDescent="0.2">
      <c r="B22" s="4">
        <v>13</v>
      </c>
      <c r="C22" s="5">
        <f t="shared" si="4"/>
        <v>394312.47489002527</v>
      </c>
      <c r="D22" s="5">
        <f t="shared" si="0"/>
        <v>13333.333333333334</v>
      </c>
      <c r="E22" s="5">
        <f t="shared" si="1"/>
        <v>9390.2085844330813</v>
      </c>
      <c r="F22" s="5">
        <f t="shared" si="2"/>
        <v>3943.1247489002531</v>
      </c>
      <c r="G22" s="5">
        <f t="shared" si="3"/>
        <v>384922.2663055922</v>
      </c>
    </row>
    <row r="23" spans="2:7" x14ac:dyDescent="0.2">
      <c r="B23" s="4">
        <v>14</v>
      </c>
      <c r="C23" s="5">
        <f t="shared" si="4"/>
        <v>384922.2663055922</v>
      </c>
      <c r="D23" s="5">
        <f t="shared" si="0"/>
        <v>13333.333333333334</v>
      </c>
      <c r="E23" s="5">
        <f t="shared" si="1"/>
        <v>9484.1106702774123</v>
      </c>
      <c r="F23" s="5">
        <f t="shared" si="2"/>
        <v>3849.2226630559221</v>
      </c>
      <c r="G23" s="5">
        <f t="shared" si="3"/>
        <v>375438.15563531476</v>
      </c>
    </row>
    <row r="24" spans="2:7" x14ac:dyDescent="0.2">
      <c r="B24" s="4">
        <v>15</v>
      </c>
      <c r="C24" s="5">
        <f t="shared" si="4"/>
        <v>375438.15563531476</v>
      </c>
      <c r="D24" s="5">
        <f t="shared" si="0"/>
        <v>13333.333333333334</v>
      </c>
      <c r="E24" s="5">
        <f t="shared" si="1"/>
        <v>9578.951776980186</v>
      </c>
      <c r="F24" s="5">
        <f t="shared" si="2"/>
        <v>3754.3815563531475</v>
      </c>
      <c r="G24" s="5">
        <f t="shared" si="3"/>
        <v>365859.20385833457</v>
      </c>
    </row>
    <row r="25" spans="2:7" x14ac:dyDescent="0.2">
      <c r="B25" s="4">
        <v>16</v>
      </c>
      <c r="C25" s="5">
        <f t="shared" si="4"/>
        <v>365859.20385833457</v>
      </c>
      <c r="D25" s="5">
        <f t="shared" si="0"/>
        <v>13333.333333333334</v>
      </c>
      <c r="E25" s="5">
        <f t="shared" si="1"/>
        <v>9674.7412947499888</v>
      </c>
      <c r="F25" s="5">
        <f t="shared" si="2"/>
        <v>3658.5920385833456</v>
      </c>
      <c r="G25" s="5">
        <f t="shared" si="3"/>
        <v>356184.46256358456</v>
      </c>
    </row>
    <row r="26" spans="2:7" x14ac:dyDescent="0.2">
      <c r="B26" s="4">
        <v>17</v>
      </c>
      <c r="C26" s="5">
        <f t="shared" si="4"/>
        <v>356184.46256358456</v>
      </c>
      <c r="D26" s="5">
        <f t="shared" si="0"/>
        <v>13333.333333333334</v>
      </c>
      <c r="E26" s="5">
        <f t="shared" si="1"/>
        <v>9771.4887076974883</v>
      </c>
      <c r="F26" s="5">
        <f t="shared" si="2"/>
        <v>3561.8446256358457</v>
      </c>
      <c r="G26" s="5">
        <f t="shared" si="3"/>
        <v>346412.97385588707</v>
      </c>
    </row>
    <row r="27" spans="2:7" x14ac:dyDescent="0.2">
      <c r="B27" s="4">
        <v>18</v>
      </c>
      <c r="C27" s="5">
        <f t="shared" si="4"/>
        <v>346412.97385588707</v>
      </c>
      <c r="D27" s="5">
        <f t="shared" si="0"/>
        <v>13333.333333333334</v>
      </c>
      <c r="E27" s="5">
        <f t="shared" si="1"/>
        <v>9869.2035947744625</v>
      </c>
      <c r="F27" s="5">
        <f t="shared" si="2"/>
        <v>3464.1297385588709</v>
      </c>
      <c r="G27" s="5">
        <f t="shared" si="3"/>
        <v>336543.7702611126</v>
      </c>
    </row>
    <row r="28" spans="2:7" x14ac:dyDescent="0.2">
      <c r="B28" s="4">
        <v>19</v>
      </c>
      <c r="C28" s="5">
        <f t="shared" si="4"/>
        <v>336543.7702611126</v>
      </c>
      <c r="D28" s="5">
        <f t="shared" si="0"/>
        <v>13333.333333333334</v>
      </c>
      <c r="E28" s="5">
        <f t="shared" si="1"/>
        <v>9967.895630722207</v>
      </c>
      <c r="F28" s="5">
        <f t="shared" si="2"/>
        <v>3365.437702611126</v>
      </c>
      <c r="G28" s="5">
        <f t="shared" si="3"/>
        <v>326575.87463039038</v>
      </c>
    </row>
    <row r="29" spans="2:7" x14ac:dyDescent="0.2">
      <c r="B29" s="4">
        <v>20</v>
      </c>
      <c r="C29" s="5">
        <f t="shared" si="4"/>
        <v>326575.87463039038</v>
      </c>
      <c r="D29" s="5">
        <f t="shared" si="0"/>
        <v>13333.333333333334</v>
      </c>
      <c r="E29" s="5">
        <f t="shared" si="1"/>
        <v>10067.57458702943</v>
      </c>
      <c r="F29" s="5">
        <f t="shared" si="2"/>
        <v>3265.758746303904</v>
      </c>
      <c r="G29" s="5">
        <f t="shared" si="3"/>
        <v>316508.30004336097</v>
      </c>
    </row>
    <row r="30" spans="2:7" x14ac:dyDescent="0.2">
      <c r="B30" s="4">
        <v>21</v>
      </c>
      <c r="C30" s="5">
        <f t="shared" si="4"/>
        <v>316508.30004336097</v>
      </c>
      <c r="D30" s="5">
        <f t="shared" si="0"/>
        <v>13333.333333333334</v>
      </c>
      <c r="E30" s="5">
        <f t="shared" si="1"/>
        <v>10168.250332899725</v>
      </c>
      <c r="F30" s="5">
        <f t="shared" si="2"/>
        <v>3165.0830004336099</v>
      </c>
      <c r="G30" s="5">
        <f t="shared" si="3"/>
        <v>306340.04971046123</v>
      </c>
    </row>
    <row r="31" spans="2:7" x14ac:dyDescent="0.2">
      <c r="B31" s="4">
        <v>22</v>
      </c>
      <c r="C31" s="5">
        <f t="shared" si="4"/>
        <v>306340.04971046123</v>
      </c>
      <c r="D31" s="5">
        <f t="shared" si="0"/>
        <v>13333.333333333334</v>
      </c>
      <c r="E31" s="5">
        <f t="shared" si="1"/>
        <v>10269.932836228721</v>
      </c>
      <c r="F31" s="5">
        <f t="shared" si="2"/>
        <v>3063.4004971046124</v>
      </c>
      <c r="G31" s="5">
        <f t="shared" si="3"/>
        <v>296070.11687423248</v>
      </c>
    </row>
    <row r="32" spans="2:7" x14ac:dyDescent="0.2">
      <c r="B32" s="4">
        <v>23</v>
      </c>
      <c r="C32" s="5">
        <f t="shared" si="4"/>
        <v>296070.11687423248</v>
      </c>
      <c r="D32" s="5">
        <f t="shared" si="0"/>
        <v>13333.333333333334</v>
      </c>
      <c r="E32" s="5">
        <f t="shared" si="1"/>
        <v>10372.632164591008</v>
      </c>
      <c r="F32" s="5">
        <f t="shared" si="2"/>
        <v>2960.7011687423251</v>
      </c>
      <c r="G32" s="5">
        <f t="shared" si="3"/>
        <v>285697.48470964149</v>
      </c>
    </row>
    <row r="33" spans="2:7" x14ac:dyDescent="0.2">
      <c r="B33" s="4">
        <v>24</v>
      </c>
      <c r="C33" s="5">
        <f t="shared" si="4"/>
        <v>285697.48470964149</v>
      </c>
      <c r="D33" s="5">
        <f t="shared" si="0"/>
        <v>13333.333333333334</v>
      </c>
      <c r="E33" s="5">
        <f t="shared" si="1"/>
        <v>10476.358486236919</v>
      </c>
      <c r="F33" s="5">
        <f t="shared" si="2"/>
        <v>2856.974847096415</v>
      </c>
      <c r="G33" s="5">
        <f t="shared" si="3"/>
        <v>275221.12622340454</v>
      </c>
    </row>
    <row r="34" spans="2:7" x14ac:dyDescent="0.2">
      <c r="B34" s="4">
        <v>25</v>
      </c>
      <c r="C34" s="5">
        <f t="shared" si="4"/>
        <v>275221.12622340454</v>
      </c>
      <c r="D34" s="5">
        <f t="shared" si="0"/>
        <v>13333.333333333334</v>
      </c>
      <c r="E34" s="5">
        <f t="shared" si="1"/>
        <v>10581.122071099289</v>
      </c>
      <c r="F34" s="5">
        <f t="shared" si="2"/>
        <v>2752.2112622340455</v>
      </c>
      <c r="G34" s="5">
        <f t="shared" si="3"/>
        <v>264640.00415230525</v>
      </c>
    </row>
    <row r="35" spans="2:7" x14ac:dyDescent="0.2">
      <c r="B35" s="4">
        <v>26</v>
      </c>
      <c r="C35" s="5">
        <f t="shared" si="4"/>
        <v>264640.00415230525</v>
      </c>
      <c r="D35" s="5">
        <f t="shared" si="0"/>
        <v>13333.333333333334</v>
      </c>
      <c r="E35" s="5">
        <f t="shared" si="1"/>
        <v>10686.933291810281</v>
      </c>
      <c r="F35" s="5">
        <f t="shared" si="2"/>
        <v>2646.4000415230526</v>
      </c>
      <c r="G35" s="5">
        <f t="shared" si="3"/>
        <v>253953.07086049498</v>
      </c>
    </row>
    <row r="36" spans="2:7" x14ac:dyDescent="0.2">
      <c r="B36" s="4">
        <v>27</v>
      </c>
      <c r="C36" s="5">
        <f t="shared" si="4"/>
        <v>253953.07086049498</v>
      </c>
      <c r="D36" s="5">
        <f t="shared" si="0"/>
        <v>13333.333333333334</v>
      </c>
      <c r="E36" s="5">
        <f t="shared" si="1"/>
        <v>10793.802624728385</v>
      </c>
      <c r="F36" s="5">
        <f t="shared" si="2"/>
        <v>2539.5307086049497</v>
      </c>
      <c r="G36" s="5">
        <f t="shared" si="3"/>
        <v>243159.26823576659</v>
      </c>
    </row>
    <row r="37" spans="2:7" x14ac:dyDescent="0.2">
      <c r="B37" s="4">
        <v>28</v>
      </c>
      <c r="C37" s="5">
        <f t="shared" si="4"/>
        <v>243159.26823576659</v>
      </c>
      <c r="D37" s="5">
        <f t="shared" si="0"/>
        <v>13333.333333333334</v>
      </c>
      <c r="E37" s="5">
        <f t="shared" si="1"/>
        <v>10901.740650975667</v>
      </c>
      <c r="F37" s="5">
        <f t="shared" si="2"/>
        <v>2431.592682357666</v>
      </c>
      <c r="G37" s="5">
        <f t="shared" si="3"/>
        <v>232257.52758479092</v>
      </c>
    </row>
    <row r="38" spans="2:7" x14ac:dyDescent="0.2">
      <c r="B38" s="4">
        <v>29</v>
      </c>
      <c r="C38" s="5">
        <f t="shared" si="4"/>
        <v>232257.52758479092</v>
      </c>
      <c r="D38" s="5">
        <f t="shared" si="0"/>
        <v>13333.333333333334</v>
      </c>
      <c r="E38" s="5">
        <f t="shared" si="1"/>
        <v>11010.758057485426</v>
      </c>
      <c r="F38" s="5">
        <f t="shared" si="2"/>
        <v>2322.5752758479093</v>
      </c>
      <c r="G38" s="5">
        <f t="shared" si="3"/>
        <v>221246.7695273055</v>
      </c>
    </row>
    <row r="39" spans="2:7" x14ac:dyDescent="0.2">
      <c r="B39" s="4">
        <v>30</v>
      </c>
      <c r="C39" s="5">
        <f t="shared" si="4"/>
        <v>221246.7695273055</v>
      </c>
      <c r="D39" s="5">
        <f t="shared" si="0"/>
        <v>13333.333333333334</v>
      </c>
      <c r="E39" s="5">
        <f t="shared" si="1"/>
        <v>11120.865638060279</v>
      </c>
      <c r="F39" s="5">
        <f t="shared" si="2"/>
        <v>2212.4676952730551</v>
      </c>
      <c r="G39" s="5">
        <f t="shared" si="3"/>
        <v>210125.90388924521</v>
      </c>
    </row>
    <row r="40" spans="2:7" x14ac:dyDescent="0.2">
      <c r="B40" s="4">
        <v>31</v>
      </c>
      <c r="C40" s="5">
        <f t="shared" si="4"/>
        <v>210125.90388924521</v>
      </c>
      <c r="D40" s="5">
        <f t="shared" si="0"/>
        <v>13333.333333333334</v>
      </c>
      <c r="E40" s="5">
        <f t="shared" si="1"/>
        <v>11232.074294440881</v>
      </c>
      <c r="F40" s="5">
        <f t="shared" si="2"/>
        <v>2101.2590388924523</v>
      </c>
      <c r="G40" s="5">
        <f t="shared" si="3"/>
        <v>198893.82959480432</v>
      </c>
    </row>
    <row r="41" spans="2:7" x14ac:dyDescent="0.2">
      <c r="B41" s="4">
        <v>32</v>
      </c>
      <c r="C41" s="5">
        <f t="shared" si="4"/>
        <v>198893.82959480432</v>
      </c>
      <c r="D41" s="5">
        <f t="shared" si="0"/>
        <v>13333.333333333334</v>
      </c>
      <c r="E41" s="5">
        <f t="shared" si="1"/>
        <v>11344.395037385291</v>
      </c>
      <c r="F41" s="5">
        <f t="shared" si="2"/>
        <v>1988.9382959480433</v>
      </c>
      <c r="G41" s="5">
        <f t="shared" si="3"/>
        <v>187549.43455741904</v>
      </c>
    </row>
    <row r="42" spans="2:7" x14ac:dyDescent="0.2">
      <c r="B42" s="4">
        <v>33</v>
      </c>
      <c r="C42" s="5">
        <f t="shared" si="4"/>
        <v>187549.43455741904</v>
      </c>
      <c r="D42" s="5">
        <f t="shared" si="0"/>
        <v>13333.333333333334</v>
      </c>
      <c r="E42" s="5">
        <f t="shared" si="1"/>
        <v>11457.838987759143</v>
      </c>
      <c r="F42" s="5">
        <f t="shared" si="2"/>
        <v>1875.4943455741904</v>
      </c>
      <c r="G42" s="5">
        <f t="shared" si="3"/>
        <v>176091.5955696599</v>
      </c>
    </row>
    <row r="43" spans="2:7" x14ac:dyDescent="0.2">
      <c r="B43" s="4">
        <v>34</v>
      </c>
      <c r="C43" s="5">
        <f t="shared" si="4"/>
        <v>176091.5955696599</v>
      </c>
      <c r="D43" s="5">
        <f t="shared" si="0"/>
        <v>13333.333333333334</v>
      </c>
      <c r="E43" s="5">
        <f t="shared" si="1"/>
        <v>11572.417377636735</v>
      </c>
      <c r="F43" s="5">
        <f t="shared" si="2"/>
        <v>1760.915955696599</v>
      </c>
      <c r="G43" s="5">
        <f t="shared" si="3"/>
        <v>164519.17819202316</v>
      </c>
    </row>
    <row r="44" spans="2:7" x14ac:dyDescent="0.2">
      <c r="B44" s="4">
        <v>35</v>
      </c>
      <c r="C44" s="5">
        <f t="shared" si="4"/>
        <v>164519.17819202316</v>
      </c>
      <c r="D44" s="5">
        <f t="shared" si="0"/>
        <v>13333.333333333334</v>
      </c>
      <c r="E44" s="5">
        <f t="shared" si="1"/>
        <v>11688.141551413102</v>
      </c>
      <c r="F44" s="5">
        <f t="shared" si="2"/>
        <v>1645.1917819202317</v>
      </c>
      <c r="G44" s="5">
        <f t="shared" si="3"/>
        <v>152831.03664061005</v>
      </c>
    </row>
    <row r="45" spans="2:7" x14ac:dyDescent="0.2">
      <c r="B45" s="4">
        <v>36</v>
      </c>
      <c r="C45" s="5">
        <f t="shared" si="4"/>
        <v>152831.03664061005</v>
      </c>
      <c r="D45" s="5">
        <f t="shared" si="0"/>
        <v>13333.333333333334</v>
      </c>
      <c r="E45" s="5">
        <f t="shared" si="1"/>
        <v>11805.022966927234</v>
      </c>
      <c r="F45" s="5">
        <f t="shared" si="2"/>
        <v>1528.3103664061005</v>
      </c>
      <c r="G45" s="5">
        <f t="shared" si="3"/>
        <v>141026.01367368281</v>
      </c>
    </row>
    <row r="46" spans="2:7" x14ac:dyDescent="0.2">
      <c r="B46" s="4">
        <v>37</v>
      </c>
      <c r="C46" s="5">
        <f t="shared" si="4"/>
        <v>141026.01367368281</v>
      </c>
      <c r="D46" s="5">
        <f t="shared" si="0"/>
        <v>13333.333333333334</v>
      </c>
      <c r="E46" s="5">
        <f t="shared" si="1"/>
        <v>11923.073196596506</v>
      </c>
      <c r="F46" s="5">
        <f t="shared" si="2"/>
        <v>1410.2601367368281</v>
      </c>
      <c r="G46" s="5">
        <f t="shared" si="3"/>
        <v>129102.9404770863</v>
      </c>
    </row>
    <row r="47" spans="2:7" x14ac:dyDescent="0.2">
      <c r="B47" s="4">
        <v>38</v>
      </c>
      <c r="C47" s="5">
        <f t="shared" si="4"/>
        <v>129102.9404770863</v>
      </c>
      <c r="D47" s="5">
        <f t="shared" si="0"/>
        <v>13333.333333333334</v>
      </c>
      <c r="E47" s="5">
        <f t="shared" si="1"/>
        <v>12042.303928562471</v>
      </c>
      <c r="F47" s="5">
        <f t="shared" si="2"/>
        <v>1291.029404770863</v>
      </c>
      <c r="G47" s="5">
        <f t="shared" si="3"/>
        <v>117060.63654852383</v>
      </c>
    </row>
    <row r="48" spans="2:7" x14ac:dyDescent="0.2">
      <c r="B48" s="4">
        <v>39</v>
      </c>
      <c r="C48" s="5">
        <f t="shared" si="4"/>
        <v>117060.63654852383</v>
      </c>
      <c r="D48" s="5">
        <f t="shared" si="0"/>
        <v>13333.333333333334</v>
      </c>
      <c r="E48" s="5">
        <f t="shared" si="1"/>
        <v>12162.726967848095</v>
      </c>
      <c r="F48" s="5">
        <f t="shared" si="2"/>
        <v>1170.6063654852385</v>
      </c>
      <c r="G48" s="5">
        <f t="shared" si="3"/>
        <v>104897.90958067574</v>
      </c>
    </row>
    <row r="49" spans="2:7" x14ac:dyDescent="0.2">
      <c r="B49" s="4">
        <v>40</v>
      </c>
      <c r="C49" s="5">
        <f t="shared" si="4"/>
        <v>104897.90958067574</v>
      </c>
      <c r="D49" s="5">
        <f t="shared" si="0"/>
        <v>13333.333333333334</v>
      </c>
      <c r="E49" s="5">
        <f t="shared" si="1"/>
        <v>12284.354237526577</v>
      </c>
      <c r="F49" s="5">
        <f t="shared" si="2"/>
        <v>1048.9790958067574</v>
      </c>
      <c r="G49" s="5">
        <f t="shared" si="3"/>
        <v>92613.555343149157</v>
      </c>
    </row>
    <row r="50" spans="2:7" x14ac:dyDescent="0.2">
      <c r="B50" s="4">
        <v>41</v>
      </c>
      <c r="C50" s="5">
        <f t="shared" si="4"/>
        <v>92613.555343149157</v>
      </c>
      <c r="D50" s="5">
        <f t="shared" si="0"/>
        <v>13333.333333333334</v>
      </c>
      <c r="E50" s="5">
        <f t="shared" si="1"/>
        <v>12407.197779901842</v>
      </c>
      <c r="F50" s="5">
        <f t="shared" si="2"/>
        <v>926.13555343149164</v>
      </c>
      <c r="G50" s="5">
        <f t="shared" si="3"/>
        <v>80206.357563247322</v>
      </c>
    </row>
    <row r="51" spans="2:7" x14ac:dyDescent="0.2">
      <c r="B51" s="4">
        <v>42</v>
      </c>
      <c r="C51" s="5">
        <f t="shared" si="4"/>
        <v>80206.357563247322</v>
      </c>
      <c r="D51" s="5">
        <f t="shared" si="0"/>
        <v>13333.333333333334</v>
      </c>
      <c r="E51" s="5">
        <f t="shared" si="1"/>
        <v>12531.26975770086</v>
      </c>
      <c r="F51" s="5">
        <f t="shared" si="2"/>
        <v>802.0635756324732</v>
      </c>
      <c r="G51" s="5">
        <f t="shared" si="3"/>
        <v>67675.087805546456</v>
      </c>
    </row>
    <row r="52" spans="2:7" x14ac:dyDescent="0.2">
      <c r="B52" s="4">
        <v>43</v>
      </c>
      <c r="C52" s="5">
        <f t="shared" si="4"/>
        <v>67675.087805546456</v>
      </c>
      <c r="D52" s="5">
        <f t="shared" si="0"/>
        <v>13333.333333333334</v>
      </c>
      <c r="E52" s="5">
        <f t="shared" si="1"/>
        <v>12656.582455277869</v>
      </c>
      <c r="F52" s="5">
        <f t="shared" si="2"/>
        <v>676.75087805546457</v>
      </c>
      <c r="G52" s="5">
        <f t="shared" si="3"/>
        <v>55018.505350268591</v>
      </c>
    </row>
    <row r="53" spans="2:7" x14ac:dyDescent="0.2">
      <c r="B53" s="4">
        <v>44</v>
      </c>
      <c r="C53" s="5">
        <f t="shared" si="4"/>
        <v>55018.505350268591</v>
      </c>
      <c r="D53" s="5">
        <f t="shared" si="0"/>
        <v>13333.333333333334</v>
      </c>
      <c r="E53" s="5">
        <f t="shared" si="1"/>
        <v>12783.148279830648</v>
      </c>
      <c r="F53" s="5">
        <f t="shared" si="2"/>
        <v>550.18505350268595</v>
      </c>
      <c r="G53" s="5">
        <f t="shared" si="3"/>
        <v>42235.357070437945</v>
      </c>
    </row>
    <row r="54" spans="2:7" x14ac:dyDescent="0.2">
      <c r="B54" s="4">
        <v>45</v>
      </c>
      <c r="C54" s="5">
        <f t="shared" si="4"/>
        <v>42235.357070437945</v>
      </c>
      <c r="D54" s="5">
        <f t="shared" si="0"/>
        <v>13333.333333333334</v>
      </c>
      <c r="E54" s="5">
        <f t="shared" si="1"/>
        <v>12910.979762628955</v>
      </c>
      <c r="F54" s="5">
        <f t="shared" si="2"/>
        <v>422.35357070437948</v>
      </c>
      <c r="G54" s="5">
        <f t="shared" si="3"/>
        <v>29324.377307808991</v>
      </c>
    </row>
    <row r="55" spans="2:7" x14ac:dyDescent="0.2">
      <c r="B55" s="4">
        <v>46</v>
      </c>
      <c r="C55" s="5">
        <f t="shared" si="4"/>
        <v>29324.377307808991</v>
      </c>
      <c r="D55" s="5">
        <f t="shared" si="0"/>
        <v>13333.333333333334</v>
      </c>
      <c r="E55" s="5">
        <f t="shared" si="1"/>
        <v>13040.089560255245</v>
      </c>
      <c r="F55" s="5">
        <f t="shared" si="2"/>
        <v>293.24377307808993</v>
      </c>
      <c r="G55" s="5">
        <f t="shared" si="3"/>
        <v>16284.287747553746</v>
      </c>
    </row>
    <row r="56" spans="2:7" x14ac:dyDescent="0.2">
      <c r="B56" s="4">
        <v>47</v>
      </c>
      <c r="C56" s="5">
        <f t="shared" si="4"/>
        <v>16284.287747553746</v>
      </c>
      <c r="D56" s="5">
        <f t="shared" si="0"/>
        <v>13333.333333333334</v>
      </c>
      <c r="E56" s="5">
        <f t="shared" si="1"/>
        <v>13170.490455857796</v>
      </c>
      <c r="F56" s="5">
        <f t="shared" si="2"/>
        <v>162.84287747553748</v>
      </c>
      <c r="G56" s="5">
        <f t="shared" si="3"/>
        <v>3113.7972916959498</v>
      </c>
    </row>
    <row r="57" spans="2:7" x14ac:dyDescent="0.2">
      <c r="B57" s="4">
        <v>48</v>
      </c>
      <c r="C57" s="5">
        <f t="shared" si="4"/>
        <v>3113.7972916959498</v>
      </c>
      <c r="D57" s="5">
        <f t="shared" si="0"/>
        <v>13333.333333333334</v>
      </c>
      <c r="E57" s="5">
        <f t="shared" si="1"/>
        <v>13302.195360416374</v>
      </c>
      <c r="F57" s="5">
        <f t="shared" si="2"/>
        <v>31.137972916959498</v>
      </c>
      <c r="G57" s="5">
        <f t="shared" si="3"/>
        <v>-10188.398068720424</v>
      </c>
    </row>
    <row r="58" spans="2:7" x14ac:dyDescent="0.2">
      <c r="B58" s="4">
        <v>49</v>
      </c>
      <c r="C58" s="5">
        <f t="shared" si="4"/>
        <v>-10188.398068720424</v>
      </c>
      <c r="D58" s="5">
        <f t="shared" si="0"/>
        <v>13333.333333333334</v>
      </c>
      <c r="E58" s="5">
        <f t="shared" si="1"/>
        <v>13435.217314020538</v>
      </c>
      <c r="F58" s="5">
        <f t="shared" si="2"/>
        <v>-101.88398068720424</v>
      </c>
      <c r="G58" s="5">
        <f t="shared" si="3"/>
        <v>-23623.615382740962</v>
      </c>
    </row>
    <row r="59" spans="2:7" x14ac:dyDescent="0.2">
      <c r="B59" s="4">
        <v>50</v>
      </c>
      <c r="C59" s="5">
        <f t="shared" si="4"/>
        <v>-23623.615382740962</v>
      </c>
      <c r="D59" s="5">
        <f t="shared" si="0"/>
        <v>13333.333333333334</v>
      </c>
      <c r="E59" s="5">
        <f t="shared" si="1"/>
        <v>13569.569487160743</v>
      </c>
      <c r="F59" s="5">
        <f t="shared" si="2"/>
        <v>-236.23615382740962</v>
      </c>
      <c r="G59" s="5">
        <f t="shared" si="3"/>
        <v>-37193.184869901706</v>
      </c>
    </row>
    <row r="60" spans="2:7" x14ac:dyDescent="0.2">
      <c r="B60" s="4">
        <v>51</v>
      </c>
      <c r="C60" s="5">
        <f t="shared" si="4"/>
        <v>-37193.184869901706</v>
      </c>
      <c r="D60" s="5">
        <f t="shared" si="0"/>
        <v>13333.333333333334</v>
      </c>
      <c r="E60" s="5">
        <f t="shared" si="1"/>
        <v>13705.265182032352</v>
      </c>
      <c r="F60" s="5">
        <f t="shared" si="2"/>
        <v>-371.93184869901705</v>
      </c>
      <c r="G60" s="5">
        <f t="shared" si="3"/>
        <v>-50898.450051934058</v>
      </c>
    </row>
    <row r="61" spans="2:7" x14ac:dyDescent="0.2">
      <c r="B61" s="4">
        <v>52</v>
      </c>
      <c r="C61" s="5">
        <f t="shared" si="4"/>
        <v>-50898.450051934058</v>
      </c>
      <c r="D61" s="5">
        <f t="shared" si="0"/>
        <v>13333.333333333334</v>
      </c>
      <c r="E61" s="5">
        <f t="shared" si="1"/>
        <v>13842.317833852674</v>
      </c>
      <c r="F61" s="5">
        <f t="shared" si="2"/>
        <v>-508.9845005193406</v>
      </c>
      <c r="G61" s="5">
        <f t="shared" si="3"/>
        <v>-64740.767885786729</v>
      </c>
    </row>
    <row r="62" spans="2:7" x14ac:dyDescent="0.2">
      <c r="B62" s="4">
        <v>53</v>
      </c>
      <c r="C62" s="5">
        <f t="shared" si="4"/>
        <v>-64740.767885786729</v>
      </c>
      <c r="D62" s="5">
        <f t="shared" si="0"/>
        <v>13333.333333333334</v>
      </c>
      <c r="E62" s="5">
        <f t="shared" si="1"/>
        <v>13980.741012191202</v>
      </c>
      <c r="F62" s="5">
        <f t="shared" si="2"/>
        <v>-647.40767885786727</v>
      </c>
      <c r="G62" s="5">
        <f t="shared" si="3"/>
        <v>-78721.508897977925</v>
      </c>
    </row>
    <row r="63" spans="2:7" x14ac:dyDescent="0.2">
      <c r="B63" s="4">
        <v>54</v>
      </c>
      <c r="C63" s="5">
        <f t="shared" si="4"/>
        <v>-78721.508897977925</v>
      </c>
      <c r="D63" s="5">
        <f t="shared" si="0"/>
        <v>13333.333333333334</v>
      </c>
      <c r="E63" s="5">
        <f t="shared" si="1"/>
        <v>14120.548422313113</v>
      </c>
      <c r="F63" s="5">
        <f t="shared" si="2"/>
        <v>-787.21508897977924</v>
      </c>
      <c r="G63" s="5">
        <f t="shared" si="3"/>
        <v>-92842.057320291031</v>
      </c>
    </row>
    <row r="64" spans="2:7" x14ac:dyDescent="0.2">
      <c r="B64" s="4">
        <v>55</v>
      </c>
      <c r="C64" s="5">
        <f t="shared" si="4"/>
        <v>-92842.057320291031</v>
      </c>
      <c r="D64" s="5">
        <f t="shared" si="0"/>
        <v>13333.333333333334</v>
      </c>
      <c r="E64" s="5">
        <f t="shared" si="1"/>
        <v>14261.753906536243</v>
      </c>
      <c r="F64" s="5">
        <f t="shared" si="2"/>
        <v>-928.4205732029103</v>
      </c>
      <c r="G64" s="5">
        <f t="shared" si="3"/>
        <v>-107103.81122682727</v>
      </c>
    </row>
    <row r="65" spans="2:7" x14ac:dyDescent="0.2">
      <c r="B65" s="4">
        <v>56</v>
      </c>
      <c r="C65" s="5">
        <f t="shared" si="4"/>
        <v>-107103.81122682727</v>
      </c>
      <c r="D65" s="5">
        <f t="shared" si="0"/>
        <v>13333.333333333334</v>
      </c>
      <c r="E65" s="5">
        <f t="shared" si="1"/>
        <v>14404.371445601606</v>
      </c>
      <c r="F65" s="5">
        <f t="shared" si="2"/>
        <v>-1071.0381122682727</v>
      </c>
      <c r="G65" s="5">
        <f t="shared" si="3"/>
        <v>-121508.18267242887</v>
      </c>
    </row>
    <row r="66" spans="2:7" x14ac:dyDescent="0.2">
      <c r="B66" s="4">
        <v>57</v>
      </c>
      <c r="C66" s="5">
        <f t="shared" si="4"/>
        <v>-121508.18267242887</v>
      </c>
      <c r="D66" s="5">
        <f t="shared" si="0"/>
        <v>13333.333333333334</v>
      </c>
      <c r="E66" s="5">
        <f t="shared" si="1"/>
        <v>14548.415160057622</v>
      </c>
      <c r="F66" s="5">
        <f t="shared" si="2"/>
        <v>-1215.0818267242887</v>
      </c>
      <c r="G66" s="5">
        <f t="shared" si="3"/>
        <v>-136056.5978324865</v>
      </c>
    </row>
    <row r="67" spans="2:7" x14ac:dyDescent="0.2">
      <c r="B67" s="4">
        <v>58</v>
      </c>
      <c r="C67" s="5">
        <f t="shared" si="4"/>
        <v>-136056.5978324865</v>
      </c>
      <c r="D67" s="5">
        <f t="shared" si="0"/>
        <v>13333.333333333334</v>
      </c>
      <c r="E67" s="5">
        <f t="shared" si="1"/>
        <v>14693.899311658199</v>
      </c>
      <c r="F67" s="5">
        <f t="shared" si="2"/>
        <v>-1360.565978324865</v>
      </c>
      <c r="G67" s="5">
        <f t="shared" si="3"/>
        <v>-150750.4971441447</v>
      </c>
    </row>
    <row r="68" spans="2:7" x14ac:dyDescent="0.2">
      <c r="B68" s="4">
        <v>59</v>
      </c>
      <c r="C68" s="5">
        <f t="shared" si="4"/>
        <v>-150750.4971441447</v>
      </c>
      <c r="D68" s="5">
        <f t="shared" si="0"/>
        <v>13333.333333333334</v>
      </c>
      <c r="E68" s="5">
        <f t="shared" si="1"/>
        <v>14840.838304774781</v>
      </c>
      <c r="F68" s="5">
        <f t="shared" si="2"/>
        <v>-1507.504971441447</v>
      </c>
      <c r="G68" s="5">
        <f>C68-E68</f>
        <v>-165591.33544891948</v>
      </c>
    </row>
    <row r="69" spans="2:7" x14ac:dyDescent="0.2">
      <c r="B69" s="4">
        <v>60</v>
      </c>
      <c r="C69" s="5">
        <f t="shared" si="4"/>
        <v>-165591.33544891948</v>
      </c>
      <c r="D69" s="5">
        <f t="shared" si="0"/>
        <v>13333.333333333334</v>
      </c>
      <c r="E69" s="5">
        <f t="shared" si="1"/>
        <v>14989.246687822528</v>
      </c>
      <c r="F69" s="5">
        <f t="shared" si="2"/>
        <v>-1655.9133544891947</v>
      </c>
      <c r="G69" s="5">
        <f>C69-E69</f>
        <v>-180580.58213674201</v>
      </c>
    </row>
    <row r="70" spans="2:7" x14ac:dyDescent="0.2">
      <c r="B70" s="4">
        <v>61</v>
      </c>
      <c r="C70" s="5">
        <f t="shared" ref="C70:C74" si="5">G69</f>
        <v>-180580.58213674201</v>
      </c>
      <c r="D70" s="5">
        <f t="shared" si="0"/>
        <v>13333.333333333334</v>
      </c>
      <c r="E70" s="5">
        <f t="shared" ref="E70:E74" si="6">-(F70-D70)</f>
        <v>15139.139154700753</v>
      </c>
      <c r="F70" s="5">
        <f t="shared" ref="F70:F74" si="7">($C$5/12)*C70</f>
        <v>-1805.8058213674201</v>
      </c>
      <c r="G70" s="5">
        <f t="shared" ref="G70:G74" si="8">C70-E70</f>
        <v>-195719.72129144278</v>
      </c>
    </row>
    <row r="71" spans="2:7" x14ac:dyDescent="0.2">
      <c r="B71" s="4">
        <v>62</v>
      </c>
      <c r="C71" s="5">
        <f t="shared" si="5"/>
        <v>-195719.72129144278</v>
      </c>
      <c r="D71" s="5">
        <f t="shared" si="0"/>
        <v>13333.333333333334</v>
      </c>
      <c r="E71" s="5">
        <f t="shared" si="6"/>
        <v>15290.530546247763</v>
      </c>
      <c r="F71" s="5">
        <f t="shared" si="7"/>
        <v>-1957.1972129144278</v>
      </c>
      <c r="G71" s="5">
        <f t="shared" si="8"/>
        <v>-211010.25183769054</v>
      </c>
    </row>
    <row r="72" spans="2:7" x14ac:dyDescent="0.2">
      <c r="B72" s="4">
        <v>63</v>
      </c>
      <c r="C72" s="5">
        <f t="shared" si="5"/>
        <v>-211010.25183769054</v>
      </c>
      <c r="D72" s="5">
        <f t="shared" si="0"/>
        <v>13333.333333333334</v>
      </c>
      <c r="E72" s="5">
        <f t="shared" si="6"/>
        <v>15443.435851710239</v>
      </c>
      <c r="F72" s="5">
        <f t="shared" si="7"/>
        <v>-2110.1025183769052</v>
      </c>
      <c r="G72" s="5">
        <f t="shared" si="8"/>
        <v>-226453.68768940077</v>
      </c>
    </row>
    <row r="73" spans="2:7" x14ac:dyDescent="0.2">
      <c r="B73" s="4">
        <v>64</v>
      </c>
      <c r="C73" s="5">
        <f t="shared" si="5"/>
        <v>-226453.68768940077</v>
      </c>
      <c r="D73" s="5">
        <f t="shared" si="0"/>
        <v>13333.333333333334</v>
      </c>
      <c r="E73" s="5">
        <f t="shared" si="6"/>
        <v>15597.870210227342</v>
      </c>
      <c r="F73" s="5">
        <f t="shared" si="7"/>
        <v>-2264.5368768940079</v>
      </c>
      <c r="G73" s="5">
        <f t="shared" si="8"/>
        <v>-242051.55789962813</v>
      </c>
    </row>
    <row r="74" spans="2:7" x14ac:dyDescent="0.2">
      <c r="B74" s="4">
        <v>65</v>
      </c>
      <c r="C74" s="5">
        <f t="shared" si="5"/>
        <v>-242051.55789962813</v>
      </c>
      <c r="D74" s="5">
        <f t="shared" si="0"/>
        <v>13333.333333333334</v>
      </c>
      <c r="E74" s="5">
        <f t="shared" si="6"/>
        <v>15753.848912329615</v>
      </c>
      <c r="F74" s="5">
        <f t="shared" si="7"/>
        <v>-2420.5155789962814</v>
      </c>
      <c r="G74" s="5">
        <f t="shared" si="8"/>
        <v>-257805.40681195774</v>
      </c>
    </row>
    <row r="75" spans="2:7" x14ac:dyDescent="0.2">
      <c r="C75" s="5"/>
      <c r="D75" s="5"/>
      <c r="E75" s="5"/>
      <c r="F75" s="5"/>
      <c r="G75" s="5"/>
    </row>
    <row r="76" spans="2:7" x14ac:dyDescent="0.2">
      <c r="C76" s="5"/>
      <c r="D76" s="5"/>
      <c r="E76" s="5"/>
      <c r="F76" s="5"/>
      <c r="G76" s="5"/>
    </row>
    <row r="77" spans="2:7" x14ac:dyDescent="0.2">
      <c r="C77" s="5"/>
      <c r="D77" s="5"/>
      <c r="E77" s="5"/>
      <c r="F77" s="5"/>
      <c r="G77" s="5"/>
    </row>
    <row r="78" spans="2:7" x14ac:dyDescent="0.2">
      <c r="C78" s="5"/>
      <c r="D78" s="5"/>
      <c r="E78" s="5"/>
      <c r="F78" s="5"/>
      <c r="G78" s="5"/>
    </row>
    <row r="79" spans="2:7" x14ac:dyDescent="0.2">
      <c r="C79" s="5"/>
      <c r="D79" s="5"/>
      <c r="E79" s="5"/>
      <c r="F79" s="5"/>
      <c r="G79" s="5"/>
    </row>
    <row r="80" spans="2:7" x14ac:dyDescent="0.2">
      <c r="C80" s="5"/>
      <c r="D80" s="5"/>
      <c r="E80" s="5"/>
      <c r="F80" s="5"/>
      <c r="G80" s="5"/>
    </row>
    <row r="81" spans="3:7" x14ac:dyDescent="0.2">
      <c r="C81" s="5"/>
      <c r="D81" s="5"/>
      <c r="E81" s="5"/>
      <c r="F81" s="5"/>
      <c r="G81" s="5"/>
    </row>
    <row r="82" spans="3:7" x14ac:dyDescent="0.2">
      <c r="C82" s="5"/>
      <c r="D82" s="5"/>
      <c r="E82" s="5"/>
      <c r="F82" s="5"/>
      <c r="G82" s="5"/>
    </row>
    <row r="83" spans="3:7" x14ac:dyDescent="0.2">
      <c r="C83" s="5"/>
      <c r="D83" s="5"/>
      <c r="E83" s="5"/>
      <c r="F83" s="5"/>
      <c r="G83" s="5"/>
    </row>
    <row r="84" spans="3:7" x14ac:dyDescent="0.2">
      <c r="C84" s="5"/>
      <c r="D84" s="5"/>
      <c r="E84" s="5"/>
      <c r="F84" s="5"/>
      <c r="G84" s="5"/>
    </row>
    <row r="85" spans="3:7" x14ac:dyDescent="0.2">
      <c r="C85" s="5"/>
      <c r="D85" s="5"/>
      <c r="E85" s="5"/>
      <c r="F85" s="5"/>
      <c r="G85" s="5"/>
    </row>
    <row r="86" spans="3:7" x14ac:dyDescent="0.2">
      <c r="C86" s="5"/>
      <c r="D86" s="5"/>
      <c r="E86" s="5"/>
      <c r="F86" s="5"/>
      <c r="G86" s="5"/>
    </row>
    <row r="87" spans="3:7" x14ac:dyDescent="0.2">
      <c r="C87" s="5"/>
      <c r="D87" s="5"/>
      <c r="E87" s="5"/>
      <c r="F87" s="5"/>
      <c r="G87" s="5"/>
    </row>
    <row r="88" spans="3:7" x14ac:dyDescent="0.2">
      <c r="C88" s="5"/>
      <c r="D88" s="5"/>
      <c r="E88" s="5"/>
      <c r="F88" s="5"/>
      <c r="G88" s="5"/>
    </row>
    <row r="89" spans="3:7" x14ac:dyDescent="0.2">
      <c r="C89" s="5"/>
      <c r="D89" s="5"/>
      <c r="E89" s="5"/>
      <c r="F89" s="5"/>
      <c r="G89" s="5"/>
    </row>
    <row r="90" spans="3:7" x14ac:dyDescent="0.2">
      <c r="C90" s="5"/>
      <c r="D90" s="5"/>
      <c r="E90" s="5"/>
      <c r="F90" s="5"/>
      <c r="G90" s="5"/>
    </row>
    <row r="91" spans="3:7" x14ac:dyDescent="0.2">
      <c r="C91" s="5"/>
      <c r="D91" s="5"/>
      <c r="E91" s="5"/>
      <c r="F91" s="5"/>
      <c r="G91" s="5"/>
    </row>
  </sheetData>
  <scenarios current="3" show="3">
    <scenario name="Without Late Payment Fee" locked="1" count="3" user="Chris Nathan" comment="Intial Values_x000a_Modified by Chris Nathan on 4/5/2019_x000a_Modified by Chris Nathan on 4/8/2019_x000a_Modified by Chris Nathan on 5/16/2019_x000a_Modified by Chris Nathan on 5/25/2019">
      <inputCells r="C4" val="60" numFmtId="2"/>
      <inputCells r="C5" val="0.12" numFmtId="9"/>
      <inputCells r="C6" val="0"/>
    </scenario>
    <scenario name="Increased Interest" locked="1" count="3" user="Chris Nathan" comment="Changed Interest_x000a_Modified by Chris Nathan on 4/5/2019_x000a_Modified by Chris Nathan on 4/8/2019_x000a_Modified by Chris Nathan on 5/16/2019_x000a_Modified by Chris Nathan on 5/25/2019">
      <inputCells r="C4" val="60" numFmtId="2"/>
      <inputCells r="C5" val="0.2" numFmtId="9"/>
      <inputCells r="C6" val="0"/>
    </scenario>
    <scenario name="Increase in Tenure" locked="1" count="3" user="Chris Nathan" comment="Changed no of Payments_x000a_Modified by Chris Nathan on 4/5/2019_x000a_Modified by Chris Nathan on 4/8/2019_x000a_Modified by Chris Nathan on 5/16/2019">
      <inputCells r="C4" val="90" numFmtId="2"/>
      <inputCells r="C5" val="0.12" numFmtId="9"/>
      <inputCells r="C6" val="0"/>
    </scenario>
    <scenario name="With Late Payment Fee" locked="1" count="3" user="Chris Nathan" comment="Type of payment_x000a_Modified by Chris Nathan on 4/5/2019_x000a_Modified by Chris Nathan on 4/8/2019_x000a_Modified by Chris Nathan on 5/16/2019">
      <inputCells r="C4" val="60" numFmtId="2"/>
      <inputCells r="C5" val="0.12" numFmtId="9"/>
      <inputCells r="C6" val="3000"/>
    </scenario>
  </scenarios>
  <mergeCells count="1">
    <mergeCell ref="B2:G2"/>
  </mergeCells>
  <conditionalFormatting sqref="B9:G9">
    <cfRule type="colorScale" priority="3">
      <colorScale>
        <cfvo type="min"/>
        <cfvo type="max"/>
        <color rgb="FFFCFCFF"/>
        <color rgb="FFF8696B"/>
      </colorScale>
    </cfRule>
  </conditionalFormatting>
  <conditionalFormatting sqref="B10:G74">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4D4AD-5F78-45F4-A61D-0888BA98B269}">
  <dimension ref="B1:Q45"/>
  <sheetViews>
    <sheetView showGridLines="0" workbookViewId="0"/>
  </sheetViews>
  <sheetFormatPr defaultRowHeight="15" x14ac:dyDescent="0.25"/>
  <cols>
    <col min="2" max="2" width="11.5703125" bestFit="1" customWidth="1"/>
    <col min="3" max="3" width="8.28515625" bestFit="1" customWidth="1"/>
    <col min="4" max="4" width="10.42578125" bestFit="1" customWidth="1"/>
    <col min="5" max="5" width="8.140625" bestFit="1" customWidth="1"/>
    <col min="6" max="6" width="6.28515625" bestFit="1" customWidth="1"/>
    <col min="7" max="7" width="10.5703125" bestFit="1" customWidth="1"/>
    <col min="8" max="8" width="8" bestFit="1" customWidth="1"/>
  </cols>
  <sheetData>
    <row r="1" spans="2:17" ht="16.5" x14ac:dyDescent="0.3">
      <c r="B1" s="79" t="s">
        <v>21</v>
      </c>
      <c r="C1" s="78" t="s">
        <v>0</v>
      </c>
      <c r="D1" s="78" t="s">
        <v>1</v>
      </c>
      <c r="E1" s="78" t="s">
        <v>2</v>
      </c>
      <c r="F1" s="78" t="s">
        <v>3</v>
      </c>
      <c r="G1" s="78" t="s">
        <v>14</v>
      </c>
      <c r="H1" s="78" t="s">
        <v>65</v>
      </c>
      <c r="J1" s="148" t="s">
        <v>148</v>
      </c>
      <c r="K1" s="149"/>
      <c r="L1" s="149"/>
      <c r="M1" s="149"/>
      <c r="N1" s="149"/>
      <c r="O1" s="149"/>
      <c r="P1" s="149"/>
      <c r="Q1" s="150"/>
    </row>
    <row r="2" spans="2:17" x14ac:dyDescent="0.25">
      <c r="B2" s="80">
        <v>43106</v>
      </c>
      <c r="C2" s="33" t="s">
        <v>24</v>
      </c>
      <c r="D2" s="33" t="s">
        <v>7</v>
      </c>
      <c r="E2" s="33" t="s">
        <v>15</v>
      </c>
      <c r="F2" s="33">
        <v>95</v>
      </c>
      <c r="G2" s="33">
        <v>1.99</v>
      </c>
      <c r="H2" s="33">
        <v>189.05</v>
      </c>
    </row>
    <row r="3" spans="2:17" x14ac:dyDescent="0.25">
      <c r="B3" s="80">
        <v>43123</v>
      </c>
      <c r="C3" s="33" t="s">
        <v>22</v>
      </c>
      <c r="D3" s="33" t="s">
        <v>8</v>
      </c>
      <c r="E3" s="33" t="s">
        <v>16</v>
      </c>
      <c r="F3" s="33">
        <v>50</v>
      </c>
      <c r="G3" s="33">
        <v>19.989999999999998</v>
      </c>
      <c r="H3" s="33">
        <v>999.49999999999989</v>
      </c>
    </row>
    <row r="4" spans="2:17" x14ac:dyDescent="0.25">
      <c r="B4" s="80">
        <v>43140</v>
      </c>
      <c r="C4" s="33" t="s">
        <v>22</v>
      </c>
      <c r="D4" s="33" t="s">
        <v>6</v>
      </c>
      <c r="E4" s="33" t="s">
        <v>15</v>
      </c>
      <c r="F4" s="33">
        <v>36</v>
      </c>
      <c r="G4" s="33">
        <v>4.99</v>
      </c>
      <c r="H4" s="33">
        <v>179.64000000000001</v>
      </c>
    </row>
    <row r="5" spans="2:17" x14ac:dyDescent="0.25">
      <c r="B5" s="80">
        <v>43157</v>
      </c>
      <c r="C5" s="33" t="s">
        <v>22</v>
      </c>
      <c r="D5" s="33" t="s">
        <v>5</v>
      </c>
      <c r="E5" s="33" t="s">
        <v>17</v>
      </c>
      <c r="F5" s="33">
        <v>27</v>
      </c>
      <c r="G5" s="33">
        <v>19.989999999999998</v>
      </c>
      <c r="H5" s="33">
        <v>539.7299999999999</v>
      </c>
    </row>
    <row r="6" spans="2:17" x14ac:dyDescent="0.25">
      <c r="B6" s="80">
        <v>43174</v>
      </c>
      <c r="C6" s="33" t="s">
        <v>23</v>
      </c>
      <c r="D6" s="33" t="s">
        <v>13</v>
      </c>
      <c r="E6" s="33" t="s">
        <v>15</v>
      </c>
      <c r="F6" s="33">
        <v>56</v>
      </c>
      <c r="G6" s="33">
        <v>2.99</v>
      </c>
      <c r="H6" s="33">
        <v>167.44</v>
      </c>
    </row>
    <row r="7" spans="2:17" x14ac:dyDescent="0.25">
      <c r="B7" s="80">
        <v>43191</v>
      </c>
      <c r="C7" s="33" t="s">
        <v>24</v>
      </c>
      <c r="D7" s="33" t="s">
        <v>7</v>
      </c>
      <c r="E7" s="33" t="s">
        <v>16</v>
      </c>
      <c r="F7" s="33">
        <v>60</v>
      </c>
      <c r="G7" s="33">
        <v>4.99</v>
      </c>
      <c r="H7" s="33">
        <v>299.40000000000003</v>
      </c>
    </row>
    <row r="8" spans="2:17" x14ac:dyDescent="0.25">
      <c r="B8" s="80">
        <v>43208</v>
      </c>
      <c r="C8" s="33" t="s">
        <v>22</v>
      </c>
      <c r="D8" s="33" t="s">
        <v>18</v>
      </c>
      <c r="E8" s="33" t="s">
        <v>15</v>
      </c>
      <c r="F8" s="33">
        <v>75</v>
      </c>
      <c r="G8" s="33">
        <v>1.99</v>
      </c>
      <c r="H8" s="33">
        <v>149.25</v>
      </c>
    </row>
    <row r="9" spans="2:17" x14ac:dyDescent="0.25">
      <c r="B9" s="80">
        <v>43225</v>
      </c>
      <c r="C9" s="33" t="s">
        <v>22</v>
      </c>
      <c r="D9" s="33" t="s">
        <v>6</v>
      </c>
      <c r="E9" s="33" t="s">
        <v>15</v>
      </c>
      <c r="F9" s="33">
        <v>90</v>
      </c>
      <c r="G9" s="33">
        <v>4.99</v>
      </c>
      <c r="H9" s="33">
        <v>449.1</v>
      </c>
    </row>
    <row r="10" spans="2:17" x14ac:dyDescent="0.25">
      <c r="B10" s="80">
        <v>43242</v>
      </c>
      <c r="C10" s="33" t="s">
        <v>23</v>
      </c>
      <c r="D10" s="33" t="s">
        <v>9</v>
      </c>
      <c r="E10" s="33" t="s">
        <v>15</v>
      </c>
      <c r="F10" s="33">
        <v>32</v>
      </c>
      <c r="G10" s="33">
        <v>1.99</v>
      </c>
      <c r="H10" s="33">
        <v>63.68</v>
      </c>
    </row>
    <row r="11" spans="2:17" x14ac:dyDescent="0.25">
      <c r="B11" s="80">
        <v>43259</v>
      </c>
      <c r="C11" s="33" t="s">
        <v>24</v>
      </c>
      <c r="D11" s="33" t="s">
        <v>7</v>
      </c>
      <c r="E11" s="33" t="s">
        <v>16</v>
      </c>
      <c r="F11" s="33">
        <v>60</v>
      </c>
      <c r="G11" s="33">
        <v>8.99</v>
      </c>
      <c r="H11" s="33">
        <v>539.4</v>
      </c>
    </row>
    <row r="12" spans="2:17" x14ac:dyDescent="0.25">
      <c r="B12" s="80">
        <v>43276</v>
      </c>
      <c r="C12" s="33" t="s">
        <v>22</v>
      </c>
      <c r="D12" s="33" t="s">
        <v>12</v>
      </c>
      <c r="E12" s="33" t="s">
        <v>15</v>
      </c>
      <c r="F12" s="33">
        <v>90</v>
      </c>
      <c r="G12" s="33">
        <v>4.99</v>
      </c>
      <c r="H12" s="33">
        <v>449.1</v>
      </c>
    </row>
    <row r="13" spans="2:17" x14ac:dyDescent="0.25">
      <c r="B13" s="80">
        <v>43293</v>
      </c>
      <c r="C13" s="33" t="s">
        <v>24</v>
      </c>
      <c r="D13" s="33" t="s">
        <v>11</v>
      </c>
      <c r="E13" s="33" t="s">
        <v>16</v>
      </c>
      <c r="F13" s="33">
        <v>29</v>
      </c>
      <c r="G13" s="33">
        <v>1.99</v>
      </c>
      <c r="H13" s="33">
        <v>57.71</v>
      </c>
    </row>
    <row r="14" spans="2:17" x14ac:dyDescent="0.25">
      <c r="B14" s="80">
        <v>43310</v>
      </c>
      <c r="C14" s="33" t="s">
        <v>24</v>
      </c>
      <c r="D14" s="33" t="s">
        <v>11</v>
      </c>
      <c r="E14" s="33" t="s">
        <v>16</v>
      </c>
      <c r="F14" s="33">
        <v>81</v>
      </c>
      <c r="G14" s="33">
        <v>19.989999999999998</v>
      </c>
      <c r="H14" s="33">
        <v>1619.1899999999998</v>
      </c>
    </row>
    <row r="15" spans="2:17" x14ac:dyDescent="0.25">
      <c r="B15" s="80">
        <v>43327</v>
      </c>
      <c r="C15" s="33" t="s">
        <v>24</v>
      </c>
      <c r="D15" s="33" t="s">
        <v>7</v>
      </c>
      <c r="E15" s="33" t="s">
        <v>15</v>
      </c>
      <c r="F15" s="33">
        <v>35</v>
      </c>
      <c r="G15" s="33">
        <v>4.99</v>
      </c>
      <c r="H15" s="33">
        <v>174.65</v>
      </c>
    </row>
    <row r="16" spans="2:17" x14ac:dyDescent="0.25">
      <c r="B16" s="80">
        <v>43344</v>
      </c>
      <c r="C16" s="33" t="s">
        <v>22</v>
      </c>
      <c r="D16" s="33" t="s">
        <v>10</v>
      </c>
      <c r="E16" s="33" t="s">
        <v>19</v>
      </c>
      <c r="F16" s="33">
        <v>2</v>
      </c>
      <c r="G16" s="33">
        <v>125</v>
      </c>
      <c r="H16" s="33">
        <v>250</v>
      </c>
    </row>
    <row r="17" spans="2:8" x14ac:dyDescent="0.25">
      <c r="B17" s="80">
        <v>43361</v>
      </c>
      <c r="C17" s="33" t="s">
        <v>24</v>
      </c>
      <c r="D17" s="33" t="s">
        <v>7</v>
      </c>
      <c r="E17" s="33" t="s">
        <v>20</v>
      </c>
      <c r="F17" s="33">
        <v>16</v>
      </c>
      <c r="G17" s="33">
        <v>15.99</v>
      </c>
      <c r="H17" s="33">
        <v>255.84</v>
      </c>
    </row>
    <row r="18" spans="2:8" x14ac:dyDescent="0.25">
      <c r="B18" s="80">
        <v>43378</v>
      </c>
      <c r="C18" s="33" t="s">
        <v>22</v>
      </c>
      <c r="D18" s="33" t="s">
        <v>12</v>
      </c>
      <c r="E18" s="33" t="s">
        <v>16</v>
      </c>
      <c r="F18" s="33">
        <v>28</v>
      </c>
      <c r="G18" s="33">
        <v>8.99</v>
      </c>
      <c r="H18" s="33">
        <v>251.72</v>
      </c>
    </row>
    <row r="19" spans="2:8" x14ac:dyDescent="0.25">
      <c r="B19" s="80">
        <v>43395</v>
      </c>
      <c r="C19" s="33" t="s">
        <v>24</v>
      </c>
      <c r="D19" s="33" t="s">
        <v>7</v>
      </c>
      <c r="E19" s="33" t="s">
        <v>17</v>
      </c>
      <c r="F19" s="33">
        <v>64</v>
      </c>
      <c r="G19" s="33">
        <v>8.99</v>
      </c>
      <c r="H19" s="33">
        <v>575.36</v>
      </c>
    </row>
    <row r="20" spans="2:8" x14ac:dyDescent="0.25">
      <c r="B20" s="80">
        <v>43412</v>
      </c>
      <c r="C20" s="33" t="s">
        <v>24</v>
      </c>
      <c r="D20" s="33" t="s">
        <v>8</v>
      </c>
      <c r="E20" s="33" t="s">
        <v>17</v>
      </c>
      <c r="F20" s="33">
        <v>15</v>
      </c>
      <c r="G20" s="33">
        <v>19.989999999999998</v>
      </c>
      <c r="H20" s="33">
        <v>299.84999999999997</v>
      </c>
    </row>
    <row r="21" spans="2:8" x14ac:dyDescent="0.25">
      <c r="B21" s="80">
        <v>43429</v>
      </c>
      <c r="C21" s="33" t="s">
        <v>22</v>
      </c>
      <c r="D21" s="33" t="s">
        <v>8</v>
      </c>
      <c r="E21" s="33" t="s">
        <v>20</v>
      </c>
      <c r="F21" s="33">
        <v>96</v>
      </c>
      <c r="G21" s="33">
        <v>4.99</v>
      </c>
      <c r="H21" s="33">
        <v>479.04</v>
      </c>
    </row>
    <row r="22" spans="2:8" x14ac:dyDescent="0.25">
      <c r="B22" s="80">
        <v>43446</v>
      </c>
      <c r="C22" s="33" t="s">
        <v>22</v>
      </c>
      <c r="D22" s="33" t="s">
        <v>10</v>
      </c>
      <c r="E22" s="33" t="s">
        <v>15</v>
      </c>
      <c r="F22" s="33">
        <v>67</v>
      </c>
      <c r="G22" s="33">
        <v>1.29</v>
      </c>
      <c r="H22" s="33">
        <v>86.43</v>
      </c>
    </row>
    <row r="23" spans="2:8" x14ac:dyDescent="0.25">
      <c r="B23" s="80">
        <v>43463</v>
      </c>
      <c r="C23" s="33" t="s">
        <v>24</v>
      </c>
      <c r="D23" s="33" t="s">
        <v>7</v>
      </c>
      <c r="E23" s="33" t="s">
        <v>20</v>
      </c>
      <c r="F23" s="33">
        <v>74</v>
      </c>
      <c r="G23" s="33">
        <v>15.99</v>
      </c>
      <c r="H23" s="33">
        <v>1183.26</v>
      </c>
    </row>
    <row r="24" spans="2:8" x14ac:dyDescent="0.25">
      <c r="B24" s="80">
        <v>43480</v>
      </c>
      <c r="C24" s="33" t="s">
        <v>22</v>
      </c>
      <c r="D24" s="33" t="s">
        <v>5</v>
      </c>
      <c r="E24" s="33" t="s">
        <v>16</v>
      </c>
      <c r="F24" s="33">
        <v>46</v>
      </c>
      <c r="G24" s="33">
        <v>8.99</v>
      </c>
      <c r="H24" s="33">
        <v>413.54</v>
      </c>
    </row>
    <row r="25" spans="2:8" x14ac:dyDescent="0.25">
      <c r="B25" s="80">
        <v>43497</v>
      </c>
      <c r="C25" s="33" t="s">
        <v>22</v>
      </c>
      <c r="D25" s="33" t="s">
        <v>10</v>
      </c>
      <c r="E25" s="33" t="s">
        <v>16</v>
      </c>
      <c r="F25" s="33">
        <v>87</v>
      </c>
      <c r="G25" s="33">
        <v>15</v>
      </c>
      <c r="H25" s="33">
        <v>1305</v>
      </c>
    </row>
    <row r="26" spans="2:8" x14ac:dyDescent="0.25">
      <c r="B26" s="80">
        <v>43514</v>
      </c>
      <c r="C26" s="33" t="s">
        <v>24</v>
      </c>
      <c r="D26" s="33" t="s">
        <v>7</v>
      </c>
      <c r="E26" s="33" t="s">
        <v>16</v>
      </c>
      <c r="F26" s="33">
        <v>4</v>
      </c>
      <c r="G26" s="33">
        <v>4.99</v>
      </c>
      <c r="H26" s="33">
        <v>19.96</v>
      </c>
    </row>
    <row r="27" spans="2:8" x14ac:dyDescent="0.25">
      <c r="B27" s="80">
        <v>43531</v>
      </c>
      <c r="C27" s="33" t="s">
        <v>23</v>
      </c>
      <c r="D27" s="33" t="s">
        <v>13</v>
      </c>
      <c r="E27" s="33" t="s">
        <v>16</v>
      </c>
      <c r="F27" s="33">
        <v>7</v>
      </c>
      <c r="G27" s="33">
        <v>19.989999999999998</v>
      </c>
      <c r="H27" s="33">
        <v>139.92999999999998</v>
      </c>
    </row>
    <row r="28" spans="2:8" x14ac:dyDescent="0.25">
      <c r="B28" s="80">
        <v>43548</v>
      </c>
      <c r="C28" s="33" t="s">
        <v>22</v>
      </c>
      <c r="D28" s="33" t="s">
        <v>6</v>
      </c>
      <c r="E28" s="33" t="s">
        <v>20</v>
      </c>
      <c r="F28" s="33">
        <v>50</v>
      </c>
      <c r="G28" s="33">
        <v>4.99</v>
      </c>
      <c r="H28" s="33">
        <v>249.5</v>
      </c>
    </row>
    <row r="29" spans="2:8" x14ac:dyDescent="0.25">
      <c r="B29" s="80">
        <v>43565</v>
      </c>
      <c r="C29" s="33" t="s">
        <v>22</v>
      </c>
      <c r="D29" s="33" t="s">
        <v>18</v>
      </c>
      <c r="E29" s="33" t="s">
        <v>15</v>
      </c>
      <c r="F29" s="33">
        <v>66</v>
      </c>
      <c r="G29" s="33">
        <v>1.99</v>
      </c>
      <c r="H29" s="33">
        <v>131.34</v>
      </c>
    </row>
    <row r="30" spans="2:8" x14ac:dyDescent="0.25">
      <c r="B30" s="80">
        <v>43582</v>
      </c>
      <c r="C30" s="33" t="s">
        <v>24</v>
      </c>
      <c r="D30" s="33" t="s">
        <v>11</v>
      </c>
      <c r="E30" s="33" t="s">
        <v>17</v>
      </c>
      <c r="F30" s="33">
        <v>96</v>
      </c>
      <c r="G30" s="33">
        <v>4.99</v>
      </c>
      <c r="H30" s="33">
        <v>479.04</v>
      </c>
    </row>
    <row r="31" spans="2:8" x14ac:dyDescent="0.25">
      <c r="B31" s="80">
        <v>43599</v>
      </c>
      <c r="C31" s="33" t="s">
        <v>22</v>
      </c>
      <c r="D31" s="33" t="s">
        <v>5</v>
      </c>
      <c r="E31" s="33" t="s">
        <v>15</v>
      </c>
      <c r="F31" s="33">
        <v>53</v>
      </c>
      <c r="G31" s="33">
        <v>1.29</v>
      </c>
      <c r="H31" s="33">
        <v>68.37</v>
      </c>
    </row>
    <row r="32" spans="2:8" x14ac:dyDescent="0.25">
      <c r="B32" s="80">
        <v>43616</v>
      </c>
      <c r="C32" s="33" t="s">
        <v>22</v>
      </c>
      <c r="D32" s="33" t="s">
        <v>5</v>
      </c>
      <c r="E32" s="33" t="s">
        <v>16</v>
      </c>
      <c r="F32" s="33">
        <v>80</v>
      </c>
      <c r="G32" s="33">
        <v>8.99</v>
      </c>
      <c r="H32" s="33">
        <v>719.2</v>
      </c>
    </row>
    <row r="33" spans="2:8" x14ac:dyDescent="0.25">
      <c r="B33" s="80">
        <v>43633</v>
      </c>
      <c r="C33" s="33" t="s">
        <v>22</v>
      </c>
      <c r="D33" s="33" t="s">
        <v>8</v>
      </c>
      <c r="E33" s="33" t="s">
        <v>19</v>
      </c>
      <c r="F33" s="33">
        <v>5</v>
      </c>
      <c r="G33" s="33">
        <v>125</v>
      </c>
      <c r="H33" s="33">
        <v>625</v>
      </c>
    </row>
    <row r="34" spans="2:8" x14ac:dyDescent="0.25">
      <c r="B34" s="80">
        <v>43650</v>
      </c>
      <c r="C34" s="33" t="s">
        <v>24</v>
      </c>
      <c r="D34" s="33" t="s">
        <v>7</v>
      </c>
      <c r="E34" s="33" t="s">
        <v>20</v>
      </c>
      <c r="F34" s="33">
        <v>62</v>
      </c>
      <c r="G34" s="33">
        <v>4.99</v>
      </c>
      <c r="H34" s="33">
        <v>309.38</v>
      </c>
    </row>
    <row r="35" spans="2:8" x14ac:dyDescent="0.25">
      <c r="B35" s="80">
        <v>43667</v>
      </c>
      <c r="C35" s="33" t="s">
        <v>22</v>
      </c>
      <c r="D35" s="33" t="s">
        <v>12</v>
      </c>
      <c r="E35" s="33" t="s">
        <v>20</v>
      </c>
      <c r="F35" s="33">
        <v>55</v>
      </c>
      <c r="G35" s="33">
        <v>12.49</v>
      </c>
      <c r="H35" s="33">
        <v>686.95</v>
      </c>
    </row>
    <row r="36" spans="2:8" x14ac:dyDescent="0.25">
      <c r="B36" s="80">
        <v>43684</v>
      </c>
      <c r="C36" s="33" t="s">
        <v>22</v>
      </c>
      <c r="D36" s="33" t="s">
        <v>8</v>
      </c>
      <c r="E36" s="33" t="s">
        <v>20</v>
      </c>
      <c r="F36" s="33">
        <v>42</v>
      </c>
      <c r="G36" s="33">
        <v>23.95</v>
      </c>
      <c r="H36" s="33">
        <v>1005.9</v>
      </c>
    </row>
    <row r="37" spans="2:8" x14ac:dyDescent="0.25">
      <c r="B37" s="80">
        <v>43701</v>
      </c>
      <c r="C37" s="33" t="s">
        <v>23</v>
      </c>
      <c r="D37" s="33" t="s">
        <v>13</v>
      </c>
      <c r="E37" s="33" t="s">
        <v>19</v>
      </c>
      <c r="F37" s="33">
        <v>3</v>
      </c>
      <c r="G37" s="33">
        <v>275</v>
      </c>
      <c r="H37" s="33">
        <v>825</v>
      </c>
    </row>
    <row r="38" spans="2:8" x14ac:dyDescent="0.25">
      <c r="B38" s="80">
        <v>43702</v>
      </c>
      <c r="C38" s="33" t="s">
        <v>27</v>
      </c>
      <c r="D38" s="33" t="s">
        <v>13</v>
      </c>
      <c r="E38" s="33" t="s">
        <v>16</v>
      </c>
      <c r="F38" s="33">
        <v>9</v>
      </c>
      <c r="G38" s="33">
        <v>300</v>
      </c>
      <c r="H38" s="33">
        <v>450</v>
      </c>
    </row>
    <row r="39" spans="2:8" x14ac:dyDescent="0.25">
      <c r="B39" s="80">
        <v>43718</v>
      </c>
      <c r="C39" s="33" t="s">
        <v>22</v>
      </c>
      <c r="D39" s="33" t="s">
        <v>5</v>
      </c>
      <c r="E39" s="33" t="s">
        <v>15</v>
      </c>
      <c r="F39" s="33">
        <v>7</v>
      </c>
      <c r="G39" s="33">
        <v>1.29</v>
      </c>
      <c r="H39" s="33">
        <v>9.0300000000000011</v>
      </c>
    </row>
    <row r="40" spans="2:8" x14ac:dyDescent="0.25">
      <c r="B40" s="80">
        <v>43735</v>
      </c>
      <c r="C40" s="33" t="s">
        <v>23</v>
      </c>
      <c r="D40" s="33" t="s">
        <v>13</v>
      </c>
      <c r="E40" s="33" t="s">
        <v>17</v>
      </c>
      <c r="F40" s="33">
        <v>76</v>
      </c>
      <c r="G40" s="33">
        <v>1.99</v>
      </c>
      <c r="H40" s="33">
        <v>151.24</v>
      </c>
    </row>
    <row r="41" spans="2:8" x14ac:dyDescent="0.25">
      <c r="B41" s="80">
        <v>43752</v>
      </c>
      <c r="C41" s="33" t="s">
        <v>23</v>
      </c>
      <c r="D41" s="33" t="s">
        <v>9</v>
      </c>
      <c r="E41" s="33" t="s">
        <v>16</v>
      </c>
      <c r="F41" s="33">
        <v>57</v>
      </c>
      <c r="G41" s="33">
        <v>19.989999999999998</v>
      </c>
      <c r="H41" s="33">
        <v>1139.4299999999998</v>
      </c>
    </row>
    <row r="42" spans="2:8" x14ac:dyDescent="0.25">
      <c r="B42" s="80">
        <v>43769</v>
      </c>
      <c r="C42" s="33" t="s">
        <v>22</v>
      </c>
      <c r="D42" s="33" t="s">
        <v>18</v>
      </c>
      <c r="E42" s="33" t="s">
        <v>15</v>
      </c>
      <c r="F42" s="33">
        <v>14</v>
      </c>
      <c r="G42" s="33">
        <v>1.29</v>
      </c>
      <c r="H42" s="33">
        <v>18.060000000000002</v>
      </c>
    </row>
    <row r="43" spans="2:8" x14ac:dyDescent="0.25">
      <c r="B43" s="80">
        <v>43786</v>
      </c>
      <c r="C43" s="33" t="s">
        <v>22</v>
      </c>
      <c r="D43" s="33" t="s">
        <v>6</v>
      </c>
      <c r="E43" s="33" t="s">
        <v>16</v>
      </c>
      <c r="F43" s="33">
        <v>11</v>
      </c>
      <c r="G43" s="33">
        <v>4.99</v>
      </c>
      <c r="H43" s="33">
        <v>54.89</v>
      </c>
    </row>
    <row r="44" spans="2:8" x14ac:dyDescent="0.25">
      <c r="B44" s="80">
        <v>43803</v>
      </c>
      <c r="C44" s="33" t="s">
        <v>22</v>
      </c>
      <c r="D44" s="33" t="s">
        <v>6</v>
      </c>
      <c r="E44" s="33" t="s">
        <v>16</v>
      </c>
      <c r="F44" s="33">
        <v>94</v>
      </c>
      <c r="G44" s="33">
        <v>19.989999999999998</v>
      </c>
      <c r="H44" s="33">
        <v>1879.06</v>
      </c>
    </row>
    <row r="45" spans="2:8" x14ac:dyDescent="0.25">
      <c r="B45" s="80">
        <v>43820</v>
      </c>
      <c r="C45" s="33" t="s">
        <v>22</v>
      </c>
      <c r="D45" s="33" t="s">
        <v>18</v>
      </c>
      <c r="E45" s="33" t="s">
        <v>16</v>
      </c>
      <c r="F45" s="33">
        <v>28</v>
      </c>
      <c r="G45" s="33">
        <v>4.99</v>
      </c>
      <c r="H45" s="33">
        <v>139.72</v>
      </c>
    </row>
  </sheetData>
  <mergeCells count="1">
    <mergeCell ref="J1:Q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CEAC-37DC-4AEF-BC8E-F22DD32C1F3B}">
  <sheetPr codeName="Sheet16"/>
  <dimension ref="B1:O47"/>
  <sheetViews>
    <sheetView showGridLines="0" workbookViewId="0">
      <selection activeCell="A16" sqref="A16"/>
    </sheetView>
  </sheetViews>
  <sheetFormatPr defaultColWidth="9.140625" defaultRowHeight="14.25" x14ac:dyDescent="0.25"/>
  <cols>
    <col min="1" max="1" width="12.42578125" style="33" customWidth="1"/>
    <col min="2" max="2" width="13.7109375" style="33" customWidth="1"/>
    <col min="3" max="3" width="10.42578125" style="33" customWidth="1"/>
    <col min="4" max="4" width="10.42578125" style="33" bestFit="1" customWidth="1"/>
    <col min="5" max="5" width="8.140625" style="33" bestFit="1" customWidth="1"/>
    <col min="6" max="6" width="8.42578125" style="33" customWidth="1"/>
    <col min="7" max="7" width="12.7109375" style="33" customWidth="1"/>
    <col min="8" max="8" width="8.85546875" style="33" customWidth="1"/>
    <col min="9" max="9" width="10.7109375" style="80" bestFit="1" customWidth="1"/>
    <col min="10" max="10" width="29.140625" style="33" bestFit="1" customWidth="1"/>
    <col min="11" max="16384" width="9.140625" style="33"/>
  </cols>
  <sheetData>
    <row r="1" spans="2:15" ht="16.5" x14ac:dyDescent="0.3">
      <c r="B1" s="79" t="s">
        <v>21</v>
      </c>
      <c r="C1" s="78" t="s">
        <v>0</v>
      </c>
      <c r="D1" s="78" t="s">
        <v>1</v>
      </c>
      <c r="E1" s="78" t="s">
        <v>2</v>
      </c>
      <c r="F1" s="78" t="s">
        <v>3</v>
      </c>
      <c r="G1" s="78" t="s">
        <v>14</v>
      </c>
      <c r="H1" s="78" t="s">
        <v>65</v>
      </c>
      <c r="I1" s="33"/>
      <c r="J1" s="148" t="s">
        <v>117</v>
      </c>
      <c r="K1" s="149"/>
      <c r="L1" s="149"/>
      <c r="M1" s="149"/>
      <c r="N1" s="149"/>
      <c r="O1" s="150"/>
    </row>
    <row r="2" spans="2:15" x14ac:dyDescent="0.25">
      <c r="B2" s="80">
        <v>43106</v>
      </c>
      <c r="C2" s="33" t="s">
        <v>24</v>
      </c>
      <c r="D2" s="33" t="s">
        <v>7</v>
      </c>
      <c r="E2" s="33" t="s">
        <v>15</v>
      </c>
      <c r="F2" s="33">
        <v>95</v>
      </c>
      <c r="G2" s="33">
        <v>1.99</v>
      </c>
      <c r="H2" s="33">
        <v>189.05</v>
      </c>
      <c r="I2" s="33"/>
    </row>
    <row r="3" spans="2:15" x14ac:dyDescent="0.25">
      <c r="B3" s="80">
        <v>43123</v>
      </c>
      <c r="C3" s="33" t="s">
        <v>22</v>
      </c>
      <c r="D3" s="33" t="s">
        <v>8</v>
      </c>
      <c r="E3" s="33" t="s">
        <v>16</v>
      </c>
      <c r="F3" s="33">
        <v>50</v>
      </c>
      <c r="G3" s="33">
        <v>19.989999999999998</v>
      </c>
      <c r="H3" s="33">
        <v>999.49999999999989</v>
      </c>
      <c r="I3" s="33"/>
    </row>
    <row r="4" spans="2:15" x14ac:dyDescent="0.25">
      <c r="B4" s="80">
        <v>43140</v>
      </c>
      <c r="C4" s="33" t="s">
        <v>22</v>
      </c>
      <c r="D4" s="33" t="s">
        <v>6</v>
      </c>
      <c r="E4" s="33" t="s">
        <v>15</v>
      </c>
      <c r="F4" s="33">
        <v>36</v>
      </c>
      <c r="G4" s="33">
        <v>4.99</v>
      </c>
      <c r="H4" s="33">
        <v>179.64000000000001</v>
      </c>
      <c r="I4" s="33"/>
    </row>
    <row r="5" spans="2:15" x14ac:dyDescent="0.25">
      <c r="B5" s="80">
        <v>43157</v>
      </c>
      <c r="C5" s="33" t="s">
        <v>22</v>
      </c>
      <c r="D5" s="33" t="s">
        <v>5</v>
      </c>
      <c r="E5" s="33" t="s">
        <v>17</v>
      </c>
      <c r="F5" s="33">
        <v>27</v>
      </c>
      <c r="G5" s="33">
        <v>19.989999999999998</v>
      </c>
      <c r="H5" s="33">
        <v>539.7299999999999</v>
      </c>
      <c r="I5" s="33"/>
    </row>
    <row r="6" spans="2:15" x14ac:dyDescent="0.25">
      <c r="B6" s="80">
        <v>43174</v>
      </c>
      <c r="C6" s="33" t="s">
        <v>23</v>
      </c>
      <c r="D6" s="33" t="s">
        <v>13</v>
      </c>
      <c r="E6" s="33" t="s">
        <v>15</v>
      </c>
      <c r="F6" s="33">
        <v>56</v>
      </c>
      <c r="G6" s="33">
        <v>2.99</v>
      </c>
      <c r="H6" s="33">
        <v>167.44</v>
      </c>
      <c r="I6" s="33"/>
    </row>
    <row r="7" spans="2:15" x14ac:dyDescent="0.25">
      <c r="B7" s="80">
        <v>43191</v>
      </c>
      <c r="C7" s="33" t="s">
        <v>24</v>
      </c>
      <c r="D7" s="33" t="s">
        <v>7</v>
      </c>
      <c r="E7" s="33" t="s">
        <v>16</v>
      </c>
      <c r="F7" s="33">
        <v>60</v>
      </c>
      <c r="G7" s="33">
        <v>4.99</v>
      </c>
      <c r="H7" s="33">
        <v>299.40000000000003</v>
      </c>
      <c r="I7" s="33"/>
    </row>
    <row r="8" spans="2:15" x14ac:dyDescent="0.25">
      <c r="B8" s="80">
        <v>43208</v>
      </c>
      <c r="C8" s="33" t="s">
        <v>22</v>
      </c>
      <c r="D8" s="33" t="s">
        <v>18</v>
      </c>
      <c r="E8" s="33" t="s">
        <v>15</v>
      </c>
      <c r="F8" s="33">
        <v>75</v>
      </c>
      <c r="G8" s="33">
        <v>1.99</v>
      </c>
      <c r="H8" s="33">
        <v>149.25</v>
      </c>
      <c r="I8" s="33"/>
    </row>
    <row r="9" spans="2:15" x14ac:dyDescent="0.25">
      <c r="B9" s="80">
        <v>43225</v>
      </c>
      <c r="C9" s="33" t="s">
        <v>22</v>
      </c>
      <c r="D9" s="33" t="s">
        <v>6</v>
      </c>
      <c r="E9" s="33" t="s">
        <v>15</v>
      </c>
      <c r="F9" s="33">
        <v>90</v>
      </c>
      <c r="G9" s="33">
        <v>4.99</v>
      </c>
      <c r="H9" s="33">
        <v>449.1</v>
      </c>
      <c r="I9" s="33"/>
    </row>
    <row r="10" spans="2:15" x14ac:dyDescent="0.25">
      <c r="B10" s="80">
        <v>43242</v>
      </c>
      <c r="C10" s="33" t="s">
        <v>23</v>
      </c>
      <c r="D10" s="33" t="s">
        <v>9</v>
      </c>
      <c r="E10" s="33" t="s">
        <v>15</v>
      </c>
      <c r="F10" s="33">
        <v>32</v>
      </c>
      <c r="G10" s="33">
        <v>1.99</v>
      </c>
      <c r="H10" s="33">
        <v>63.68</v>
      </c>
      <c r="I10" s="33"/>
    </row>
    <row r="11" spans="2:15" x14ac:dyDescent="0.25">
      <c r="B11" s="80">
        <v>43259</v>
      </c>
      <c r="C11" s="33" t="s">
        <v>24</v>
      </c>
      <c r="D11" s="33" t="s">
        <v>7</v>
      </c>
      <c r="E11" s="33" t="s">
        <v>16</v>
      </c>
      <c r="F11" s="33">
        <v>60</v>
      </c>
      <c r="G11" s="33">
        <v>8.99</v>
      </c>
      <c r="H11" s="33">
        <v>539.4</v>
      </c>
      <c r="I11" s="33"/>
    </row>
    <row r="12" spans="2:15" x14ac:dyDescent="0.25">
      <c r="B12" s="80">
        <v>43276</v>
      </c>
      <c r="C12" s="33" t="s">
        <v>22</v>
      </c>
      <c r="D12" s="33" t="s">
        <v>12</v>
      </c>
      <c r="E12" s="33" t="s">
        <v>15</v>
      </c>
      <c r="F12" s="33">
        <v>90</v>
      </c>
      <c r="G12" s="33">
        <v>4.99</v>
      </c>
      <c r="H12" s="33">
        <v>449.1</v>
      </c>
      <c r="I12" s="33"/>
    </row>
    <row r="13" spans="2:15" x14ac:dyDescent="0.25">
      <c r="B13" s="80">
        <v>43293</v>
      </c>
      <c r="C13" s="33" t="s">
        <v>24</v>
      </c>
      <c r="D13" s="33" t="s">
        <v>11</v>
      </c>
      <c r="E13" s="33" t="s">
        <v>16</v>
      </c>
      <c r="F13" s="33">
        <v>29</v>
      </c>
      <c r="G13" s="33">
        <v>1.99</v>
      </c>
      <c r="H13" s="33">
        <v>57.71</v>
      </c>
      <c r="I13" s="33"/>
    </row>
    <row r="14" spans="2:15" x14ac:dyDescent="0.25">
      <c r="B14" s="80">
        <v>43310</v>
      </c>
      <c r="C14" s="33" t="s">
        <v>24</v>
      </c>
      <c r="D14" s="33" t="s">
        <v>11</v>
      </c>
      <c r="E14" s="33" t="s">
        <v>16</v>
      </c>
      <c r="F14" s="33">
        <v>81</v>
      </c>
      <c r="G14" s="33">
        <v>19.989999999999998</v>
      </c>
      <c r="H14" s="33">
        <v>1619.1899999999998</v>
      </c>
      <c r="I14" s="33"/>
    </row>
    <row r="15" spans="2:15" x14ac:dyDescent="0.25">
      <c r="B15" s="80">
        <v>43327</v>
      </c>
      <c r="C15" s="33" t="s">
        <v>24</v>
      </c>
      <c r="D15" s="33" t="s">
        <v>7</v>
      </c>
      <c r="E15" s="33" t="s">
        <v>15</v>
      </c>
      <c r="F15" s="33">
        <v>35</v>
      </c>
      <c r="G15" s="33">
        <v>4.99</v>
      </c>
      <c r="H15" s="33">
        <v>174.65</v>
      </c>
      <c r="I15" s="33"/>
    </row>
    <row r="16" spans="2:15" x14ac:dyDescent="0.25">
      <c r="B16" s="80">
        <v>43344</v>
      </c>
      <c r="C16" s="33" t="s">
        <v>22</v>
      </c>
      <c r="D16" s="33" t="s">
        <v>10</v>
      </c>
      <c r="E16" s="33" t="s">
        <v>19</v>
      </c>
      <c r="F16" s="33">
        <v>2</v>
      </c>
      <c r="G16" s="33">
        <v>125</v>
      </c>
      <c r="H16" s="33">
        <v>250</v>
      </c>
      <c r="I16" s="33"/>
    </row>
    <row r="17" spans="2:9" x14ac:dyDescent="0.25">
      <c r="B17" s="80">
        <v>43361</v>
      </c>
      <c r="C17" s="33" t="s">
        <v>24</v>
      </c>
      <c r="D17" s="33" t="s">
        <v>7</v>
      </c>
      <c r="E17" s="33" t="s">
        <v>20</v>
      </c>
      <c r="F17" s="33">
        <v>16</v>
      </c>
      <c r="G17" s="33">
        <v>15.99</v>
      </c>
      <c r="H17" s="33">
        <v>255.84</v>
      </c>
      <c r="I17" s="33"/>
    </row>
    <row r="18" spans="2:9" x14ac:dyDescent="0.25">
      <c r="B18" s="80">
        <v>43378</v>
      </c>
      <c r="C18" s="33" t="s">
        <v>22</v>
      </c>
      <c r="D18" s="33" t="s">
        <v>12</v>
      </c>
      <c r="E18" s="33" t="s">
        <v>16</v>
      </c>
      <c r="F18" s="33">
        <v>28</v>
      </c>
      <c r="G18" s="33">
        <v>8.99</v>
      </c>
      <c r="H18" s="33">
        <v>251.72</v>
      </c>
      <c r="I18" s="33"/>
    </row>
    <row r="19" spans="2:9" x14ac:dyDescent="0.25">
      <c r="B19" s="80">
        <v>43395</v>
      </c>
      <c r="C19" s="33" t="s">
        <v>24</v>
      </c>
      <c r="D19" s="33" t="s">
        <v>7</v>
      </c>
      <c r="E19" s="33" t="s">
        <v>17</v>
      </c>
      <c r="F19" s="33">
        <v>64</v>
      </c>
      <c r="G19" s="33">
        <v>8.99</v>
      </c>
      <c r="H19" s="33">
        <v>575.36</v>
      </c>
      <c r="I19" s="33"/>
    </row>
    <row r="20" spans="2:9" x14ac:dyDescent="0.25">
      <c r="B20" s="80">
        <v>43412</v>
      </c>
      <c r="C20" s="33" t="s">
        <v>24</v>
      </c>
      <c r="D20" s="33" t="s">
        <v>8</v>
      </c>
      <c r="E20" s="33" t="s">
        <v>17</v>
      </c>
      <c r="F20" s="33">
        <v>15</v>
      </c>
      <c r="G20" s="33">
        <v>19.989999999999998</v>
      </c>
      <c r="H20" s="33">
        <v>299.84999999999997</v>
      </c>
      <c r="I20" s="33"/>
    </row>
    <row r="21" spans="2:9" x14ac:dyDescent="0.25">
      <c r="B21" s="80">
        <v>43429</v>
      </c>
      <c r="C21" s="33" t="s">
        <v>22</v>
      </c>
      <c r="D21" s="33" t="s">
        <v>8</v>
      </c>
      <c r="E21" s="33" t="s">
        <v>20</v>
      </c>
      <c r="F21" s="33">
        <v>96</v>
      </c>
      <c r="G21" s="33">
        <v>4.99</v>
      </c>
      <c r="H21" s="33">
        <v>479.04</v>
      </c>
      <c r="I21" s="33"/>
    </row>
    <row r="22" spans="2:9" x14ac:dyDescent="0.25">
      <c r="B22" s="80">
        <v>43446</v>
      </c>
      <c r="C22" s="33" t="s">
        <v>22</v>
      </c>
      <c r="D22" s="33" t="s">
        <v>10</v>
      </c>
      <c r="E22" s="33" t="s">
        <v>15</v>
      </c>
      <c r="F22" s="33">
        <v>67</v>
      </c>
      <c r="G22" s="33">
        <v>1.29</v>
      </c>
      <c r="H22" s="33">
        <v>86.43</v>
      </c>
      <c r="I22" s="33"/>
    </row>
    <row r="23" spans="2:9" x14ac:dyDescent="0.25">
      <c r="B23" s="80">
        <v>43463</v>
      </c>
      <c r="C23" s="33" t="s">
        <v>24</v>
      </c>
      <c r="D23" s="33" t="s">
        <v>7</v>
      </c>
      <c r="E23" s="33" t="s">
        <v>20</v>
      </c>
      <c r="F23" s="33">
        <v>74</v>
      </c>
      <c r="G23" s="33">
        <v>15.99</v>
      </c>
      <c r="H23" s="33">
        <v>1183.26</v>
      </c>
      <c r="I23" s="33"/>
    </row>
    <row r="24" spans="2:9" x14ac:dyDescent="0.25">
      <c r="B24" s="80">
        <v>43480</v>
      </c>
      <c r="C24" s="33" t="s">
        <v>22</v>
      </c>
      <c r="D24" s="33" t="s">
        <v>5</v>
      </c>
      <c r="E24" s="33" t="s">
        <v>16</v>
      </c>
      <c r="F24" s="33">
        <v>46</v>
      </c>
      <c r="G24" s="33">
        <v>8.99</v>
      </c>
      <c r="H24" s="33">
        <v>413.54</v>
      </c>
      <c r="I24" s="33"/>
    </row>
    <row r="25" spans="2:9" x14ac:dyDescent="0.25">
      <c r="B25" s="80">
        <v>43497</v>
      </c>
      <c r="C25" s="33" t="s">
        <v>22</v>
      </c>
      <c r="D25" s="33" t="s">
        <v>10</v>
      </c>
      <c r="E25" s="33" t="s">
        <v>16</v>
      </c>
      <c r="F25" s="33">
        <v>87</v>
      </c>
      <c r="G25" s="33">
        <v>15</v>
      </c>
      <c r="H25" s="33">
        <v>1305</v>
      </c>
      <c r="I25" s="33"/>
    </row>
    <row r="26" spans="2:9" x14ac:dyDescent="0.25">
      <c r="B26" s="80">
        <v>43514</v>
      </c>
      <c r="C26" s="33" t="s">
        <v>24</v>
      </c>
      <c r="D26" s="33" t="s">
        <v>7</v>
      </c>
      <c r="E26" s="33" t="s">
        <v>16</v>
      </c>
      <c r="F26" s="33">
        <v>4</v>
      </c>
      <c r="G26" s="33">
        <v>4.99</v>
      </c>
      <c r="H26" s="33">
        <v>19.96</v>
      </c>
      <c r="I26" s="33"/>
    </row>
    <row r="27" spans="2:9" x14ac:dyDescent="0.25">
      <c r="B27" s="80">
        <v>43531</v>
      </c>
      <c r="C27" s="33" t="s">
        <v>23</v>
      </c>
      <c r="D27" s="33" t="s">
        <v>13</v>
      </c>
      <c r="E27" s="33" t="s">
        <v>16</v>
      </c>
      <c r="F27" s="33">
        <v>7</v>
      </c>
      <c r="G27" s="33">
        <v>19.989999999999998</v>
      </c>
      <c r="H27" s="33">
        <v>139.92999999999998</v>
      </c>
      <c r="I27" s="33"/>
    </row>
    <row r="28" spans="2:9" x14ac:dyDescent="0.25">
      <c r="B28" s="80">
        <v>43548</v>
      </c>
      <c r="C28" s="33" t="s">
        <v>22</v>
      </c>
      <c r="D28" s="33" t="s">
        <v>6</v>
      </c>
      <c r="E28" s="33" t="s">
        <v>20</v>
      </c>
      <c r="F28" s="33">
        <v>50</v>
      </c>
      <c r="G28" s="33">
        <v>4.99</v>
      </c>
      <c r="H28" s="33">
        <v>249.5</v>
      </c>
      <c r="I28" s="33"/>
    </row>
    <row r="29" spans="2:9" x14ac:dyDescent="0.25">
      <c r="B29" s="80">
        <v>43565</v>
      </c>
      <c r="C29" s="33" t="s">
        <v>22</v>
      </c>
      <c r="D29" s="33" t="s">
        <v>18</v>
      </c>
      <c r="E29" s="33" t="s">
        <v>15</v>
      </c>
      <c r="F29" s="33">
        <v>66</v>
      </c>
      <c r="G29" s="33">
        <v>1.99</v>
      </c>
      <c r="H29" s="33">
        <v>131.34</v>
      </c>
      <c r="I29" s="33"/>
    </row>
    <row r="30" spans="2:9" x14ac:dyDescent="0.25">
      <c r="B30" s="80">
        <v>43582</v>
      </c>
      <c r="C30" s="33" t="s">
        <v>24</v>
      </c>
      <c r="D30" s="33" t="s">
        <v>11</v>
      </c>
      <c r="E30" s="33" t="s">
        <v>17</v>
      </c>
      <c r="F30" s="33">
        <v>96</v>
      </c>
      <c r="G30" s="33">
        <v>4.99</v>
      </c>
      <c r="H30" s="33">
        <v>479.04</v>
      </c>
      <c r="I30" s="33"/>
    </row>
    <row r="31" spans="2:9" x14ac:dyDescent="0.25">
      <c r="B31" s="80">
        <v>43599</v>
      </c>
      <c r="C31" s="33" t="s">
        <v>22</v>
      </c>
      <c r="D31" s="33" t="s">
        <v>5</v>
      </c>
      <c r="E31" s="33" t="s">
        <v>15</v>
      </c>
      <c r="F31" s="33">
        <v>53</v>
      </c>
      <c r="G31" s="33">
        <v>1.29</v>
      </c>
      <c r="H31" s="33">
        <v>68.37</v>
      </c>
      <c r="I31" s="33"/>
    </row>
    <row r="32" spans="2:9" x14ac:dyDescent="0.25">
      <c r="B32" s="80">
        <v>43616</v>
      </c>
      <c r="C32" s="33" t="s">
        <v>22</v>
      </c>
      <c r="D32" s="33" t="s">
        <v>5</v>
      </c>
      <c r="E32" s="33" t="s">
        <v>16</v>
      </c>
      <c r="F32" s="33">
        <v>80</v>
      </c>
      <c r="G32" s="33">
        <v>8.99</v>
      </c>
      <c r="H32" s="33">
        <v>719.2</v>
      </c>
      <c r="I32" s="33"/>
    </row>
    <row r="33" spans="2:9" x14ac:dyDescent="0.25">
      <c r="B33" s="80">
        <v>43633</v>
      </c>
      <c r="C33" s="33" t="s">
        <v>22</v>
      </c>
      <c r="D33" s="33" t="s">
        <v>8</v>
      </c>
      <c r="E33" s="33" t="s">
        <v>19</v>
      </c>
      <c r="F33" s="33">
        <v>5</v>
      </c>
      <c r="G33" s="33">
        <v>125</v>
      </c>
      <c r="H33" s="33">
        <v>625</v>
      </c>
      <c r="I33" s="33"/>
    </row>
    <row r="34" spans="2:9" x14ac:dyDescent="0.25">
      <c r="B34" s="80">
        <v>43650</v>
      </c>
      <c r="C34" s="33" t="s">
        <v>24</v>
      </c>
      <c r="D34" s="33" t="s">
        <v>7</v>
      </c>
      <c r="E34" s="33" t="s">
        <v>20</v>
      </c>
      <c r="F34" s="33">
        <v>62</v>
      </c>
      <c r="G34" s="33">
        <v>4.99</v>
      </c>
      <c r="H34" s="33">
        <v>309.38</v>
      </c>
      <c r="I34" s="33"/>
    </row>
    <row r="35" spans="2:9" x14ac:dyDescent="0.25">
      <c r="B35" s="80">
        <v>43667</v>
      </c>
      <c r="C35" s="33" t="s">
        <v>22</v>
      </c>
      <c r="D35" s="33" t="s">
        <v>12</v>
      </c>
      <c r="E35" s="33" t="s">
        <v>20</v>
      </c>
      <c r="F35" s="33">
        <v>55</v>
      </c>
      <c r="G35" s="33">
        <v>12.49</v>
      </c>
      <c r="H35" s="33">
        <v>686.95</v>
      </c>
      <c r="I35" s="33"/>
    </row>
    <row r="36" spans="2:9" x14ac:dyDescent="0.25">
      <c r="B36" s="80">
        <v>43684</v>
      </c>
      <c r="C36" s="33" t="s">
        <v>22</v>
      </c>
      <c r="D36" s="33" t="s">
        <v>8</v>
      </c>
      <c r="E36" s="33" t="s">
        <v>20</v>
      </c>
      <c r="F36" s="33">
        <v>42</v>
      </c>
      <c r="G36" s="33">
        <v>23.95</v>
      </c>
      <c r="H36" s="33">
        <v>1005.9</v>
      </c>
      <c r="I36" s="33"/>
    </row>
    <row r="37" spans="2:9" x14ac:dyDescent="0.25">
      <c r="B37" s="80">
        <v>43701</v>
      </c>
      <c r="C37" s="33" t="s">
        <v>23</v>
      </c>
      <c r="D37" s="33" t="s">
        <v>13</v>
      </c>
      <c r="E37" s="33" t="s">
        <v>19</v>
      </c>
      <c r="F37" s="33">
        <v>3</v>
      </c>
      <c r="G37" s="33">
        <v>275</v>
      </c>
      <c r="H37" s="33">
        <v>825</v>
      </c>
      <c r="I37" s="33"/>
    </row>
    <row r="38" spans="2:9" x14ac:dyDescent="0.25">
      <c r="B38" s="80">
        <v>43702</v>
      </c>
      <c r="C38" s="33" t="s">
        <v>27</v>
      </c>
      <c r="D38" s="33" t="s">
        <v>13</v>
      </c>
      <c r="E38" s="33" t="s">
        <v>16</v>
      </c>
      <c r="F38" s="33">
        <v>9</v>
      </c>
      <c r="G38" s="33">
        <v>300</v>
      </c>
      <c r="H38" s="33">
        <v>450</v>
      </c>
      <c r="I38" s="33"/>
    </row>
    <row r="39" spans="2:9" x14ac:dyDescent="0.25">
      <c r="B39" s="80">
        <v>43718</v>
      </c>
      <c r="C39" s="33" t="s">
        <v>22</v>
      </c>
      <c r="D39" s="33" t="s">
        <v>5</v>
      </c>
      <c r="E39" s="33" t="s">
        <v>15</v>
      </c>
      <c r="F39" s="33">
        <v>7</v>
      </c>
      <c r="G39" s="33">
        <v>1.29</v>
      </c>
      <c r="H39" s="33">
        <v>9.0300000000000011</v>
      </c>
      <c r="I39" s="33"/>
    </row>
    <row r="40" spans="2:9" x14ac:dyDescent="0.25">
      <c r="B40" s="80">
        <v>43735</v>
      </c>
      <c r="C40" s="33" t="s">
        <v>23</v>
      </c>
      <c r="D40" s="33" t="s">
        <v>13</v>
      </c>
      <c r="E40" s="33" t="s">
        <v>17</v>
      </c>
      <c r="F40" s="33">
        <v>76</v>
      </c>
      <c r="G40" s="33">
        <v>1.99</v>
      </c>
      <c r="H40" s="33">
        <v>151.24</v>
      </c>
      <c r="I40" s="33"/>
    </row>
    <row r="41" spans="2:9" x14ac:dyDescent="0.25">
      <c r="B41" s="80">
        <v>43752</v>
      </c>
      <c r="C41" s="33" t="s">
        <v>23</v>
      </c>
      <c r="D41" s="33" t="s">
        <v>9</v>
      </c>
      <c r="E41" s="33" t="s">
        <v>16</v>
      </c>
      <c r="F41" s="33">
        <v>57</v>
      </c>
      <c r="G41" s="33">
        <v>19.989999999999998</v>
      </c>
      <c r="H41" s="33">
        <v>1139.4299999999998</v>
      </c>
      <c r="I41" s="33"/>
    </row>
    <row r="42" spans="2:9" x14ac:dyDescent="0.25">
      <c r="B42" s="80">
        <v>43769</v>
      </c>
      <c r="C42" s="33" t="s">
        <v>22</v>
      </c>
      <c r="D42" s="33" t="s">
        <v>18</v>
      </c>
      <c r="E42" s="33" t="s">
        <v>15</v>
      </c>
      <c r="F42" s="33">
        <v>14</v>
      </c>
      <c r="G42" s="33">
        <v>1.29</v>
      </c>
      <c r="H42" s="33">
        <v>18.060000000000002</v>
      </c>
      <c r="I42" s="33"/>
    </row>
    <row r="43" spans="2:9" x14ac:dyDescent="0.25">
      <c r="B43" s="80">
        <v>43786</v>
      </c>
      <c r="C43" s="33" t="s">
        <v>22</v>
      </c>
      <c r="D43" s="33" t="s">
        <v>6</v>
      </c>
      <c r="E43" s="33" t="s">
        <v>16</v>
      </c>
      <c r="F43" s="33">
        <v>11</v>
      </c>
      <c r="G43" s="33">
        <v>4.99</v>
      </c>
      <c r="H43" s="33">
        <v>54.89</v>
      </c>
      <c r="I43" s="33"/>
    </row>
    <row r="44" spans="2:9" x14ac:dyDescent="0.25">
      <c r="B44" s="80">
        <v>43803</v>
      </c>
      <c r="C44" s="33" t="s">
        <v>22</v>
      </c>
      <c r="D44" s="33" t="s">
        <v>6</v>
      </c>
      <c r="E44" s="33" t="s">
        <v>16</v>
      </c>
      <c r="F44" s="33">
        <v>94</v>
      </c>
      <c r="G44" s="33">
        <v>19.989999999999998</v>
      </c>
      <c r="H44" s="33">
        <v>1879.06</v>
      </c>
      <c r="I44" s="33"/>
    </row>
    <row r="45" spans="2:9" x14ac:dyDescent="0.25">
      <c r="B45" s="80">
        <v>43820</v>
      </c>
      <c r="C45" s="33" t="s">
        <v>22</v>
      </c>
      <c r="D45" s="33" t="s">
        <v>18</v>
      </c>
      <c r="E45" s="33" t="s">
        <v>16</v>
      </c>
      <c r="F45" s="33">
        <v>28</v>
      </c>
      <c r="G45" s="33">
        <v>4.99</v>
      </c>
      <c r="H45" s="33">
        <v>139.72</v>
      </c>
      <c r="I45" s="33"/>
    </row>
    <row r="46" spans="2:9" x14ac:dyDescent="0.25">
      <c r="B46" s="80">
        <v>43821</v>
      </c>
      <c r="C46" s="33" t="s">
        <v>22</v>
      </c>
      <c r="D46" s="33" t="s">
        <v>18</v>
      </c>
      <c r="E46" s="33" t="s">
        <v>16</v>
      </c>
      <c r="F46" s="33">
        <v>28</v>
      </c>
      <c r="G46" s="33">
        <v>4.99</v>
      </c>
      <c r="H46" s="33">
        <v>139.72</v>
      </c>
      <c r="I46" s="33"/>
    </row>
    <row r="47" spans="2:9" x14ac:dyDescent="0.25">
      <c r="B47" s="80"/>
    </row>
  </sheetData>
  <sortState xmlns:xlrd2="http://schemas.microsoft.com/office/spreadsheetml/2017/richdata2" ref="B2:H45">
    <sortCondition ref="B2:B45"/>
  </sortState>
  <mergeCells count="1">
    <mergeCell ref="J1:O1"/>
  </mergeCells>
  <pageMargins left="0.75" right="0.75" top="1" bottom="1" header="0.5" footer="0.5"/>
  <pageSetup orientation="portrait" r:id="rId1"/>
  <headerFooter alignWithMargins="0">
    <oddFooter>&amp;LDeveloped by Contextures Inc.&amp;Cwww.contextures.com&amp;R&amp;D</oddFooter>
  </headerFooter>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F27B-9B6C-44EB-98C3-A91D918F99EE}">
  <sheetPr codeName="Sheet19"/>
  <dimension ref="A1:P18"/>
  <sheetViews>
    <sheetView showGridLines="0" zoomScale="110" zoomScaleNormal="110" workbookViewId="0">
      <selection sqref="A1:D1"/>
    </sheetView>
  </sheetViews>
  <sheetFormatPr defaultRowHeight="14.25" x14ac:dyDescent="0.2"/>
  <cols>
    <col min="1" max="1" width="13.42578125" style="52" bestFit="1" customWidth="1"/>
    <col min="2" max="4" width="9.140625" style="51"/>
    <col min="5" max="5" width="9.140625" style="50"/>
    <col min="6" max="6" width="29.85546875" style="50" bestFit="1" customWidth="1"/>
    <col min="7" max="16384" width="9.140625" style="50"/>
  </cols>
  <sheetData>
    <row r="1" spans="1:16" ht="16.5" x14ac:dyDescent="0.3">
      <c r="A1" s="182" t="s">
        <v>94</v>
      </c>
      <c r="B1" s="182"/>
      <c r="C1" s="182"/>
      <c r="D1" s="182"/>
      <c r="F1" s="77" t="s">
        <v>118</v>
      </c>
    </row>
    <row r="2" spans="1:16" ht="15" x14ac:dyDescent="0.2">
      <c r="A2" s="32" t="s">
        <v>76</v>
      </c>
      <c r="B2" s="32" t="s">
        <v>91</v>
      </c>
      <c r="C2" s="32" t="s">
        <v>92</v>
      </c>
      <c r="D2" s="32" t="s">
        <v>93</v>
      </c>
      <c r="O2" s="37"/>
      <c r="P2" s="49"/>
    </row>
    <row r="3" spans="1:16" x14ac:dyDescent="0.2">
      <c r="A3" s="52">
        <v>43141</v>
      </c>
      <c r="B3" s="51">
        <v>380</v>
      </c>
      <c r="C3" s="51">
        <v>232</v>
      </c>
      <c r="D3" s="51">
        <v>272</v>
      </c>
    </row>
    <row r="4" spans="1:16" x14ac:dyDescent="0.2">
      <c r="A4" s="52">
        <v>43171</v>
      </c>
      <c r="B4" s="51">
        <v>136</v>
      </c>
      <c r="C4" s="51">
        <v>153</v>
      </c>
      <c r="D4" s="51">
        <v>201</v>
      </c>
    </row>
    <row r="5" spans="1:16" x14ac:dyDescent="0.2">
      <c r="A5" s="52">
        <v>43201</v>
      </c>
      <c r="B5" s="51">
        <v>177</v>
      </c>
      <c r="C5" s="51">
        <v>157</v>
      </c>
      <c r="D5" s="51">
        <v>281</v>
      </c>
    </row>
    <row r="6" spans="1:16" x14ac:dyDescent="0.2">
      <c r="A6" s="52">
        <v>43231</v>
      </c>
      <c r="B6" s="51">
        <v>228</v>
      </c>
      <c r="C6" s="51">
        <v>192</v>
      </c>
      <c r="D6" s="51">
        <v>226</v>
      </c>
    </row>
    <row r="7" spans="1:16" x14ac:dyDescent="0.2">
      <c r="A7" s="52">
        <v>43261</v>
      </c>
      <c r="B7" s="51">
        <v>230</v>
      </c>
      <c r="C7" s="51">
        <v>208</v>
      </c>
      <c r="D7" s="51">
        <v>227</v>
      </c>
    </row>
    <row r="8" spans="1:16" x14ac:dyDescent="0.2">
      <c r="A8" s="52">
        <v>43291</v>
      </c>
      <c r="B8" s="51">
        <v>411</v>
      </c>
      <c r="C8" s="51">
        <v>188</v>
      </c>
      <c r="D8" s="51">
        <v>239</v>
      </c>
    </row>
    <row r="9" spans="1:16" x14ac:dyDescent="0.2">
      <c r="A9" s="52">
        <v>43321</v>
      </c>
      <c r="B9" s="51">
        <v>140</v>
      </c>
      <c r="C9" s="51">
        <v>230</v>
      </c>
      <c r="D9" s="51">
        <v>272</v>
      </c>
    </row>
    <row r="10" spans="1:16" x14ac:dyDescent="0.2">
      <c r="A10" s="52">
        <v>43351</v>
      </c>
      <c r="B10" s="51">
        <v>100</v>
      </c>
      <c r="C10" s="51">
        <v>202</v>
      </c>
      <c r="D10" s="51">
        <v>247</v>
      </c>
    </row>
    <row r="11" spans="1:16" x14ac:dyDescent="0.2">
      <c r="A11" s="52">
        <v>43381</v>
      </c>
      <c r="B11" s="51">
        <v>427</v>
      </c>
      <c r="C11" s="51">
        <v>243</v>
      </c>
      <c r="D11" s="51">
        <v>227</v>
      </c>
    </row>
    <row r="12" spans="1:16" x14ac:dyDescent="0.2">
      <c r="A12" s="52">
        <v>43411</v>
      </c>
      <c r="B12" s="51">
        <v>370</v>
      </c>
      <c r="C12" s="51">
        <v>229</v>
      </c>
      <c r="D12" s="51">
        <v>224</v>
      </c>
    </row>
    <row r="13" spans="1:16" x14ac:dyDescent="0.2">
      <c r="A13" s="52">
        <v>43441</v>
      </c>
      <c r="B13" s="51">
        <v>456</v>
      </c>
      <c r="C13" s="51">
        <v>225</v>
      </c>
      <c r="D13" s="51">
        <v>243</v>
      </c>
    </row>
    <row r="14" spans="1:16" x14ac:dyDescent="0.2">
      <c r="A14" s="52">
        <v>43471</v>
      </c>
      <c r="B14" s="51">
        <v>383</v>
      </c>
      <c r="C14" s="51">
        <v>243</v>
      </c>
      <c r="D14" s="51">
        <v>223</v>
      </c>
    </row>
    <row r="15" spans="1:16" x14ac:dyDescent="0.2">
      <c r="A15" s="52">
        <v>43501</v>
      </c>
      <c r="B15" s="51">
        <v>400</v>
      </c>
      <c r="C15" s="51">
        <v>500</v>
      </c>
      <c r="D15" s="51">
        <v>600</v>
      </c>
    </row>
    <row r="16" spans="1:16" x14ac:dyDescent="0.2">
      <c r="A16" s="52">
        <v>43531</v>
      </c>
      <c r="B16" s="51">
        <v>200</v>
      </c>
      <c r="C16" s="51">
        <v>240</v>
      </c>
      <c r="D16" s="51">
        <v>230</v>
      </c>
    </row>
    <row r="17" spans="1:4" x14ac:dyDescent="0.2">
      <c r="A17" s="52">
        <v>43562</v>
      </c>
      <c r="B17" s="51">
        <v>340</v>
      </c>
      <c r="C17" s="51">
        <v>330</v>
      </c>
      <c r="D17" s="51">
        <v>230</v>
      </c>
    </row>
    <row r="18" spans="1:4" x14ac:dyDescent="0.2">
      <c r="A18" s="52">
        <v>43592</v>
      </c>
      <c r="B18" s="51">
        <v>330</v>
      </c>
      <c r="C18" s="51">
        <v>400</v>
      </c>
      <c r="D18" s="51">
        <v>700</v>
      </c>
    </row>
  </sheetData>
  <mergeCells count="1">
    <mergeCell ref="A1:D1"/>
  </mergeCells>
  <conditionalFormatting sqref="A3:D17 A18:A19">
    <cfRule type="colorScale" priority="2">
      <colorScale>
        <cfvo type="min"/>
        <cfvo type="percentile" val="50"/>
        <cfvo type="max"/>
        <color rgb="FFF8696B"/>
        <color rgb="FFFFEB84"/>
        <color rgb="FF63BE7B"/>
      </colorScale>
    </cfRule>
  </conditionalFormatting>
  <conditionalFormatting sqref="A2:D18 A19">
    <cfRule type="colorScale" priority="1">
      <colorScale>
        <cfvo type="min"/>
        <cfvo type="percentile" val="50"/>
        <cfvo type="max"/>
        <color rgb="FF5A8AC6"/>
        <color rgb="FFFCFCFF"/>
        <color rgb="FFF8696B"/>
      </colorScale>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Structure xmlns="thqs">{"Id":"00000000-0000-0000-0000-000000000000","ParentId":null,"Name":"Root","IsExpanded":false,"Children":[]}</Structure>
</file>

<file path=customXml/item19.xml>��
</file>

<file path=customXml/item20.xml>��
</file>

<file path=customXml/item21.xml>��
</file>

<file path=customXml/itemProps1.xml><?xml version="1.0" encoding="utf-8"?>
<ds:datastoreItem xmlns:ds="http://schemas.openxmlformats.org/officeDocument/2006/customXml" ds:itemID="{14DF31E9-A08C-4EA7-AEE4-CF67992AE5F2}">
  <ds:schemaRefs/>
</ds:datastoreItem>
</file>

<file path=customXml/itemProps2.xml><?xml version="1.0" encoding="utf-8"?>
<ds:datastoreItem xmlns:ds="http://schemas.openxmlformats.org/officeDocument/2006/customXml" ds:itemID="{80B98157-EBCE-414F-9BBA-8CF0896E0AAA}">
  <ds:schemaRefs/>
</ds:datastoreItem>
</file>

<file path=customXml/itemProps3.xml><?xml version="1.0" encoding="utf-8"?>
<ds:datastoreItem xmlns:ds="http://schemas.openxmlformats.org/officeDocument/2006/customXml" ds:itemID="{B94D11C3-587B-48A6-96AE-F5A903519616}">
  <ds:schemaRefs/>
</ds:datastoreItem>
</file>

<file path=customXml/itemProps4.xml><?xml version="1.0" encoding="utf-8"?>
<ds:datastoreItem xmlns:ds="http://schemas.openxmlformats.org/officeDocument/2006/customXml" ds:itemID="{BFE045B4-ACD8-458C-91C0-263E389CE75D}">
  <ds:schemaRefs/>
</ds:datastoreItem>
</file>

<file path=customXml/itemProps5.xml><?xml version="1.0" encoding="utf-8"?>
<ds:datastoreItem xmlns:ds="http://schemas.openxmlformats.org/officeDocument/2006/customXml" ds:itemID="{B8317748-1B06-4744-B6DD-A30C5937D1F7}">
  <ds:schemaRefs/>
</ds:datastoreItem>
</file>

<file path=customXml/itemProps6.xml><?xml version="1.0" encoding="utf-8"?>
<ds:datastoreItem xmlns:ds="http://schemas.openxmlformats.org/officeDocument/2006/customXml" ds:itemID="{3B321AB4-B503-4228-BC4D-98FECF9B3958}">
  <ds:schemaRefs/>
</ds:datastoreItem>
</file>

<file path=customXml/itemProps7.xml><?xml version="1.0" encoding="utf-8"?>
<ds:datastoreItem xmlns:ds="http://schemas.openxmlformats.org/officeDocument/2006/customXml" ds:itemID="{C83EB8F5-8BFC-45EC-82D8-ACB5BD028E9B}">
  <ds:schemaRefs/>
</ds:datastoreItem>
</file>

<file path=customXml/itemProps8.xml><?xml version="1.0" encoding="utf-8"?>
<ds:datastoreItem xmlns:ds="http://schemas.openxmlformats.org/officeDocument/2006/customXml" ds:itemID="{0A142074-F706-4489-8F17-5D7FD9764B2B}">
  <ds:schemaRefs/>
</ds:datastoreItem>
</file>

<file path=customXml/itemProps9.xml><?xml version="1.0" encoding="utf-8"?>
<ds:datastoreItem xmlns:ds="http://schemas.openxmlformats.org/officeDocument/2006/customXml" ds:itemID="{3C61831A-DDBF-4289-B6FD-A73C2269B3ED}">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6A127DE9-2F06-44F3-BF3B-57212F5183FF}">
  <ds:schemaRefs/>
</ds:datastoreItem>
</file>

<file path=customXml/itemProps11.xml><?xml version="1.0" encoding="utf-8"?>
<ds:datastoreItem xmlns:ds="http://schemas.openxmlformats.org/officeDocument/2006/customXml" ds:itemID="{6065CB93-C79F-4F98-BF44-B83DF4577E34}">
  <ds:schemaRefs/>
</ds:datastoreItem>
</file>

<file path=customXml/itemProps12.xml><?xml version="1.0" encoding="utf-8"?>
<ds:datastoreItem xmlns:ds="http://schemas.openxmlformats.org/officeDocument/2006/customXml" ds:itemID="{28E09FBB-C69E-45A4-879F-B2B2E49D2565}">
  <ds:schemaRefs/>
</ds:datastoreItem>
</file>

<file path=customXml/itemProps13.xml><?xml version="1.0" encoding="utf-8"?>
<ds:datastoreItem xmlns:ds="http://schemas.openxmlformats.org/officeDocument/2006/customXml" ds:itemID="{18E1EB15-19FB-494D-814A-14DAD49BDE38}">
  <ds:schemaRefs/>
</ds:datastoreItem>
</file>

<file path=customXml/itemProps14.xml><?xml version="1.0" encoding="utf-8"?>
<ds:datastoreItem xmlns:ds="http://schemas.openxmlformats.org/officeDocument/2006/customXml" ds:itemID="{6FB489DF-7937-4C39-8A22-D04714094593}">
  <ds:schemaRefs/>
</ds:datastoreItem>
</file>

<file path=customXml/itemProps15.xml><?xml version="1.0" encoding="utf-8"?>
<ds:datastoreItem xmlns:ds="http://schemas.openxmlformats.org/officeDocument/2006/customXml" ds:itemID="{914FAAFF-616C-479C-BEBC-CDABABE16785}">
  <ds:schemaRefs/>
</ds:datastoreItem>
</file>

<file path=customXml/itemProps16.xml><?xml version="1.0" encoding="utf-8"?>
<ds:datastoreItem xmlns:ds="http://schemas.openxmlformats.org/officeDocument/2006/customXml" ds:itemID="{7EE0BCCA-0044-4195-9E5F-E9535D87F688}">
  <ds:schemaRefs/>
</ds:datastoreItem>
</file>

<file path=customXml/itemProps17.xml><?xml version="1.0" encoding="utf-8"?>
<ds:datastoreItem xmlns:ds="http://schemas.openxmlformats.org/officeDocument/2006/customXml" ds:itemID="{D673A8A6-AC3D-43B7-8B9B-01A325040063}">
  <ds:schemaRefs>
    <ds:schemaRef ds:uri="http://www.w3.org/2001/XMLSchema"/>
    <ds:schemaRef ds:uri="http://microsoft.data.visualization.engine.tours/1.0"/>
  </ds:schemaRefs>
</ds:datastoreItem>
</file>

<file path=customXml/itemProps18.xml><?xml version="1.0" encoding="utf-8"?>
<ds:datastoreItem xmlns:ds="http://schemas.openxmlformats.org/officeDocument/2006/customXml" ds:itemID="{A901E35E-065E-4A2A-895E-508E746953CD}">
  <ds:schemaRefs>
    <ds:schemaRef ds:uri="thqs"/>
  </ds:schemaRefs>
</ds:datastoreItem>
</file>

<file path=customXml/itemProps19.xml><?xml version="1.0" encoding="utf-8"?>
<ds:datastoreItem xmlns:ds="http://schemas.openxmlformats.org/officeDocument/2006/customXml" ds:itemID="{99416C02-3D19-433D-AA11-C1EB7881537E}">
  <ds:schemaRefs>
    <ds:schemaRef ds:uri="http://www.w3.org/2001/XMLSchema"/>
    <ds:schemaRef ds:uri="http://microsoft.data.visualization.Client.Excel.LState/1.0"/>
  </ds:schemaRefs>
</ds:datastoreItem>
</file>

<file path=customXml/itemProps20.xml><?xml version="1.0" encoding="utf-8"?>
<ds:datastoreItem xmlns:ds="http://schemas.openxmlformats.org/officeDocument/2006/customXml" ds:itemID="{852195A6-AD22-4063-A2D3-61BB1DCC6E44}">
  <ds:schemaRefs/>
</ds:datastoreItem>
</file>

<file path=customXml/itemProps21.xml><?xml version="1.0" encoding="utf-8"?>
<ds:datastoreItem xmlns:ds="http://schemas.openxmlformats.org/officeDocument/2006/customXml" ds:itemID="{978020C5-6D7E-4F42-B5E7-6659FB3549C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Data Cleanup</vt:lpstr>
      <vt:lpstr>Quick Data Analysis</vt:lpstr>
      <vt:lpstr>Data Consolidate1</vt:lpstr>
      <vt:lpstr>Data Consolidate2</vt:lpstr>
      <vt:lpstr>Data Consolidate - DB</vt:lpstr>
      <vt:lpstr>References</vt:lpstr>
      <vt:lpstr>Functions - Lookups</vt:lpstr>
      <vt:lpstr>Functions - IF Statements</vt:lpstr>
      <vt:lpstr>Advance Filters</vt:lpstr>
      <vt:lpstr>Pivot Tables</vt:lpstr>
      <vt:lpstr>What-If Analysis - Goal Seek1</vt:lpstr>
      <vt:lpstr>What-If Analysis - Goal Seek2</vt:lpstr>
      <vt:lpstr>What-If Analysis - Data Table</vt:lpstr>
      <vt:lpstr>What-If Analysis - Scenario Mgr</vt:lpstr>
      <vt:lpstr>Charts</vt:lpstr>
      <vt:lpstr>DynamicCharts1</vt:lpstr>
      <vt:lpstr>DynamicCharts2</vt:lpstr>
      <vt:lpstr>'Advance Filters'!Criteria</vt:lpstr>
    </vt:vector>
  </TitlesOfParts>
  <Company>Contextures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Excel Data</dc:title>
  <dc:subject>Sample Excel Data</dc:subject>
  <dc:creator>Debra Dalgleish</dc:creator>
  <cp:keywords>Excel data, sample data</cp:keywords>
  <dc:description>Sample sales orders for use in testing Excel data</dc:description>
  <cp:lastModifiedBy>Chris Nathan</cp:lastModifiedBy>
  <dcterms:created xsi:type="dcterms:W3CDTF">2004-05-01T18:16:56Z</dcterms:created>
  <dcterms:modified xsi:type="dcterms:W3CDTF">2019-07-21T05:19:30Z</dcterms:modified>
  <cp:category>Excel</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c0f418-96a4-4caf-9d7c-ccc5ec7f9d91_Enabled">
    <vt:lpwstr>True</vt:lpwstr>
  </property>
  <property fmtid="{D5CDD505-2E9C-101B-9397-08002B2CF9AE}" pid="3" name="MSIP_Label_1bc0f418-96a4-4caf-9d7c-ccc5ec7f9d91_SiteId">
    <vt:lpwstr>e0793d39-0939-496d-b129-198edd916feb</vt:lpwstr>
  </property>
  <property fmtid="{D5CDD505-2E9C-101B-9397-08002B2CF9AE}" pid="4" name="MSIP_Label_1bc0f418-96a4-4caf-9d7c-ccc5ec7f9d91_Owner">
    <vt:lpwstr>chris.nathan@accenture.com</vt:lpwstr>
  </property>
  <property fmtid="{D5CDD505-2E9C-101B-9397-08002B2CF9AE}" pid="5" name="MSIP_Label_1bc0f418-96a4-4caf-9d7c-ccc5ec7f9d91_SetDate">
    <vt:lpwstr>2019-02-14T07:11:40.7724307Z</vt:lpwstr>
  </property>
  <property fmtid="{D5CDD505-2E9C-101B-9397-08002B2CF9AE}" pid="6" name="MSIP_Label_1bc0f418-96a4-4caf-9d7c-ccc5ec7f9d91_Name">
    <vt:lpwstr>Unrestricted</vt:lpwstr>
  </property>
  <property fmtid="{D5CDD505-2E9C-101B-9397-08002B2CF9AE}" pid="7" name="MSIP_Label_1bc0f418-96a4-4caf-9d7c-ccc5ec7f9d91_Application">
    <vt:lpwstr>Microsoft Azure Information Protection</vt:lpwstr>
  </property>
  <property fmtid="{D5CDD505-2E9C-101B-9397-08002B2CF9AE}" pid="8" name="MSIP_Label_1bc0f418-96a4-4caf-9d7c-ccc5ec7f9d91_Extended_MSFT_Method">
    <vt:lpwstr>Manual</vt:lpwstr>
  </property>
  <property fmtid="{D5CDD505-2E9C-101B-9397-08002B2CF9AE}" pid="9" name="Sensitivity">
    <vt:lpwstr>Unrestricted</vt:lpwstr>
  </property>
</Properties>
</file>