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ozgaar\"/>
    </mc:Choice>
  </mc:AlternateContent>
  <xr:revisionPtr revIDLastSave="0" documentId="13_ncr:1_{80399D52-F150-4B4E-9473-7E161458C1E4}" xr6:coauthVersionLast="47" xr6:coauthVersionMax="47" xr10:uidLastSave="{00000000-0000-0000-0000-000000000000}"/>
  <bookViews>
    <workbookView xWindow="-108" yWindow="-108" windowWidth="23256" windowHeight="12576" activeTab="3" xr2:uid="{BF17CBD9-D0AE-4E83-9B6D-1D7E56B7BA76}"/>
  </bookViews>
  <sheets>
    <sheet name="Weekly Stock Price" sheetId="1" r:id="rId1"/>
    <sheet name="Investment and Returns Summary" sheetId="2" r:id="rId2"/>
    <sheet name="Weekly Stock Pricee" sheetId="3" r:id="rId3"/>
    <sheet name="Sheet1" sheetId="4" r:id="rId4"/>
    <sheet name="Sheet2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4" l="1"/>
  <c r="F32" i="4"/>
  <c r="G32" i="4"/>
  <c r="H32" i="4" s="1"/>
  <c r="I32" i="4" s="1"/>
  <c r="J32" i="4" s="1"/>
  <c r="K32" i="4" s="1"/>
  <c r="L32" i="4" s="1"/>
  <c r="M32" i="4" s="1"/>
  <c r="N32" i="4" s="1"/>
  <c r="D32" i="4"/>
  <c r="X14" i="5"/>
  <c r="S14" i="5"/>
  <c r="N14" i="5"/>
  <c r="I14" i="5"/>
  <c r="D14" i="5"/>
  <c r="AC13" i="5"/>
  <c r="Y13" i="5"/>
  <c r="X13" i="5"/>
  <c r="T13" i="5"/>
  <c r="S13" i="5"/>
  <c r="O13" i="5"/>
  <c r="N13" i="5"/>
  <c r="J13" i="5"/>
  <c r="AD13" i="5" s="1"/>
  <c r="I13" i="5"/>
  <c r="E13" i="5"/>
  <c r="D13" i="5"/>
  <c r="AC12" i="5"/>
  <c r="Y12" i="5"/>
  <c r="X12" i="5"/>
  <c r="T12" i="5"/>
  <c r="AD12" i="5" s="1"/>
  <c r="AF12" i="5" s="1"/>
  <c r="S12" i="5"/>
  <c r="O12" i="5"/>
  <c r="N12" i="5"/>
  <c r="J12" i="5"/>
  <c r="I12" i="5"/>
  <c r="E12" i="5"/>
  <c r="D12" i="5"/>
  <c r="AC11" i="5"/>
  <c r="Y11" i="5"/>
  <c r="AD11" i="5" s="1"/>
  <c r="X11" i="5"/>
  <c r="T11" i="5"/>
  <c r="S11" i="5"/>
  <c r="O11" i="5"/>
  <c r="N11" i="5"/>
  <c r="J11" i="5"/>
  <c r="I11" i="5"/>
  <c r="E11" i="5"/>
  <c r="D11" i="5"/>
  <c r="AC10" i="5"/>
  <c r="Y10" i="5"/>
  <c r="AD10" i="5" s="1"/>
  <c r="AF10" i="5" s="1"/>
  <c r="X10" i="5"/>
  <c r="T10" i="5"/>
  <c r="S10" i="5"/>
  <c r="O10" i="5"/>
  <c r="N10" i="5"/>
  <c r="J10" i="5"/>
  <c r="I10" i="5"/>
  <c r="E10" i="5"/>
  <c r="D10" i="5"/>
  <c r="AD9" i="5"/>
  <c r="AF9" i="5" s="1"/>
  <c r="AC9" i="5"/>
  <c r="Y9" i="5"/>
  <c r="X9" i="5"/>
  <c r="T9" i="5"/>
  <c r="S9" i="5"/>
  <c r="O9" i="5"/>
  <c r="N9" i="5"/>
  <c r="J9" i="5"/>
  <c r="I9" i="5"/>
  <c r="E9" i="5"/>
  <c r="D9" i="5"/>
  <c r="AC8" i="5"/>
  <c r="Y8" i="5"/>
  <c r="X8" i="5"/>
  <c r="T8" i="5"/>
  <c r="AD8" i="5" s="1"/>
  <c r="S8" i="5"/>
  <c r="O8" i="5"/>
  <c r="N8" i="5"/>
  <c r="J8" i="5"/>
  <c r="I8" i="5"/>
  <c r="E8" i="5"/>
  <c r="D8" i="5"/>
  <c r="AC7" i="5"/>
  <c r="Y7" i="5"/>
  <c r="AD7" i="5" s="1"/>
  <c r="AF7" i="5" s="1"/>
  <c r="X7" i="5"/>
  <c r="T7" i="5"/>
  <c r="S7" i="5"/>
  <c r="O7" i="5"/>
  <c r="N7" i="5"/>
  <c r="J7" i="5"/>
  <c r="I7" i="5"/>
  <c r="E7" i="5"/>
  <c r="D7" i="5"/>
  <c r="AC6" i="5"/>
  <c r="Y6" i="5"/>
  <c r="AD6" i="5" s="1"/>
  <c r="X6" i="5"/>
  <c r="T6" i="5"/>
  <c r="S6" i="5"/>
  <c r="O6" i="5"/>
  <c r="N6" i="5"/>
  <c r="J6" i="5"/>
  <c r="I6" i="5"/>
  <c r="E6" i="5"/>
  <c r="D6" i="5"/>
  <c r="AC5" i="5"/>
  <c r="Y5" i="5"/>
  <c r="X5" i="5"/>
  <c r="T5" i="5"/>
  <c r="S5" i="5"/>
  <c r="O5" i="5"/>
  <c r="N5" i="5"/>
  <c r="J5" i="5"/>
  <c r="AD5" i="5" s="1"/>
  <c r="AF5" i="5" s="1"/>
  <c r="I5" i="5"/>
  <c r="E5" i="5"/>
  <c r="D5" i="5"/>
  <c r="AC4" i="5"/>
  <c r="Y4" i="5"/>
  <c r="X4" i="5"/>
  <c r="T4" i="5"/>
  <c r="AD4" i="5" s="1"/>
  <c r="S4" i="5"/>
  <c r="O4" i="5"/>
  <c r="N4" i="5"/>
  <c r="J4" i="5"/>
  <c r="I4" i="5"/>
  <c r="E4" i="5"/>
  <c r="D4" i="5"/>
  <c r="AC3" i="5"/>
  <c r="Y3" i="5"/>
  <c r="AD3" i="5" s="1"/>
  <c r="AF3" i="5" s="1"/>
  <c r="X3" i="5"/>
  <c r="T3" i="5"/>
  <c r="S3" i="5"/>
  <c r="O3" i="5"/>
  <c r="N3" i="5"/>
  <c r="J3" i="5"/>
  <c r="I3" i="5"/>
  <c r="E3" i="5"/>
  <c r="D3" i="5"/>
  <c r="AD2" i="5"/>
  <c r="I39" i="4"/>
  <c r="I38" i="4"/>
  <c r="I37" i="4"/>
  <c r="E33" i="4"/>
  <c r="F33" i="4"/>
  <c r="G33" i="4"/>
  <c r="H33" i="4"/>
  <c r="I33" i="4"/>
  <c r="J33" i="4"/>
  <c r="K33" i="4"/>
  <c r="L33" i="4"/>
  <c r="M33" i="4"/>
  <c r="N33" i="4"/>
  <c r="D33" i="4"/>
  <c r="E31" i="4"/>
  <c r="F31" i="4"/>
  <c r="G31" i="4"/>
  <c r="H31" i="4"/>
  <c r="I31" i="4"/>
  <c r="J31" i="4"/>
  <c r="K31" i="4"/>
  <c r="L31" i="4"/>
  <c r="M31" i="4"/>
  <c r="N31" i="4"/>
  <c r="D31" i="4"/>
  <c r="E20" i="4"/>
  <c r="F20" i="4"/>
  <c r="G20" i="4"/>
  <c r="H20" i="4"/>
  <c r="I20" i="4"/>
  <c r="J20" i="4"/>
  <c r="K20" i="4"/>
  <c r="L20" i="4"/>
  <c r="M20" i="4"/>
  <c r="N20" i="4"/>
  <c r="D20" i="4"/>
  <c r="E26" i="4"/>
  <c r="F26" i="4"/>
  <c r="G26" i="4"/>
  <c r="H26" i="4"/>
  <c r="I26" i="4"/>
  <c r="J26" i="4"/>
  <c r="K26" i="4"/>
  <c r="L26" i="4"/>
  <c r="M26" i="4"/>
  <c r="N26" i="4"/>
  <c r="D26" i="4"/>
  <c r="E21" i="4"/>
  <c r="F21" i="4"/>
  <c r="G21" i="4"/>
  <c r="H21" i="4"/>
  <c r="I21" i="4"/>
  <c r="J21" i="4"/>
  <c r="K21" i="4"/>
  <c r="L21" i="4"/>
  <c r="M21" i="4"/>
  <c r="N21" i="4"/>
  <c r="D21" i="4"/>
  <c r="E16" i="4"/>
  <c r="F16" i="4"/>
  <c r="G16" i="4"/>
  <c r="H16" i="4"/>
  <c r="I16" i="4"/>
  <c r="J16" i="4"/>
  <c r="K16" i="4"/>
  <c r="L16" i="4"/>
  <c r="M16" i="4"/>
  <c r="N16" i="4"/>
  <c r="D16" i="4"/>
  <c r="O25" i="4"/>
  <c r="O20" i="4"/>
  <c r="O15" i="4"/>
  <c r="G15" i="4"/>
  <c r="K30" i="3"/>
  <c r="K25" i="3"/>
  <c r="K20" i="3"/>
  <c r="K15" i="3"/>
  <c r="K10" i="3"/>
  <c r="O10" i="4"/>
  <c r="E11" i="4"/>
  <c r="F11" i="4"/>
  <c r="G11" i="4"/>
  <c r="H11" i="4"/>
  <c r="I11" i="4"/>
  <c r="J11" i="4"/>
  <c r="K11" i="4"/>
  <c r="L11" i="4"/>
  <c r="M11" i="4"/>
  <c r="N11" i="4"/>
  <c r="D11" i="4"/>
  <c r="E6" i="4"/>
  <c r="F6" i="4"/>
  <c r="G6" i="4"/>
  <c r="H6" i="4"/>
  <c r="I6" i="4"/>
  <c r="J6" i="4"/>
  <c r="K6" i="4"/>
  <c r="L6" i="4"/>
  <c r="M6" i="4"/>
  <c r="N6" i="4"/>
  <c r="D6" i="4"/>
  <c r="E30" i="4"/>
  <c r="F30" i="4"/>
  <c r="G30" i="4"/>
  <c r="H30" i="4"/>
  <c r="I30" i="4"/>
  <c r="J30" i="4"/>
  <c r="K30" i="4"/>
  <c r="L30" i="4"/>
  <c r="M30" i="4"/>
  <c r="N30" i="4"/>
  <c r="E25" i="4"/>
  <c r="F25" i="4"/>
  <c r="G25" i="4"/>
  <c r="H25" i="4"/>
  <c r="I25" i="4"/>
  <c r="J25" i="4"/>
  <c r="K25" i="4"/>
  <c r="L25" i="4"/>
  <c r="M25" i="4"/>
  <c r="N25" i="4"/>
  <c r="E15" i="4"/>
  <c r="F15" i="4"/>
  <c r="H15" i="4"/>
  <c r="I15" i="4"/>
  <c r="J15" i="4"/>
  <c r="K15" i="4"/>
  <c r="L15" i="4"/>
  <c r="M15" i="4"/>
  <c r="N15" i="4"/>
  <c r="D30" i="4"/>
  <c r="D25" i="4"/>
  <c r="D15" i="4"/>
  <c r="E10" i="4"/>
  <c r="F10" i="4"/>
  <c r="G10" i="4"/>
  <c r="H10" i="4"/>
  <c r="I10" i="4"/>
  <c r="J10" i="4"/>
  <c r="K10" i="4"/>
  <c r="L10" i="4"/>
  <c r="M10" i="4"/>
  <c r="N10" i="4"/>
  <c r="D10" i="4"/>
  <c r="O5" i="4"/>
  <c r="K5" i="3"/>
  <c r="N5" i="4"/>
  <c r="M5" i="4"/>
  <c r="L5" i="4"/>
  <c r="K5" i="4"/>
  <c r="J5" i="4"/>
  <c r="I5" i="4"/>
  <c r="H5" i="4"/>
  <c r="G5" i="4"/>
  <c r="F5" i="4"/>
  <c r="E5" i="4"/>
  <c r="D5" i="4"/>
  <c r="C31" i="4"/>
  <c r="E30" i="3"/>
  <c r="F30" i="3"/>
  <c r="G30" i="3"/>
  <c r="H30" i="3"/>
  <c r="I30" i="3"/>
  <c r="J30" i="3"/>
  <c r="D30" i="3"/>
  <c r="C31" i="3"/>
  <c r="E26" i="3"/>
  <c r="F26" i="3"/>
  <c r="G26" i="3"/>
  <c r="H26" i="3"/>
  <c r="I26" i="3"/>
  <c r="J26" i="3"/>
  <c r="E16" i="3"/>
  <c r="F16" i="3"/>
  <c r="G16" i="3"/>
  <c r="H16" i="3"/>
  <c r="I16" i="3"/>
  <c r="J16" i="3"/>
  <c r="E21" i="3"/>
  <c r="F21" i="3"/>
  <c r="G21" i="3"/>
  <c r="H21" i="3"/>
  <c r="I21" i="3"/>
  <c r="J21" i="3"/>
  <c r="D21" i="3"/>
  <c r="E11" i="3"/>
  <c r="F11" i="3"/>
  <c r="G11" i="3"/>
  <c r="H11" i="3"/>
  <c r="I11" i="3"/>
  <c r="J11" i="3"/>
  <c r="D26" i="3"/>
  <c r="D16" i="3"/>
  <c r="D11" i="3"/>
  <c r="E6" i="3"/>
  <c r="F6" i="3"/>
  <c r="G6" i="3"/>
  <c r="H6" i="3"/>
  <c r="I6" i="3"/>
  <c r="J6" i="3"/>
  <c r="D6" i="3"/>
  <c r="E25" i="3"/>
  <c r="F25" i="3"/>
  <c r="G25" i="3"/>
  <c r="H25" i="3"/>
  <c r="I25" i="3"/>
  <c r="J25" i="3"/>
  <c r="E20" i="3"/>
  <c r="F20" i="3"/>
  <c r="G20" i="3"/>
  <c r="H20" i="3"/>
  <c r="I20" i="3"/>
  <c r="J20" i="3"/>
  <c r="E15" i="3"/>
  <c r="F15" i="3"/>
  <c r="G15" i="3"/>
  <c r="H15" i="3"/>
  <c r="I15" i="3"/>
  <c r="J15" i="3"/>
  <c r="D25" i="3"/>
  <c r="D20" i="3"/>
  <c r="D15" i="3"/>
  <c r="E10" i="3"/>
  <c r="F10" i="3"/>
  <c r="G10" i="3"/>
  <c r="H10" i="3"/>
  <c r="I10" i="3"/>
  <c r="J10" i="3"/>
  <c r="D10" i="3"/>
  <c r="D5" i="3"/>
  <c r="E5" i="3"/>
  <c r="F5" i="3"/>
  <c r="G5" i="3"/>
  <c r="H5" i="3"/>
  <c r="I5" i="3"/>
  <c r="J5" i="3"/>
  <c r="I3" i="2"/>
  <c r="I4" i="2"/>
  <c r="I5" i="2"/>
  <c r="I6" i="2"/>
  <c r="I7" i="2"/>
  <c r="I8" i="2"/>
  <c r="I9" i="2"/>
  <c r="I2" i="2"/>
  <c r="C3" i="2"/>
  <c r="D3" i="2"/>
  <c r="E3" i="2"/>
  <c r="F3" i="2"/>
  <c r="F4" i="2" s="1"/>
  <c r="F5" i="2" s="1"/>
  <c r="F6" i="2" s="1"/>
  <c r="F7" i="2" s="1"/>
  <c r="F8" i="2" s="1"/>
  <c r="F9" i="2" s="1"/>
  <c r="G3" i="2"/>
  <c r="C4" i="2"/>
  <c r="D4" i="2"/>
  <c r="E4" i="2"/>
  <c r="E5" i="2" s="1"/>
  <c r="E6" i="2" s="1"/>
  <c r="E7" i="2" s="1"/>
  <c r="E8" i="2" s="1"/>
  <c r="E9" i="2" s="1"/>
  <c r="G4" i="2"/>
  <c r="G5" i="2" s="1"/>
  <c r="G6" i="2" s="1"/>
  <c r="G7" i="2" s="1"/>
  <c r="G8" i="2" s="1"/>
  <c r="G9" i="2" s="1"/>
  <c r="C5" i="2"/>
  <c r="D5" i="2"/>
  <c r="D6" i="2" s="1"/>
  <c r="D7" i="2" s="1"/>
  <c r="D8" i="2" s="1"/>
  <c r="D9" i="2" s="1"/>
  <c r="C6" i="2"/>
  <c r="C7" i="2" s="1"/>
  <c r="C8" i="2" s="1"/>
  <c r="C9" i="2" s="1"/>
  <c r="B4" i="2"/>
  <c r="B5" i="2" s="1"/>
  <c r="B6" i="2" s="1"/>
  <c r="B7" i="2" s="1"/>
  <c r="B8" i="2" s="1"/>
  <c r="B9" i="2" s="1"/>
  <c r="B3" i="2"/>
  <c r="AF4" i="5" l="1"/>
  <c r="AL8" i="5" s="1"/>
  <c r="AF6" i="5"/>
  <c r="AF8" i="5"/>
  <c r="AF11" i="5"/>
  <c r="AG13" i="5"/>
  <c r="AF13" i="5"/>
  <c r="N34" i="4"/>
  <c r="D31" i="3"/>
  <c r="D33" i="3" s="1"/>
  <c r="H31" i="3"/>
  <c r="I31" i="3"/>
  <c r="F31" i="3"/>
  <c r="G31" i="3"/>
  <c r="J31" i="3"/>
  <c r="E31" i="3"/>
  <c r="AJ8" i="5" l="1"/>
  <c r="AK8" i="5"/>
  <c r="AM8" i="5" s="1"/>
  <c r="G33" i="3"/>
  <c r="E33" i="3"/>
  <c r="H33" i="3"/>
  <c r="I33" i="3"/>
  <c r="J34" i="3"/>
  <c r="J33" i="3"/>
  <c r="F33" i="3"/>
  <c r="E37" i="3" l="1"/>
  <c r="E38" i="3"/>
  <c r="E39" i="3"/>
  <c r="I40" i="4" l="1"/>
  <c r="E40" i="3"/>
</calcChain>
</file>

<file path=xl/sharedStrings.xml><?xml version="1.0" encoding="utf-8"?>
<sst xmlns="http://schemas.openxmlformats.org/spreadsheetml/2006/main" count="158" uniqueCount="44">
  <si>
    <t>Reliance Industries</t>
  </si>
  <si>
    <t>Infosys</t>
  </si>
  <si>
    <t>HDFC Bank</t>
  </si>
  <si>
    <t>HUL</t>
  </si>
  <si>
    <t>Maruti Suzuki</t>
  </si>
  <si>
    <t>Week 1 (05.05.25)</t>
  </si>
  <si>
    <t>Week 2 (12.05.25)</t>
  </si>
  <si>
    <t>Week 3 (19.05.25)</t>
  </si>
  <si>
    <t>Week 4 (26.05.25)</t>
  </si>
  <si>
    <t>Week 5 (02.06.25)</t>
  </si>
  <si>
    <t>Week 6 (09.06.25)</t>
  </si>
  <si>
    <t>Week 7 (16.06.25)</t>
  </si>
  <si>
    <t>Week 8 (23.06.25)</t>
  </si>
  <si>
    <t>NIFTY 50</t>
  </si>
  <si>
    <t>Total Portfolio Value</t>
  </si>
  <si>
    <t>Portfolio Return %</t>
  </si>
  <si>
    <t>NIFTY Return %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</si>
  <si>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</si>
  <si>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</si>
  <si>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</si>
  <si>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</si>
  <si>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</si>
  <si>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</si>
  <si>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</si>
  <si>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</si>
  <si>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Reliance Industries (RIL)</t>
  </si>
  <si>
    <t>Weekly Stock Price</t>
  </si>
  <si>
    <t>Weekly Return (%)</t>
  </si>
  <si>
    <t>Portfolio Value</t>
  </si>
  <si>
    <t>Weekly Index</t>
  </si>
  <si>
    <t>Weekly Return</t>
  </si>
  <si>
    <t>Portfolio Return (%)</t>
  </si>
  <si>
    <t>Final Return (%)</t>
  </si>
  <si>
    <t>Analysis Metrics</t>
  </si>
  <si>
    <t>Beta (Vs. NIFTY50)</t>
  </si>
  <si>
    <t>Standard Deviation (Risk)</t>
  </si>
  <si>
    <t>Avg. Weekly Return</t>
  </si>
  <si>
    <t>Sharpe Ratio</t>
  </si>
  <si>
    <t>XIRR</t>
  </si>
  <si>
    <t>Week 9</t>
  </si>
  <si>
    <t>Week 10</t>
  </si>
  <si>
    <t>Week 11</t>
  </si>
  <si>
    <t>Week 12</t>
  </si>
  <si>
    <t>NIFTY 50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</si>
</sst>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2" fontId="0" fillId="0" borderId="0" xfId="1" applyNumberFormat="1" applyFont="1"/>
    <xf numFmtId="0" fontId="0" fillId="2" borderId="0" xfId="0" applyFill="1"/>
    <xf numFmtId="165" fontId="0" fillId="2" borderId="0" xfId="1" applyNumberFormat="1" applyFont="1" applyFill="1"/>
    <xf numFmtId="10" fontId="0" fillId="2" borderId="0" xfId="1" applyNumberFormat="1" applyFont="1" applyFill="1"/>
    <xf numFmtId="164" fontId="0" fillId="2" borderId="0" xfId="0" applyNumberFormat="1" applyFill="1"/>
    <xf numFmtId="0" fontId="4" fillId="3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164" fontId="4" fillId="3" borderId="0" xfId="0" applyNumberFormat="1" applyFont="1" applyFill="1"/>
    <xf numFmtId="10" fontId="0" fillId="2" borderId="0" xfId="0" applyNumberFormat="1" applyFill="1"/>
    <xf numFmtId="2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BC51-6C79-49F5-93CE-21BF69A56FA0}">
  <dimension ref="A1:G9"/>
  <sheetViews>
    <sheetView workbookViewId="0">
      <selection activeCell="G2" sqref="G2:G8"/>
    </sheetView>
  </sheetViews>
  <sheetFormatPr defaultRowHeight="14.4" x14ac:dyDescent="0.3"/>
  <cols>
    <col min="1" max="1" width="16.88671875" customWidth="1"/>
    <col min="2" max="2" width="16.33203125" bestFit="1" customWidth="1"/>
    <col min="3" max="3" width="9.44140625" bestFit="1" customWidth="1"/>
    <col min="4" max="4" width="11.88671875" bestFit="1" customWidth="1"/>
    <col min="5" max="5" width="9.88671875" bestFit="1" customWidth="1"/>
    <col min="6" max="6" width="9.44140625" bestFit="1" customWidth="1"/>
    <col min="7" max="7" width="10.44140625" bestFit="1" customWidth="1"/>
  </cols>
  <sheetData>
    <row r="1" spans="1:7" x14ac:dyDescent="0.3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13</v>
      </c>
    </row>
    <row r="2" spans="1:7" x14ac:dyDescent="0.3">
      <c r="A2" t="s">
        <v>5</v>
      </c>
      <c r="B2" s="1">
        <v>1431.3</v>
      </c>
      <c r="C2" s="1">
        <v>1508.6</v>
      </c>
      <c r="D2" s="1">
        <v>12458</v>
      </c>
      <c r="E2" s="1">
        <v>1936.8</v>
      </c>
      <c r="F2" s="1">
        <v>2348.6</v>
      </c>
      <c r="G2" s="1">
        <v>24461.15</v>
      </c>
    </row>
    <row r="3" spans="1:7" x14ac:dyDescent="0.3">
      <c r="A3" t="s">
        <v>6</v>
      </c>
      <c r="B3" s="1">
        <v>1436.5</v>
      </c>
      <c r="C3" s="1">
        <v>1626.9</v>
      </c>
      <c r="D3" s="1">
        <v>12616</v>
      </c>
      <c r="E3" s="1">
        <v>1957.2</v>
      </c>
      <c r="F3" s="1">
        <v>2382.5</v>
      </c>
      <c r="G3" s="1">
        <v>24924.7</v>
      </c>
    </row>
    <row r="4" spans="1:7" x14ac:dyDescent="0.3">
      <c r="A4" t="s">
        <v>7</v>
      </c>
      <c r="B4" s="1">
        <v>1440.8</v>
      </c>
      <c r="C4" s="1">
        <v>1559.8</v>
      </c>
      <c r="D4" s="1">
        <v>12989</v>
      </c>
      <c r="E4" s="1">
        <v>1938.7</v>
      </c>
      <c r="F4" s="1">
        <v>2382.6999999999998</v>
      </c>
      <c r="G4" s="1">
        <v>24945.45</v>
      </c>
    </row>
    <row r="5" spans="1:7" x14ac:dyDescent="0.3">
      <c r="A5" t="s">
        <v>8</v>
      </c>
      <c r="B5" s="1">
        <v>1434.8</v>
      </c>
      <c r="C5" s="1">
        <v>1580.5</v>
      </c>
      <c r="D5" s="1">
        <v>12421</v>
      </c>
      <c r="E5" s="1">
        <v>1940.2</v>
      </c>
      <c r="F5" s="1">
        <v>2394.1</v>
      </c>
      <c r="G5" s="1">
        <v>25001.15</v>
      </c>
    </row>
    <row r="6" spans="1:7" x14ac:dyDescent="0.3">
      <c r="A6" t="s">
        <v>9</v>
      </c>
      <c r="B6" s="1">
        <v>1413.7</v>
      </c>
      <c r="C6" s="1">
        <v>1553.8</v>
      </c>
      <c r="D6" s="1">
        <v>12290</v>
      </c>
      <c r="E6" s="1">
        <v>1932.1</v>
      </c>
      <c r="F6" s="1">
        <v>2371.6</v>
      </c>
      <c r="G6" s="1">
        <v>24716.6</v>
      </c>
    </row>
    <row r="7" spans="1:7" x14ac:dyDescent="0.3">
      <c r="A7" t="s">
        <v>10</v>
      </c>
      <c r="B7" s="1">
        <v>1448.8</v>
      </c>
      <c r="C7" s="1">
        <v>1572.9</v>
      </c>
      <c r="D7" s="1">
        <v>12637</v>
      </c>
      <c r="E7" s="1">
        <v>1978.9</v>
      </c>
      <c r="F7" s="1">
        <v>2393.1999999999998</v>
      </c>
      <c r="G7" s="1">
        <v>25103.200000000001</v>
      </c>
    </row>
    <row r="8" spans="1:7" x14ac:dyDescent="0.3">
      <c r="A8" t="s">
        <v>11</v>
      </c>
      <c r="B8" s="1">
        <v>1437.8</v>
      </c>
      <c r="C8" s="1">
        <v>1623.8</v>
      </c>
      <c r="D8" s="1">
        <v>12530</v>
      </c>
      <c r="E8" s="1">
        <v>1935.4</v>
      </c>
      <c r="F8" s="1">
        <v>2327.4</v>
      </c>
      <c r="G8" s="1">
        <v>24946.5</v>
      </c>
    </row>
    <row r="9" spans="1:7" x14ac:dyDescent="0.3">
      <c r="A9" t="s">
        <v>12</v>
      </c>
      <c r="B9" s="1"/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B234-BCE0-40CC-BEAB-29CA884B22CC}">
  <dimension ref="A1:J9"/>
  <sheetViews>
    <sheetView workbookViewId="0">
      <selection activeCell="B5" sqref="B5"/>
    </sheetView>
  </sheetViews>
  <sheetFormatPr defaultRowHeight="14.4" x14ac:dyDescent="0.3"/>
  <cols>
    <col min="1" max="1" width="20.77734375" customWidth="1"/>
    <col min="2" max="6" width="15.77734375" customWidth="1"/>
    <col min="7" max="7" width="18.109375" bestFit="1" customWidth="1"/>
    <col min="8" max="10" width="15.77734375" customWidth="1"/>
  </cols>
  <sheetData>
    <row r="1" spans="1:10" x14ac:dyDescent="0.3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14</v>
      </c>
      <c r="H1" t="s">
        <v>15</v>
      </c>
      <c r="I1" t="s">
        <v>13</v>
      </c>
      <c r="J1" t="s">
        <v>16</v>
      </c>
    </row>
    <row r="2" spans="1:10" x14ac:dyDescent="0.3">
      <c r="A2" t="s">
        <v>5</v>
      </c>
      <c r="B2" s="1">
        <v>20000</v>
      </c>
      <c r="C2" s="1">
        <v>20000</v>
      </c>
      <c r="D2" s="1">
        <v>20000</v>
      </c>
      <c r="E2" s="1">
        <v>20000</v>
      </c>
      <c r="F2" s="1">
        <v>20000</v>
      </c>
      <c r="G2" s="1">
        <v>100000</v>
      </c>
      <c r="H2" s="2"/>
      <c r="I2" s="1">
        <f>'Weekly Stock Price'!G2</f>
        <v>24461.15</v>
      </c>
      <c r="J2" s="2">
        <v>0</v>
      </c>
    </row>
    <row r="3" spans="1:10" x14ac:dyDescent="0.3">
      <c r="A3" t="s">
        <v>6</v>
      </c>
      <c r="B3" s="1">
        <f>B2*('Weekly Stock Price'!B3/'Weekly Stock Price'!B2)</f>
        <v>20072.661217075387</v>
      </c>
      <c r="C3" s="1">
        <f>C2*('Weekly Stock Price'!C3/'Weekly Stock Price'!C2)</f>
        <v>21568.341508683552</v>
      </c>
      <c r="D3" s="1">
        <f>D2*('Weekly Stock Price'!D3/'Weekly Stock Price'!D2)</f>
        <v>20253.652271632684</v>
      </c>
      <c r="E3" s="1">
        <f>E2*('Weekly Stock Price'!E3/'Weekly Stock Price'!E2)</f>
        <v>20210.656753407682</v>
      </c>
      <c r="F3" s="1">
        <f>F2*('Weekly Stock Price'!F3/'Weekly Stock Price'!F2)</f>
        <v>20288.682619432853</v>
      </c>
      <c r="G3" s="1">
        <f>G2*('Weekly Stock Price'!G3/'Weekly Stock Price'!G2)</f>
        <v>101895.04581755151</v>
      </c>
      <c r="H3" s="3"/>
      <c r="I3" s="1">
        <f>'Weekly Stock Price'!G3</f>
        <v>24924.7</v>
      </c>
      <c r="J3" s="2"/>
    </row>
    <row r="4" spans="1:10" x14ac:dyDescent="0.3">
      <c r="A4" t="s">
        <v>7</v>
      </c>
      <c r="B4" s="1">
        <f>B3*('Weekly Stock Price'!B4/'Weekly Stock Price'!B3)</f>
        <v>20132.746454272339</v>
      </c>
      <c r="C4" s="1">
        <f>C3*('Weekly Stock Price'!C4/'Weekly Stock Price'!C3)</f>
        <v>20678.77502320032</v>
      </c>
      <c r="D4" s="1">
        <f>D3*('Weekly Stock Price'!D4/'Weekly Stock Price'!D3)</f>
        <v>20852.464279980733</v>
      </c>
      <c r="E4" s="1">
        <f>E3*('Weekly Stock Price'!E4/'Weekly Stock Price'!E3)</f>
        <v>20019.619991738949</v>
      </c>
      <c r="F4" s="1">
        <f>F3*('Weekly Stock Price'!F4/'Weekly Stock Price'!F3)</f>
        <v>20290.385761730391</v>
      </c>
      <c r="G4" s="1">
        <f>G3*('Weekly Stock Price'!G4/'Weekly Stock Price'!G3)</f>
        <v>101979.87420869421</v>
      </c>
      <c r="H4" s="3"/>
      <c r="I4" s="1">
        <f>'Weekly Stock Price'!G4</f>
        <v>24945.45</v>
      </c>
      <c r="J4" s="2"/>
    </row>
    <row r="5" spans="1:10" x14ac:dyDescent="0.3">
      <c r="A5" t="s">
        <v>8</v>
      </c>
      <c r="B5" s="1">
        <f>B4*('Weekly Stock Price'!B5/'Weekly Stock Price'!B4)</f>
        <v>20048.906588416125</v>
      </c>
      <c r="C5" s="1">
        <f>C4*('Weekly Stock Price'!C5/'Weekly Stock Price'!C4)</f>
        <v>20953.201643908262</v>
      </c>
      <c r="D5" s="1">
        <f>D4*('Weekly Stock Price'!D5/'Weekly Stock Price'!D4)</f>
        <v>19940.600417402471</v>
      </c>
      <c r="E5" s="1">
        <f>E4*('Weekly Stock Price'!E5/'Weekly Stock Price'!E4)</f>
        <v>20035.109458901279</v>
      </c>
      <c r="F5" s="1">
        <f>F4*('Weekly Stock Price'!F5/'Weekly Stock Price'!F4)</f>
        <v>20387.464872690114</v>
      </c>
      <c r="G5" s="1">
        <f>G4*('Weekly Stock Price'!G5/'Weekly Stock Price'!G4)</f>
        <v>102207.58222732783</v>
      </c>
      <c r="H5" s="3"/>
      <c r="I5" s="1">
        <f>'Weekly Stock Price'!G5</f>
        <v>25001.15</v>
      </c>
      <c r="J5" s="2"/>
    </row>
    <row r="6" spans="1:10" x14ac:dyDescent="0.3">
      <c r="A6" t="s">
        <v>9</v>
      </c>
      <c r="B6" s="1">
        <f>B5*('Weekly Stock Price'!B6/'Weekly Stock Price'!B5)</f>
        <v>19754.06972682177</v>
      </c>
      <c r="C6" s="1">
        <f>C5*('Weekly Stock Price'!C6/'Weekly Stock Price'!C5)</f>
        <v>20599.231075169031</v>
      </c>
      <c r="D6" s="1">
        <f>D5*('Weekly Stock Price'!D6/'Weekly Stock Price'!D5)</f>
        <v>19730.293787124738</v>
      </c>
      <c r="E6" s="1">
        <f>E5*('Weekly Stock Price'!E6/'Weekly Stock Price'!E5)</f>
        <v>19951.466336224697</v>
      </c>
      <c r="F6" s="1">
        <f>F5*('Weekly Stock Price'!F6/'Weekly Stock Price'!F5)</f>
        <v>20195.86136421698</v>
      </c>
      <c r="G6" s="1">
        <f>G5*('Weekly Stock Price'!G6/'Weekly Stock Price'!G5)</f>
        <v>101044.30903698313</v>
      </c>
      <c r="H6" s="3"/>
      <c r="I6" s="1">
        <f>'Weekly Stock Price'!G6</f>
        <v>24716.6</v>
      </c>
      <c r="J6" s="2"/>
    </row>
    <row r="7" spans="1:10" x14ac:dyDescent="0.3">
      <c r="A7" t="s">
        <v>10</v>
      </c>
      <c r="B7" s="1">
        <f>B6*('Weekly Stock Price'!B7/'Weekly Stock Price'!B6)</f>
        <v>20244.532942080623</v>
      </c>
      <c r="C7" s="1">
        <f>C6*('Weekly Stock Price'!C7/'Weekly Stock Price'!C6)</f>
        <v>20852.445976401963</v>
      </c>
      <c r="D7" s="1">
        <f>D6*('Weekly Stock Price'!D7/'Weekly Stock Price'!D6)</f>
        <v>20287.365548242091</v>
      </c>
      <c r="E7" s="1">
        <f>E6*('Weekly Stock Price'!E7/'Weekly Stock Price'!E6)</f>
        <v>20434.73771168938</v>
      </c>
      <c r="F7" s="1">
        <f>F6*('Weekly Stock Price'!F7/'Weekly Stock Price'!F6)</f>
        <v>20379.800732351188</v>
      </c>
      <c r="G7" s="1">
        <f>G6*('Weekly Stock Price'!G7/'Weekly Stock Price'!G6)</f>
        <v>102624.77438714042</v>
      </c>
      <c r="H7" s="3"/>
      <c r="I7" s="1">
        <f>'Weekly Stock Price'!G7</f>
        <v>25103.200000000001</v>
      </c>
      <c r="J7" s="2"/>
    </row>
    <row r="8" spans="1:10" x14ac:dyDescent="0.3">
      <c r="A8" t="s">
        <v>11</v>
      </c>
      <c r="B8" s="1">
        <f>B7*('Weekly Stock Price'!B8/'Weekly Stock Price'!B7)</f>
        <v>20090.826521344228</v>
      </c>
      <c r="C8" s="1">
        <f>C7*('Weekly Stock Price'!C8/'Weekly Stock Price'!C7)</f>
        <v>21527.243802200715</v>
      </c>
      <c r="D8" s="1">
        <f>D7*('Weekly Stock Price'!D8/'Weekly Stock Price'!D7)</f>
        <v>20115.588376946536</v>
      </c>
      <c r="E8" s="1">
        <f>E7*('Weekly Stock Price'!E8/'Weekly Stock Price'!E7)</f>
        <v>19985.54316398182</v>
      </c>
      <c r="F8" s="1">
        <f>F7*('Weekly Stock Price'!F8/'Weekly Stock Price'!F7)</f>
        <v>19819.466916460875</v>
      </c>
      <c r="G8" s="1">
        <f>G7*('Weekly Stock Price'!G8/'Weekly Stock Price'!G7)</f>
        <v>101984.16672969177</v>
      </c>
      <c r="H8" s="3"/>
      <c r="I8" s="1">
        <f>'Weekly Stock Price'!G8</f>
        <v>24946.5</v>
      </c>
      <c r="J8" s="2"/>
    </row>
    <row r="9" spans="1:10" x14ac:dyDescent="0.3">
      <c r="A9" t="s">
        <v>12</v>
      </c>
      <c r="B9" s="1">
        <f>B8*('Weekly Stock Price'!B9/'Weekly Stock Price'!B8)</f>
        <v>0</v>
      </c>
      <c r="C9" s="1">
        <f>C8*('Weekly Stock Price'!C9/'Weekly Stock Price'!C8)</f>
        <v>0</v>
      </c>
      <c r="D9" s="1">
        <f>D8*('Weekly Stock Price'!D9/'Weekly Stock Price'!D8)</f>
        <v>0</v>
      </c>
      <c r="E9" s="1">
        <f>E8*('Weekly Stock Price'!E9/'Weekly Stock Price'!E8)</f>
        <v>0</v>
      </c>
      <c r="F9" s="1">
        <f>F8*('Weekly Stock Price'!F9/'Weekly Stock Price'!F8)</f>
        <v>0</v>
      </c>
      <c r="G9" s="1">
        <f>G8*('Weekly Stock Price'!G9/'Weekly Stock Price'!G8)</f>
        <v>0</v>
      </c>
      <c r="H9" s="3"/>
      <c r="I9" s="1">
        <f>'Weekly Stock Price'!G9</f>
        <v>0</v>
      </c>
      <c r="J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45C8-A7F8-42F7-B4A1-82DC9C0F64E0}">
  <dimension ref="B1:K41"/>
  <sheetViews>
    <sheetView topLeftCell="A13" workbookViewId="0">
      <selection activeCell="E40" sqref="E40"/>
    </sheetView>
  </sheetViews>
  <sheetFormatPr defaultRowHeight="14.4" x14ac:dyDescent="0.3"/>
  <cols>
    <col min="1" max="1" width="2.77734375" style="4" customWidth="1"/>
    <col min="2" max="2" width="20.77734375" style="4" customWidth="1"/>
    <col min="3" max="10" width="12.77734375" style="4" customWidth="1"/>
    <col min="11" max="16384" width="8.88671875" style="4"/>
  </cols>
  <sheetData>
    <row r="1" spans="2:11" ht="6" customHeight="1" x14ac:dyDescent="0.3"/>
    <row r="2" spans="2:11" x14ac:dyDescent="0.3">
      <c r="C2" s="10" t="s">
        <v>17</v>
      </c>
      <c r="D2" s="10" t="s">
        <v>18</v>
      </c>
      <c r="E2" s="10" t="s">
        <v>19</v>
      </c>
      <c r="F2" s="10" t="s">
        <v>20</v>
      </c>
      <c r="G2" s="10" t="s">
        <v>21</v>
      </c>
      <c r="H2" s="10" t="s">
        <v>22</v>
      </c>
      <c r="I2" s="10" t="s">
        <v>23</v>
      </c>
      <c r="J2" s="10" t="s">
        <v>24</v>
      </c>
    </row>
    <row r="3" spans="2:11" x14ac:dyDescent="0.3">
      <c r="B3" s="8" t="s">
        <v>25</v>
      </c>
      <c r="C3" s="8"/>
      <c r="D3" s="8"/>
      <c r="E3" s="8"/>
      <c r="F3" s="8"/>
      <c r="G3" s="8"/>
      <c r="H3" s="8"/>
      <c r="I3" s="8"/>
      <c r="J3" s="8"/>
    </row>
    <row r="4" spans="2:11" x14ac:dyDescent="0.3">
      <c r="B4" s="4" t="s">
        <v>26</v>
      </c>
      <c r="C4" s="7">
        <v>1431.3</v>
      </c>
      <c r="D4" s="7">
        <v>1436.5</v>
      </c>
      <c r="E4" s="7">
        <v>1440.8</v>
      </c>
      <c r="F4" s="7">
        <v>1434.8</v>
      </c>
      <c r="G4" s="7">
        <v>1413.7</v>
      </c>
      <c r="H4" s="7">
        <v>1448.8</v>
      </c>
      <c r="I4" s="7">
        <v>1437.8</v>
      </c>
      <c r="J4" s="7">
        <v>1456</v>
      </c>
    </row>
    <row r="5" spans="2:11" x14ac:dyDescent="0.3">
      <c r="B5" s="4" t="s">
        <v>27</v>
      </c>
      <c r="C5" s="6"/>
      <c r="D5" s="6">
        <f>(D4-C4)/C4</f>
        <v>3.6330608537693326E-3</v>
      </c>
      <c r="E5" s="6">
        <f t="shared" ref="E5:J5" si="0">(E4-D4)/D4</f>
        <v>2.9933867037939118E-3</v>
      </c>
      <c r="F5" s="6">
        <f t="shared" si="0"/>
        <v>-4.1643531371460298E-3</v>
      </c>
      <c r="G5" s="6">
        <f t="shared" si="0"/>
        <v>-1.4705882352941114E-2</v>
      </c>
      <c r="H5" s="6">
        <f t="shared" si="0"/>
        <v>2.4828464313503506E-2</v>
      </c>
      <c r="I5" s="6">
        <f t="shared" si="0"/>
        <v>-7.5924903368304805E-3</v>
      </c>
      <c r="J5" s="6">
        <f t="shared" si="0"/>
        <v>1.2658227848101299E-2</v>
      </c>
      <c r="K5" s="6">
        <f>(J4-C4)/C4</f>
        <v>1.7257039055404211E-2</v>
      </c>
    </row>
    <row r="6" spans="2:11" x14ac:dyDescent="0.3">
      <c r="B6" s="4" t="s">
        <v>28</v>
      </c>
      <c r="C6" s="7">
        <v>20000</v>
      </c>
      <c r="D6" s="7">
        <f>D4*($C6/$C4)</f>
        <v>20072.661217075387</v>
      </c>
      <c r="E6" s="7">
        <f t="shared" ref="E6:J6" si="1">E4*($C6/$C4)</f>
        <v>20132.746454272339</v>
      </c>
      <c r="F6" s="7">
        <f t="shared" si="1"/>
        <v>20048.906588416125</v>
      </c>
      <c r="G6" s="7">
        <f t="shared" si="1"/>
        <v>19754.069726821774</v>
      </c>
      <c r="H6" s="7">
        <f t="shared" si="1"/>
        <v>20244.532942080627</v>
      </c>
      <c r="I6" s="7">
        <f t="shared" si="1"/>
        <v>20090.826521344232</v>
      </c>
      <c r="J6" s="7">
        <f t="shared" si="1"/>
        <v>20345.140781108086</v>
      </c>
    </row>
    <row r="8" spans="2:11" x14ac:dyDescent="0.3">
      <c r="B8" s="8" t="s">
        <v>1</v>
      </c>
      <c r="C8" s="8"/>
      <c r="D8" s="8"/>
      <c r="E8" s="8"/>
      <c r="F8" s="8"/>
      <c r="G8" s="8"/>
      <c r="H8" s="8"/>
      <c r="I8" s="8"/>
      <c r="J8" s="8"/>
    </row>
    <row r="9" spans="2:11" x14ac:dyDescent="0.3">
      <c r="B9" s="4" t="s">
        <v>26</v>
      </c>
      <c r="C9" s="7">
        <v>1508.6</v>
      </c>
      <c r="D9" s="7">
        <v>1626.9</v>
      </c>
      <c r="E9" s="7">
        <v>1559.8</v>
      </c>
      <c r="F9" s="7">
        <v>1580.5</v>
      </c>
      <c r="G9" s="7">
        <v>1553.8</v>
      </c>
      <c r="H9" s="7">
        <v>1572.9</v>
      </c>
      <c r="I9" s="7">
        <v>1623.8</v>
      </c>
      <c r="J9" s="7">
        <v>1584.8</v>
      </c>
    </row>
    <row r="10" spans="2:11" x14ac:dyDescent="0.3">
      <c r="B10" s="4" t="s">
        <v>27</v>
      </c>
      <c r="C10" s="5"/>
      <c r="D10" s="6">
        <f>(D9-C9)/C9</f>
        <v>7.8417075434177502E-2</v>
      </c>
      <c r="E10" s="6">
        <f t="shared" ref="E10:J10" si="2">(E9-D9)/D9</f>
        <v>-4.1244083840432808E-2</v>
      </c>
      <c r="F10" s="6">
        <f t="shared" si="2"/>
        <v>1.3270932170791156E-2</v>
      </c>
      <c r="G10" s="6">
        <f t="shared" si="2"/>
        <v>-1.6893388168301198E-2</v>
      </c>
      <c r="H10" s="6">
        <f t="shared" si="2"/>
        <v>1.2292444330029692E-2</v>
      </c>
      <c r="I10" s="6">
        <f t="shared" si="2"/>
        <v>3.2360607794519589E-2</v>
      </c>
      <c r="J10" s="6">
        <f t="shared" si="2"/>
        <v>-2.4017736174405717E-2</v>
      </c>
      <c r="K10" s="6">
        <f>(J9-C9)/C9</f>
        <v>5.051040699986746E-2</v>
      </c>
    </row>
    <row r="11" spans="2:11" x14ac:dyDescent="0.3">
      <c r="B11" s="4" t="s">
        <v>28</v>
      </c>
      <c r="C11" s="7">
        <v>20000</v>
      </c>
      <c r="D11" s="7">
        <f>D9*($C11/$C9)</f>
        <v>21568.341508683548</v>
      </c>
      <c r="E11" s="7">
        <f t="shared" ref="E11:J11" si="3">E9*($C11/$C9)</f>
        <v>20678.775023200316</v>
      </c>
      <c r="F11" s="7">
        <f t="shared" si="3"/>
        <v>20953.201643908258</v>
      </c>
      <c r="G11" s="7">
        <f t="shared" si="3"/>
        <v>20599.231075169031</v>
      </c>
      <c r="H11" s="7">
        <f t="shared" si="3"/>
        <v>20852.445976401963</v>
      </c>
      <c r="I11" s="7">
        <f t="shared" si="3"/>
        <v>21527.243802200715</v>
      </c>
      <c r="J11" s="7">
        <f t="shared" si="3"/>
        <v>21010.208139997347</v>
      </c>
    </row>
    <row r="13" spans="2:11" x14ac:dyDescent="0.3">
      <c r="B13" s="8" t="s">
        <v>2</v>
      </c>
      <c r="C13" s="8"/>
      <c r="D13" s="8"/>
      <c r="E13" s="8"/>
      <c r="F13" s="8"/>
      <c r="G13" s="8"/>
      <c r="H13" s="8"/>
      <c r="I13" s="8"/>
      <c r="J13" s="8"/>
    </row>
    <row r="14" spans="2:11" x14ac:dyDescent="0.3">
      <c r="B14" s="4" t="s">
        <v>26</v>
      </c>
      <c r="C14" s="7">
        <v>1936.8</v>
      </c>
      <c r="D14" s="7">
        <v>1957.2</v>
      </c>
      <c r="E14" s="7">
        <v>1938.7</v>
      </c>
      <c r="F14" s="7">
        <v>1940.2</v>
      </c>
      <c r="G14" s="7">
        <v>1932.1</v>
      </c>
      <c r="H14" s="7">
        <v>1978.9</v>
      </c>
      <c r="I14" s="7">
        <v>1935.4</v>
      </c>
      <c r="J14" s="7">
        <v>1948.1</v>
      </c>
      <c r="K14" s="6"/>
    </row>
    <row r="15" spans="2:11" x14ac:dyDescent="0.3">
      <c r="B15" s="4" t="s">
        <v>27</v>
      </c>
      <c r="C15" s="5"/>
      <c r="D15" s="6">
        <f>(D14-C14)/C14</f>
        <v>1.0532837670384185E-2</v>
      </c>
      <c r="E15" s="6">
        <f t="shared" ref="E15:J15" si="4">(E14-D14)/D14</f>
        <v>-9.452278765583487E-3</v>
      </c>
      <c r="F15" s="6">
        <f t="shared" si="4"/>
        <v>7.7371434466395005E-4</v>
      </c>
      <c r="G15" s="6">
        <f t="shared" si="4"/>
        <v>-4.1748273373879681E-3</v>
      </c>
      <c r="H15" s="6">
        <f t="shared" si="4"/>
        <v>2.4222348739713361E-2</v>
      </c>
      <c r="I15" s="6">
        <f t="shared" si="4"/>
        <v>-2.1981909141442213E-2</v>
      </c>
      <c r="J15" s="6">
        <f t="shared" si="4"/>
        <v>6.5619510178773471E-3</v>
      </c>
      <c r="K15" s="6">
        <f>(J14-C14)/C14</f>
        <v>5.8343659644774651E-3</v>
      </c>
    </row>
    <row r="16" spans="2:11" x14ac:dyDescent="0.3">
      <c r="B16" s="4" t="s">
        <v>28</v>
      </c>
      <c r="C16" s="7">
        <v>20000</v>
      </c>
      <c r="D16" s="7">
        <f>D14*($C16/$C14)</f>
        <v>20210.656753407682</v>
      </c>
      <c r="E16" s="7">
        <f t="shared" ref="E16:J16" si="5">E14*($C16/$C14)</f>
        <v>20019.619991738953</v>
      </c>
      <c r="F16" s="7">
        <f t="shared" si="5"/>
        <v>20035.109458901279</v>
      </c>
      <c r="G16" s="7">
        <f t="shared" si="5"/>
        <v>19951.466336224701</v>
      </c>
      <c r="H16" s="7">
        <f t="shared" si="5"/>
        <v>20434.737711689384</v>
      </c>
      <c r="I16" s="7">
        <f t="shared" si="5"/>
        <v>19985.543163981827</v>
      </c>
      <c r="J16" s="7">
        <f t="shared" si="5"/>
        <v>20116.687319289547</v>
      </c>
    </row>
    <row r="18" spans="2:11" x14ac:dyDescent="0.3">
      <c r="B18" s="8" t="s">
        <v>4</v>
      </c>
      <c r="C18" s="8"/>
      <c r="D18" s="8"/>
      <c r="E18" s="8"/>
      <c r="F18" s="8"/>
      <c r="G18" s="8"/>
      <c r="H18" s="8"/>
      <c r="I18" s="8"/>
      <c r="J18" s="8"/>
    </row>
    <row r="19" spans="2:11" x14ac:dyDescent="0.3">
      <c r="B19" s="4" t="s">
        <v>26</v>
      </c>
      <c r="C19" s="7">
        <v>12458</v>
      </c>
      <c r="D19" s="7">
        <v>12616</v>
      </c>
      <c r="E19" s="7">
        <v>12989</v>
      </c>
      <c r="F19" s="7">
        <v>12421</v>
      </c>
      <c r="G19" s="7">
        <v>12290</v>
      </c>
      <c r="H19" s="7">
        <v>12637</v>
      </c>
      <c r="I19" s="7">
        <v>12530</v>
      </c>
      <c r="J19" s="7">
        <v>12693</v>
      </c>
    </row>
    <row r="20" spans="2:11" x14ac:dyDescent="0.3">
      <c r="B20" s="4" t="s">
        <v>27</v>
      </c>
      <c r="C20" s="5"/>
      <c r="D20" s="6">
        <f>(D19-C19)/C19</f>
        <v>1.2682613581634292E-2</v>
      </c>
      <c r="E20" s="6">
        <f t="shared" ref="E20:J20" si="6">(E19-D19)/D19</f>
        <v>2.9565630944831958E-2</v>
      </c>
      <c r="F20" s="6">
        <f t="shared" si="6"/>
        <v>-4.3729309415659404E-2</v>
      </c>
      <c r="G20" s="6">
        <f t="shared" si="6"/>
        <v>-1.0546654858707028E-2</v>
      </c>
      <c r="H20" s="6">
        <f t="shared" si="6"/>
        <v>2.8234336859235151E-2</v>
      </c>
      <c r="I20" s="6">
        <f t="shared" si="6"/>
        <v>-8.4671994935506846E-3</v>
      </c>
      <c r="J20" s="6">
        <f t="shared" si="6"/>
        <v>1.300877893056664E-2</v>
      </c>
      <c r="K20" s="6">
        <f>(J19-C19)/C19</f>
        <v>1.8863380960025686E-2</v>
      </c>
    </row>
    <row r="21" spans="2:11" x14ac:dyDescent="0.3">
      <c r="B21" s="4" t="s">
        <v>28</v>
      </c>
      <c r="C21" s="7">
        <v>20000</v>
      </c>
      <c r="D21" s="7">
        <f>D19*($C21/$C19)</f>
        <v>20253.652271632684</v>
      </c>
      <c r="E21" s="7">
        <f t="shared" ref="E21:J21" si="7">E19*($C21/$C19)</f>
        <v>20852.464279980733</v>
      </c>
      <c r="F21" s="7">
        <f t="shared" si="7"/>
        <v>19940.600417402471</v>
      </c>
      <c r="G21" s="7">
        <f t="shared" si="7"/>
        <v>19730.293787124738</v>
      </c>
      <c r="H21" s="7">
        <f t="shared" si="7"/>
        <v>20287.365548242095</v>
      </c>
      <c r="I21" s="7">
        <f t="shared" si="7"/>
        <v>20115.58837694654</v>
      </c>
      <c r="J21" s="7">
        <f t="shared" si="7"/>
        <v>20377.267619200513</v>
      </c>
    </row>
    <row r="23" spans="2:11" x14ac:dyDescent="0.3">
      <c r="B23" s="8" t="s">
        <v>3</v>
      </c>
      <c r="C23" s="8"/>
      <c r="D23" s="8"/>
      <c r="E23" s="8"/>
      <c r="F23" s="8"/>
      <c r="G23" s="8"/>
      <c r="H23" s="8"/>
      <c r="I23" s="8"/>
      <c r="J23" s="8"/>
    </row>
    <row r="24" spans="2:11" x14ac:dyDescent="0.3">
      <c r="B24" s="4" t="s">
        <v>26</v>
      </c>
      <c r="C24" s="7">
        <v>2348.6</v>
      </c>
      <c r="D24" s="7">
        <v>2382.5</v>
      </c>
      <c r="E24" s="7">
        <v>2382.6999999999998</v>
      </c>
      <c r="F24" s="7">
        <v>2394.1</v>
      </c>
      <c r="G24" s="7">
        <v>2371.6</v>
      </c>
      <c r="H24" s="7">
        <v>2393.1999999999998</v>
      </c>
      <c r="I24" s="7">
        <v>2327.4</v>
      </c>
      <c r="J24" s="7">
        <v>2276</v>
      </c>
    </row>
    <row r="25" spans="2:11" x14ac:dyDescent="0.3">
      <c r="B25" s="4" t="s">
        <v>27</v>
      </c>
      <c r="C25" s="5"/>
      <c r="D25" s="6">
        <f>(D24-C24)/C24</f>
        <v>1.4434130971642719E-2</v>
      </c>
      <c r="E25" s="6">
        <f t="shared" ref="E25:J25" si="8">(E24-D24)/D24</f>
        <v>8.3945435466870134E-5</v>
      </c>
      <c r="F25" s="6">
        <f t="shared" si="8"/>
        <v>4.7844881856717557E-3</v>
      </c>
      <c r="G25" s="6">
        <f t="shared" si="8"/>
        <v>-9.3981036715258346E-3</v>
      </c>
      <c r="H25" s="6">
        <f t="shared" si="8"/>
        <v>9.1077753415415366E-3</v>
      </c>
      <c r="I25" s="6">
        <f t="shared" si="8"/>
        <v>-2.7494567942503649E-2</v>
      </c>
      <c r="J25" s="6">
        <f t="shared" si="8"/>
        <v>-2.2084729741342308E-2</v>
      </c>
      <c r="K25" s="6">
        <f>(J24-C24)/C24</f>
        <v>-3.0912032700332076E-2</v>
      </c>
    </row>
    <row r="26" spans="2:11" x14ac:dyDescent="0.3">
      <c r="B26" s="4" t="s">
        <v>28</v>
      </c>
      <c r="C26" s="7">
        <v>20000</v>
      </c>
      <c r="D26" s="7">
        <f>D24*($C26/$C24)</f>
        <v>20288.682619432857</v>
      </c>
      <c r="E26" s="7">
        <f t="shared" ref="E26:J26" si="9">E24*($C26/$C24)</f>
        <v>20290.385761730395</v>
      </c>
      <c r="F26" s="7">
        <f t="shared" si="9"/>
        <v>20387.464872690114</v>
      </c>
      <c r="G26" s="7">
        <f t="shared" si="9"/>
        <v>20195.86136421698</v>
      </c>
      <c r="H26" s="7">
        <f t="shared" si="9"/>
        <v>20379.800732351188</v>
      </c>
      <c r="I26" s="7">
        <f t="shared" si="9"/>
        <v>19819.466916460875</v>
      </c>
      <c r="J26" s="7">
        <f t="shared" si="9"/>
        <v>19381.75934599336</v>
      </c>
    </row>
    <row r="27" spans="2:11" x14ac:dyDescent="0.3">
      <c r="C27" s="7"/>
      <c r="D27" s="7"/>
      <c r="E27" s="7"/>
      <c r="F27" s="7"/>
      <c r="G27" s="7"/>
      <c r="H27" s="7"/>
      <c r="I27" s="7"/>
      <c r="J27" s="7"/>
    </row>
    <row r="28" spans="2:11" x14ac:dyDescent="0.3">
      <c r="B28" s="8" t="s">
        <v>13</v>
      </c>
      <c r="C28" s="11"/>
      <c r="D28" s="11"/>
      <c r="E28" s="11"/>
      <c r="F28" s="11"/>
      <c r="G28" s="11"/>
      <c r="H28" s="11"/>
      <c r="I28" s="11"/>
      <c r="J28" s="11"/>
    </row>
    <row r="29" spans="2:11" x14ac:dyDescent="0.3">
      <c r="B29" s="4" t="s">
        <v>29</v>
      </c>
      <c r="C29" s="7">
        <v>24461.15</v>
      </c>
      <c r="D29" s="7">
        <v>24924.7</v>
      </c>
      <c r="E29" s="7">
        <v>24945.45</v>
      </c>
      <c r="F29" s="7">
        <v>25001.15</v>
      </c>
      <c r="G29" s="7">
        <v>24716.6</v>
      </c>
      <c r="H29" s="7">
        <v>25103.200000000001</v>
      </c>
      <c r="I29" s="7">
        <v>24946.5</v>
      </c>
      <c r="J29" s="7">
        <v>24971.9</v>
      </c>
    </row>
    <row r="30" spans="2:11" x14ac:dyDescent="0.3">
      <c r="B30" s="4" t="s">
        <v>30</v>
      </c>
      <c r="D30" s="6">
        <f>(D29-C29)/C29</f>
        <v>1.8950458175515019E-2</v>
      </c>
      <c r="E30" s="6">
        <f t="shared" ref="E30:J30" si="10">(E29-D29)/D29</f>
        <v>8.3250751262803563E-4</v>
      </c>
      <c r="F30" s="6">
        <f t="shared" si="10"/>
        <v>2.2328721269811017E-3</v>
      </c>
      <c r="G30" s="6">
        <f t="shared" si="10"/>
        <v>-1.138147645208332E-2</v>
      </c>
      <c r="H30" s="6">
        <f t="shared" si="10"/>
        <v>1.5641309888900667E-2</v>
      </c>
      <c r="I30" s="6">
        <f t="shared" si="10"/>
        <v>-6.2422320660314515E-3</v>
      </c>
      <c r="J30" s="6">
        <f t="shared" si="10"/>
        <v>1.0181789028521617E-3</v>
      </c>
      <c r="K30" s="6">
        <f>(J29-C29)/C29</f>
        <v>2.0880048566809001E-2</v>
      </c>
    </row>
    <row r="31" spans="2:11" x14ac:dyDescent="0.3">
      <c r="B31" s="9" t="s">
        <v>14</v>
      </c>
      <c r="C31" s="7">
        <f>SUM(C26,C21,C16,C11,C6)</f>
        <v>100000</v>
      </c>
      <c r="D31" s="7">
        <f t="shared" ref="D31:J31" si="11">SUM(D26,D21,D16,D11,D6)</f>
        <v>102393.99437023216</v>
      </c>
      <c r="E31" s="7">
        <f t="shared" si="11"/>
        <v>101973.99151092273</v>
      </c>
      <c r="F31" s="7">
        <f t="shared" si="11"/>
        <v>101365.28298131825</v>
      </c>
      <c r="G31" s="7">
        <f t="shared" si="11"/>
        <v>100230.92228955723</v>
      </c>
      <c r="H31" s="7">
        <f t="shared" si="11"/>
        <v>102198.88291076526</v>
      </c>
      <c r="I31" s="7">
        <f t="shared" si="11"/>
        <v>101538.6687809342</v>
      </c>
      <c r="J31" s="7">
        <f t="shared" si="11"/>
        <v>101231.06320558884</v>
      </c>
    </row>
    <row r="33" spans="2:10" x14ac:dyDescent="0.3">
      <c r="B33" s="9" t="s">
        <v>31</v>
      </c>
      <c r="D33" s="6">
        <f>(D31-C31)/C31</f>
        <v>2.3939943702321616E-2</v>
      </c>
      <c r="E33" s="6">
        <f t="shared" ref="E33:J33" si="12">(E31-D31)/D31</f>
        <v>-4.1018309901145406E-3</v>
      </c>
      <c r="F33" s="6">
        <f t="shared" si="12"/>
        <v>-5.9692527534266609E-3</v>
      </c>
      <c r="G33" s="6">
        <f t="shared" si="12"/>
        <v>-1.1190820549182308E-2</v>
      </c>
      <c r="H33" s="6">
        <f t="shared" si="12"/>
        <v>1.9634266314768424E-2</v>
      </c>
      <c r="I33" s="6">
        <f t="shared" si="12"/>
        <v>-6.4600914513666891E-3</v>
      </c>
      <c r="J33" s="6">
        <f t="shared" si="12"/>
        <v>-3.0294426649319387E-3</v>
      </c>
    </row>
    <row r="34" spans="2:10" x14ac:dyDescent="0.3">
      <c r="B34" s="4" t="s">
        <v>32</v>
      </c>
      <c r="I34" s="6"/>
      <c r="J34" s="6">
        <f>(J31-C31)/C31</f>
        <v>1.2310632055888417E-2</v>
      </c>
    </row>
    <row r="36" spans="2:10" x14ac:dyDescent="0.3">
      <c r="B36" s="8" t="s">
        <v>33</v>
      </c>
      <c r="C36" s="8"/>
      <c r="D36" s="8"/>
      <c r="E36" s="8"/>
      <c r="F36" s="8"/>
      <c r="G36" s="8"/>
      <c r="H36" s="8"/>
      <c r="I36" s="8"/>
      <c r="J36" s="8"/>
    </row>
    <row r="37" spans="2:10" x14ac:dyDescent="0.3">
      <c r="B37" s="4" t="s">
        <v>34</v>
      </c>
      <c r="D37" s="13"/>
      <c r="E37" s="13">
        <f>SLOPE(D33:J33,D30:J30)</f>
        <v>1.2157417945600162</v>
      </c>
    </row>
    <row r="38" spans="2:10" x14ac:dyDescent="0.3">
      <c r="B38" s="4" t="s">
        <v>35</v>
      </c>
      <c r="D38" s="13"/>
      <c r="E38" s="13">
        <f>_xlfn.STDEV.P(D33:J33)</f>
        <v>1.2893730567837675E-2</v>
      </c>
    </row>
    <row r="39" spans="2:10" x14ac:dyDescent="0.3">
      <c r="B39" s="4" t="s">
        <v>36</v>
      </c>
      <c r="D39" s="12"/>
      <c r="E39" s="12">
        <f>AVERAGE(D33:J33)</f>
        <v>1.8318245154382716E-3</v>
      </c>
    </row>
    <row r="40" spans="2:10" x14ac:dyDescent="0.3">
      <c r="B40" s="4" t="s">
        <v>37</v>
      </c>
      <c r="D40" s="13"/>
      <c r="E40" s="13">
        <f>E39/E38</f>
        <v>0.14207094725614972</v>
      </c>
    </row>
    <row r="41" spans="2:10" x14ac:dyDescent="0.3">
      <c r="B41" s="4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22CB-8134-4278-95AD-2878572169E0}">
  <dimension ref="B1:O40"/>
  <sheetViews>
    <sheetView tabSelected="1" topLeftCell="A16" workbookViewId="0">
      <selection activeCell="P30" sqref="P30"/>
    </sheetView>
  </sheetViews>
  <sheetFormatPr defaultRowHeight="14.4" x14ac:dyDescent="0.3"/>
  <cols>
    <col min="1" max="1" width="2.77734375" style="4" customWidth="1"/>
    <col min="2" max="2" width="20.77734375" style="4" customWidth="1"/>
    <col min="3" max="14" width="12.77734375" style="4" customWidth="1"/>
    <col min="15" max="16384" width="8.88671875" style="4"/>
  </cols>
  <sheetData>
    <row r="1" spans="2:15" ht="6" customHeight="1" x14ac:dyDescent="0.3"/>
    <row r="2" spans="2:15" x14ac:dyDescent="0.3">
      <c r="C2" s="10" t="s">
        <v>17</v>
      </c>
      <c r="D2" s="10" t="s">
        <v>18</v>
      </c>
      <c r="E2" s="10" t="s">
        <v>19</v>
      </c>
      <c r="F2" s="10" t="s">
        <v>20</v>
      </c>
      <c r="G2" s="10" t="s">
        <v>21</v>
      </c>
      <c r="H2" s="10" t="s">
        <v>22</v>
      </c>
      <c r="I2" s="10" t="s">
        <v>23</v>
      </c>
      <c r="J2" s="10" t="s">
        <v>24</v>
      </c>
      <c r="K2" s="10" t="s">
        <v>39</v>
      </c>
      <c r="L2" s="10" t="s">
        <v>40</v>
      </c>
      <c r="M2" s="10" t="s">
        <v>41</v>
      </c>
      <c r="N2" s="10" t="s">
        <v>42</v>
      </c>
    </row>
    <row r="3" spans="2:15" x14ac:dyDescent="0.3">
      <c r="B3" s="8" t="s">
        <v>25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5" x14ac:dyDescent="0.3">
      <c r="B4" s="4" t="s">
        <v>26</v>
      </c>
      <c r="C4" s="7">
        <v>1165.7</v>
      </c>
      <c r="D4" s="7">
        <v>1240.0999999999999</v>
      </c>
      <c r="E4" s="7">
        <v>1295.5</v>
      </c>
      <c r="F4" s="7">
        <v>1368.8</v>
      </c>
      <c r="G4" s="7">
        <v>1431.3</v>
      </c>
      <c r="H4" s="7">
        <v>1436.5</v>
      </c>
      <c r="I4" s="7">
        <v>1440.8</v>
      </c>
      <c r="J4" s="7">
        <v>1434.8</v>
      </c>
      <c r="K4" s="7">
        <v>1413.7</v>
      </c>
      <c r="L4" s="7">
        <v>1448.8</v>
      </c>
      <c r="M4" s="7">
        <v>1437.8</v>
      </c>
      <c r="N4" s="7">
        <v>1456</v>
      </c>
    </row>
    <row r="5" spans="2:15" x14ac:dyDescent="0.3">
      <c r="B5" s="4" t="s">
        <v>27</v>
      </c>
      <c r="C5" s="6"/>
      <c r="D5" s="6">
        <f>(D4-C4)/C4</f>
        <v>6.3824311572445627E-2</v>
      </c>
      <c r="E5" s="6">
        <f t="shared" ref="E5:N5" si="0">(E4-D4)/D4</f>
        <v>4.467381662769139E-2</v>
      </c>
      <c r="F5" s="6">
        <f t="shared" si="0"/>
        <v>5.6580470860671521E-2</v>
      </c>
      <c r="G5" s="6">
        <f t="shared" si="0"/>
        <v>4.5660432495616597E-2</v>
      </c>
      <c r="H5" s="6">
        <f t="shared" si="0"/>
        <v>3.6330608537693326E-3</v>
      </c>
      <c r="I5" s="6">
        <f t="shared" si="0"/>
        <v>2.9933867037939118E-3</v>
      </c>
      <c r="J5" s="6">
        <f t="shared" si="0"/>
        <v>-4.1643531371460298E-3</v>
      </c>
      <c r="K5" s="6">
        <f t="shared" si="0"/>
        <v>-1.4705882352941114E-2</v>
      </c>
      <c r="L5" s="6">
        <f t="shared" si="0"/>
        <v>2.4828464313503506E-2</v>
      </c>
      <c r="M5" s="6">
        <f t="shared" si="0"/>
        <v>-7.5924903368304805E-3</v>
      </c>
      <c r="N5" s="6">
        <f t="shared" si="0"/>
        <v>1.2658227848101299E-2</v>
      </c>
      <c r="O5" s="6">
        <f>(N4-C4)/C4</f>
        <v>0.24903491464356176</v>
      </c>
    </row>
    <row r="6" spans="2:15" x14ac:dyDescent="0.3">
      <c r="B6" s="4" t="s">
        <v>28</v>
      </c>
      <c r="C6" s="7">
        <v>20000</v>
      </c>
      <c r="D6" s="7">
        <f>D4*($C6/$C4)</f>
        <v>21276.486231448915</v>
      </c>
      <c r="E6" s="7">
        <f t="shared" ref="E6:N6" si="1">E4*($C6/$C4)</f>
        <v>22226.988075834262</v>
      </c>
      <c r="F6" s="7">
        <f t="shared" si="1"/>
        <v>23484.601526979499</v>
      </c>
      <c r="G6" s="7">
        <f t="shared" si="1"/>
        <v>24556.918589688601</v>
      </c>
      <c r="H6" s="7">
        <f t="shared" si="1"/>
        <v>24646.135369305997</v>
      </c>
      <c r="I6" s="7">
        <f t="shared" si="1"/>
        <v>24719.910783220384</v>
      </c>
      <c r="J6" s="7">
        <f t="shared" si="1"/>
        <v>24616.968345200308</v>
      </c>
      <c r="K6" s="7">
        <f t="shared" si="1"/>
        <v>24254.954104829718</v>
      </c>
      <c r="L6" s="7">
        <f t="shared" si="1"/>
        <v>24857.167367247148</v>
      </c>
      <c r="M6" s="7">
        <f t="shared" si="1"/>
        <v>24668.439564210345</v>
      </c>
      <c r="N6" s="7">
        <f t="shared" si="1"/>
        <v>24980.698292871239</v>
      </c>
    </row>
    <row r="8" spans="2:15" x14ac:dyDescent="0.3">
      <c r="B8" s="8" t="s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5" x14ac:dyDescent="0.3">
      <c r="B9" s="4" t="s">
        <v>26</v>
      </c>
      <c r="C9" s="7">
        <v>1396.75</v>
      </c>
      <c r="D9" s="7">
        <v>1426</v>
      </c>
      <c r="E9" s="7">
        <v>1451</v>
      </c>
      <c r="F9" s="7">
        <v>1482.1</v>
      </c>
      <c r="G9" s="7">
        <v>1508.6</v>
      </c>
      <c r="H9" s="7">
        <v>1626.9</v>
      </c>
      <c r="I9" s="7">
        <v>1559.8</v>
      </c>
      <c r="J9" s="7">
        <v>1580.5</v>
      </c>
      <c r="K9" s="7">
        <v>1553.8</v>
      </c>
      <c r="L9" s="7">
        <v>1572.9</v>
      </c>
      <c r="M9" s="7">
        <v>1623.8</v>
      </c>
      <c r="N9" s="7">
        <v>1584.8</v>
      </c>
    </row>
    <row r="10" spans="2:15" x14ac:dyDescent="0.3">
      <c r="B10" s="4" t="s">
        <v>27</v>
      </c>
      <c r="C10" s="5"/>
      <c r="D10" s="6">
        <f>(D9-C9)/C9</f>
        <v>2.0941471272597101E-2</v>
      </c>
      <c r="E10" s="6">
        <f t="shared" ref="E10:N10" si="2">(E9-D9)/D9</f>
        <v>1.7531556802244039E-2</v>
      </c>
      <c r="F10" s="6">
        <f t="shared" si="2"/>
        <v>2.1433494141970991E-2</v>
      </c>
      <c r="G10" s="6">
        <f t="shared" si="2"/>
        <v>1.7880035085351867E-2</v>
      </c>
      <c r="H10" s="6">
        <f t="shared" si="2"/>
        <v>7.8417075434177502E-2</v>
      </c>
      <c r="I10" s="6">
        <f t="shared" si="2"/>
        <v>-4.1244083840432808E-2</v>
      </c>
      <c r="J10" s="6">
        <f t="shared" si="2"/>
        <v>1.3270932170791156E-2</v>
      </c>
      <c r="K10" s="6">
        <f t="shared" si="2"/>
        <v>-1.6893388168301198E-2</v>
      </c>
      <c r="L10" s="6">
        <f t="shared" si="2"/>
        <v>1.2292444330029692E-2</v>
      </c>
      <c r="M10" s="6">
        <f t="shared" si="2"/>
        <v>3.2360607794519589E-2</v>
      </c>
      <c r="N10" s="6">
        <f t="shared" si="2"/>
        <v>-2.4017736174405717E-2</v>
      </c>
      <c r="O10" s="6">
        <f>(N9-C9)/C9</f>
        <v>0.13463397172006442</v>
      </c>
    </row>
    <row r="11" spans="2:15" x14ac:dyDescent="0.3">
      <c r="B11" s="4" t="s">
        <v>28</v>
      </c>
      <c r="C11" s="7">
        <v>20000</v>
      </c>
      <c r="D11" s="7">
        <f>D9*($C11/$C9)</f>
        <v>20418.829425451942</v>
      </c>
      <c r="E11" s="7">
        <f t="shared" ref="E11:N11" si="3">E9*($C11/$C9)</f>
        <v>20776.803293359586</v>
      </c>
      <c r="F11" s="7">
        <f t="shared" si="3"/>
        <v>21222.122785036692</v>
      </c>
      <c r="G11" s="7">
        <f t="shared" si="3"/>
        <v>21601.575085018791</v>
      </c>
      <c r="H11" s="7">
        <f t="shared" si="3"/>
        <v>23295.50742795776</v>
      </c>
      <c r="I11" s="7">
        <f t="shared" si="3"/>
        <v>22334.705566493645</v>
      </c>
      <c r="J11" s="7">
        <f t="shared" si="3"/>
        <v>22631.107929121175</v>
      </c>
      <c r="K11" s="7">
        <f t="shared" si="3"/>
        <v>22248.791838195812</v>
      </c>
      <c r="L11" s="7">
        <f t="shared" si="3"/>
        <v>22522.283873277251</v>
      </c>
      <c r="M11" s="7">
        <f t="shared" si="3"/>
        <v>23251.118668337211</v>
      </c>
      <c r="N11" s="7">
        <f t="shared" si="3"/>
        <v>22692.679434401289</v>
      </c>
    </row>
    <row r="13" spans="2:15" x14ac:dyDescent="0.3">
      <c r="B13" s="8" t="s">
        <v>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5" x14ac:dyDescent="0.3">
      <c r="B14" s="4" t="s">
        <v>26</v>
      </c>
      <c r="C14" s="7">
        <v>1757.7</v>
      </c>
      <c r="D14" s="7">
        <v>1864.9</v>
      </c>
      <c r="E14" s="7">
        <v>1927.1</v>
      </c>
      <c r="F14" s="7">
        <v>1920.2</v>
      </c>
      <c r="G14" s="7">
        <v>1936.8</v>
      </c>
      <c r="H14" s="7">
        <v>1957.2</v>
      </c>
      <c r="I14" s="7">
        <v>1938.7</v>
      </c>
      <c r="J14" s="7">
        <v>1940.2</v>
      </c>
      <c r="K14" s="7">
        <v>1932.1</v>
      </c>
      <c r="L14" s="7">
        <v>1978.9</v>
      </c>
      <c r="M14" s="7">
        <v>1935.4</v>
      </c>
      <c r="N14" s="7">
        <v>1948.1</v>
      </c>
      <c r="O14" s="6"/>
    </row>
    <row r="15" spans="2:15" x14ac:dyDescent="0.3">
      <c r="B15" s="4" t="s">
        <v>27</v>
      </c>
      <c r="C15" s="5"/>
      <c r="D15" s="6">
        <f>(D14-C14)/C14</f>
        <v>6.0988792171587897E-2</v>
      </c>
      <c r="E15" s="6">
        <f t="shared" ref="E15:N15" si="4">(E14-D14)/D14</f>
        <v>3.3352994798648623E-2</v>
      </c>
      <c r="F15" s="6">
        <f t="shared" si="4"/>
        <v>-3.5805095739711817E-3</v>
      </c>
      <c r="G15" s="6">
        <f t="shared" si="4"/>
        <v>8.6449328194979219E-3</v>
      </c>
      <c r="H15" s="6">
        <f t="shared" si="4"/>
        <v>1.0532837670384185E-2</v>
      </c>
      <c r="I15" s="6">
        <f t="shared" si="4"/>
        <v>-9.452278765583487E-3</v>
      </c>
      <c r="J15" s="6">
        <f t="shared" si="4"/>
        <v>7.7371434466395005E-4</v>
      </c>
      <c r="K15" s="6">
        <f t="shared" si="4"/>
        <v>-4.1748273373879681E-3</v>
      </c>
      <c r="L15" s="6">
        <f t="shared" si="4"/>
        <v>2.4222348739713361E-2</v>
      </c>
      <c r="M15" s="6">
        <f t="shared" si="4"/>
        <v>-2.1981909141442213E-2</v>
      </c>
      <c r="N15" s="6">
        <f t="shared" si="4"/>
        <v>6.5619510178773471E-3</v>
      </c>
      <c r="O15" s="6">
        <f>(N14-C14)/C14</f>
        <v>0.10832337714058136</v>
      </c>
    </row>
    <row r="16" spans="2:15" x14ac:dyDescent="0.3">
      <c r="B16" s="4" t="s">
        <v>28</v>
      </c>
      <c r="C16" s="7">
        <v>20000</v>
      </c>
      <c r="D16" s="7">
        <f>D14*($C16/$C14)</f>
        <v>21219.775843431758</v>
      </c>
      <c r="E16" s="7">
        <f t="shared" ref="E16:N16" si="5">E14*($C16/$C14)</f>
        <v>21927.518916766228</v>
      </c>
      <c r="F16" s="7">
        <f t="shared" si="5"/>
        <v>21849.007225351314</v>
      </c>
      <c r="G16" s="7">
        <f t="shared" si="5"/>
        <v>22037.890424987199</v>
      </c>
      <c r="H16" s="7">
        <f t="shared" si="5"/>
        <v>22270.011947431303</v>
      </c>
      <c r="I16" s="7">
        <f t="shared" si="5"/>
        <v>22059.509586391308</v>
      </c>
      <c r="J16" s="7">
        <f t="shared" si="5"/>
        <v>22076.577345394551</v>
      </c>
      <c r="K16" s="7">
        <f t="shared" si="5"/>
        <v>21984.411446777038</v>
      </c>
      <c r="L16" s="7">
        <f t="shared" si="5"/>
        <v>22516.925527678217</v>
      </c>
      <c r="M16" s="7">
        <f t="shared" si="5"/>
        <v>22021.960516584175</v>
      </c>
      <c r="N16" s="7">
        <f t="shared" si="5"/>
        <v>22166.467542811628</v>
      </c>
    </row>
    <row r="18" spans="2:15" x14ac:dyDescent="0.3">
      <c r="B18" s="8" t="s">
        <v>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15" x14ac:dyDescent="0.3">
      <c r="B19" s="4" t="s">
        <v>26</v>
      </c>
      <c r="C19" s="7">
        <v>11329.75</v>
      </c>
      <c r="D19" s="7">
        <v>11855</v>
      </c>
      <c r="E19" s="7">
        <v>11745</v>
      </c>
      <c r="F19" s="7">
        <v>11846</v>
      </c>
      <c r="G19" s="7">
        <v>12458</v>
      </c>
      <c r="H19" s="7">
        <v>12616</v>
      </c>
      <c r="I19" s="7">
        <v>12989</v>
      </c>
      <c r="J19" s="7">
        <v>12421</v>
      </c>
      <c r="K19" s="7">
        <v>12290</v>
      </c>
      <c r="L19" s="7">
        <v>12637</v>
      </c>
      <c r="M19" s="7">
        <v>12530</v>
      </c>
      <c r="N19" s="7">
        <v>12693</v>
      </c>
    </row>
    <row r="20" spans="2:15" x14ac:dyDescent="0.3">
      <c r="B20" s="4" t="s">
        <v>27</v>
      </c>
      <c r="C20" s="5"/>
      <c r="D20" s="6">
        <f>(D19-C19)/C19</f>
        <v>4.6360246254330412E-2</v>
      </c>
      <c r="E20" s="6">
        <f t="shared" ref="E20:N20" si="6">(E19-D19)/D19</f>
        <v>-9.2787853226486711E-3</v>
      </c>
      <c r="F20" s="6">
        <f t="shared" si="6"/>
        <v>8.5994040017028529E-3</v>
      </c>
      <c r="G20" s="6">
        <f t="shared" si="6"/>
        <v>5.1663008610501437E-2</v>
      </c>
      <c r="H20" s="6">
        <f t="shared" si="6"/>
        <v>1.2682613581634292E-2</v>
      </c>
      <c r="I20" s="6">
        <f t="shared" si="6"/>
        <v>2.9565630944831958E-2</v>
      </c>
      <c r="J20" s="6">
        <f t="shared" si="6"/>
        <v>-4.3729309415659404E-2</v>
      </c>
      <c r="K20" s="6">
        <f t="shared" si="6"/>
        <v>-1.0546654858707028E-2</v>
      </c>
      <c r="L20" s="6">
        <f t="shared" si="6"/>
        <v>2.8234336859235151E-2</v>
      </c>
      <c r="M20" s="6">
        <f t="shared" si="6"/>
        <v>-8.4671994935506846E-3</v>
      </c>
      <c r="N20" s="6">
        <f t="shared" si="6"/>
        <v>1.300877893056664E-2</v>
      </c>
      <c r="O20" s="6">
        <f>(N19-C19)/C19</f>
        <v>0.12032480857918312</v>
      </c>
    </row>
    <row r="21" spans="2:15" x14ac:dyDescent="0.3">
      <c r="B21" s="4" t="s">
        <v>28</v>
      </c>
      <c r="C21" s="7">
        <v>20000</v>
      </c>
      <c r="D21" s="7">
        <f>D19*($C21/$C19)</f>
        <v>20927.204925086608</v>
      </c>
      <c r="E21" s="7">
        <f t="shared" ref="E21:N21" si="7">E19*($C21/$C19)</f>
        <v>20733.025883183651</v>
      </c>
      <c r="F21" s="7">
        <f t="shared" si="7"/>
        <v>20911.317548930911</v>
      </c>
      <c r="G21" s="7">
        <f t="shared" si="7"/>
        <v>21991.659127518258</v>
      </c>
      <c r="H21" s="7">
        <f t="shared" si="7"/>
        <v>22270.570842251593</v>
      </c>
      <c r="I21" s="7">
        <f t="shared" si="7"/>
        <v>22929.01432070434</v>
      </c>
      <c r="J21" s="7">
        <f t="shared" si="7"/>
        <v>21926.344358878174</v>
      </c>
      <c r="K21" s="7">
        <f t="shared" si="7"/>
        <v>21695.094772611927</v>
      </c>
      <c r="L21" s="7">
        <f t="shared" si="7"/>
        <v>22307.641386614883</v>
      </c>
      <c r="M21" s="7">
        <f t="shared" si="7"/>
        <v>22118.758136763827</v>
      </c>
      <c r="N21" s="7">
        <f t="shared" si="7"/>
        <v>22406.496171583662</v>
      </c>
    </row>
    <row r="23" spans="2:15" x14ac:dyDescent="0.3">
      <c r="B23" s="8" t="s">
        <v>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2:15" x14ac:dyDescent="0.3">
      <c r="B24" s="4" t="s">
        <v>26</v>
      </c>
      <c r="C24" s="7">
        <v>2249.4</v>
      </c>
      <c r="D24" s="7">
        <v>2361.5</v>
      </c>
      <c r="E24" s="7">
        <v>2351</v>
      </c>
      <c r="F24" s="7">
        <v>2318.6</v>
      </c>
      <c r="G24" s="7">
        <v>2348.6</v>
      </c>
      <c r="H24" s="7">
        <v>2382.5</v>
      </c>
      <c r="I24" s="7">
        <v>2382.6999999999998</v>
      </c>
      <c r="J24" s="7">
        <v>2394.1</v>
      </c>
      <c r="K24" s="7">
        <v>2371.6</v>
      </c>
      <c r="L24" s="7">
        <v>2393.1999999999998</v>
      </c>
      <c r="M24" s="7">
        <v>2327.4</v>
      </c>
      <c r="N24" s="7">
        <v>2276</v>
      </c>
    </row>
    <row r="25" spans="2:15" x14ac:dyDescent="0.3">
      <c r="B25" s="4" t="s">
        <v>27</v>
      </c>
      <c r="C25" s="5"/>
      <c r="D25" s="6">
        <f>(D24-C24)/C24</f>
        <v>4.9835511692006715E-2</v>
      </c>
      <c r="E25" s="6">
        <f t="shared" ref="E25:N25" si="8">(E24-D24)/D24</f>
        <v>-4.4463264874020749E-3</v>
      </c>
      <c r="F25" s="6">
        <f t="shared" si="8"/>
        <v>-1.3781369629944744E-2</v>
      </c>
      <c r="G25" s="6">
        <f t="shared" si="8"/>
        <v>1.2938842404899509E-2</v>
      </c>
      <c r="H25" s="6">
        <f t="shared" si="8"/>
        <v>1.4434130971642719E-2</v>
      </c>
      <c r="I25" s="6">
        <f t="shared" si="8"/>
        <v>8.3945435466870134E-5</v>
      </c>
      <c r="J25" s="6">
        <f t="shared" si="8"/>
        <v>4.7844881856717557E-3</v>
      </c>
      <c r="K25" s="6">
        <f t="shared" si="8"/>
        <v>-9.3981036715258346E-3</v>
      </c>
      <c r="L25" s="6">
        <f t="shared" si="8"/>
        <v>9.1077753415415366E-3</v>
      </c>
      <c r="M25" s="6">
        <f t="shared" si="8"/>
        <v>-2.7494567942503649E-2</v>
      </c>
      <c r="N25" s="6">
        <f t="shared" si="8"/>
        <v>-2.2084729741342308E-2</v>
      </c>
      <c r="O25" s="6">
        <f>(N24-C24)/C24</f>
        <v>1.1825375655730375E-2</v>
      </c>
    </row>
    <row r="26" spans="2:15" x14ac:dyDescent="0.3">
      <c r="B26" s="4" t="s">
        <v>28</v>
      </c>
      <c r="C26" s="7">
        <v>20000</v>
      </c>
      <c r="D26" s="7">
        <f>D24*($C26/$C24)</f>
        <v>20996.710233840131</v>
      </c>
      <c r="E26" s="7">
        <f t="shared" ref="E26:N26" si="9">E24*($C26/$C24)</f>
        <v>20903.352004979104</v>
      </c>
      <c r="F26" s="7">
        <f t="shared" si="9"/>
        <v>20615.275184493639</v>
      </c>
      <c r="G26" s="7">
        <f t="shared" si="9"/>
        <v>20882.012981239437</v>
      </c>
      <c r="H26" s="7">
        <f t="shared" si="9"/>
        <v>21183.426691562192</v>
      </c>
      <c r="I26" s="7">
        <f t="shared" si="9"/>
        <v>21185.204943540495</v>
      </c>
      <c r="J26" s="7">
        <f t="shared" si="9"/>
        <v>21286.565306303899</v>
      </c>
      <c r="K26" s="7">
        <f t="shared" si="9"/>
        <v>21086.511958744552</v>
      </c>
      <c r="L26" s="7">
        <f t="shared" si="9"/>
        <v>21278.563172401526</v>
      </c>
      <c r="M26" s="7">
        <f t="shared" si="9"/>
        <v>20693.518271539077</v>
      </c>
      <c r="N26" s="7">
        <f t="shared" si="9"/>
        <v>20236.507513114608</v>
      </c>
    </row>
    <row r="27" spans="2:15" x14ac:dyDescent="0.3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2:15" x14ac:dyDescent="0.3">
      <c r="B28" s="8" t="s">
        <v>13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2:15" x14ac:dyDescent="0.3">
      <c r="B29" s="4" t="s">
        <v>29</v>
      </c>
      <c r="C29" s="7">
        <v>22161.599999999999</v>
      </c>
      <c r="D29" s="7">
        <v>23328.55</v>
      </c>
      <c r="E29" s="7">
        <v>24125.55</v>
      </c>
      <c r="F29" s="7">
        <v>24328.5</v>
      </c>
      <c r="G29" s="7">
        <v>24461.15</v>
      </c>
      <c r="H29" s="7">
        <v>24924.7</v>
      </c>
      <c r="I29" s="7">
        <v>24945.45</v>
      </c>
      <c r="J29" s="7">
        <v>25001.15</v>
      </c>
      <c r="K29" s="7">
        <v>24716.6</v>
      </c>
      <c r="L29" s="7">
        <v>25103.200000000001</v>
      </c>
      <c r="M29" s="7">
        <v>24946.5</v>
      </c>
      <c r="N29" s="7">
        <v>24971.9</v>
      </c>
    </row>
    <row r="30" spans="2:15" x14ac:dyDescent="0.3">
      <c r="B30" s="4" t="s">
        <v>30</v>
      </c>
      <c r="D30" s="6">
        <f>(D29-C29)/C29</f>
        <v>5.2656396650061402E-2</v>
      </c>
      <c r="E30" s="6">
        <f t="shared" ref="E30:N30" si="10">(E29-D29)/D29</f>
        <v>3.4164146507176828E-2</v>
      </c>
      <c r="F30" s="6">
        <f t="shared" si="10"/>
        <v>8.412243451444661E-3</v>
      </c>
      <c r="G30" s="6">
        <f t="shared" si="10"/>
        <v>5.4524528844771131E-3</v>
      </c>
      <c r="H30" s="6">
        <f t="shared" si="10"/>
        <v>1.8950458175515019E-2</v>
      </c>
      <c r="I30" s="6">
        <f t="shared" si="10"/>
        <v>8.3250751262803563E-4</v>
      </c>
      <c r="J30" s="6">
        <f t="shared" si="10"/>
        <v>2.2328721269811017E-3</v>
      </c>
      <c r="K30" s="6">
        <f t="shared" si="10"/>
        <v>-1.138147645208332E-2</v>
      </c>
      <c r="L30" s="6">
        <f t="shared" si="10"/>
        <v>1.5641309888900667E-2</v>
      </c>
      <c r="M30" s="6">
        <f t="shared" si="10"/>
        <v>-6.2422320660314515E-3</v>
      </c>
      <c r="N30" s="6">
        <f t="shared" si="10"/>
        <v>1.0181789028521617E-3</v>
      </c>
    </row>
    <row r="31" spans="2:15" x14ac:dyDescent="0.3">
      <c r="B31" s="9" t="s">
        <v>14</v>
      </c>
      <c r="C31" s="7">
        <f>SUM(C26,C21,C16,C11,C6)</f>
        <v>100000</v>
      </c>
      <c r="D31" s="7">
        <f>SUM(D26,D21,D16,D11,D6)</f>
        <v>104839.00665925935</v>
      </c>
      <c r="E31" s="7">
        <f t="shared" ref="E31:N31" si="11">SUM(E26,E21,E16,E11,E6)</f>
        <v>106567.68817412283</v>
      </c>
      <c r="F31" s="7">
        <f t="shared" si="11"/>
        <v>108082.32427079206</v>
      </c>
      <c r="G31" s="7">
        <f t="shared" si="11"/>
        <v>111070.0562084523</v>
      </c>
      <c r="H31" s="7">
        <f t="shared" si="11"/>
        <v>113665.65227850885</v>
      </c>
      <c r="I31" s="7">
        <f t="shared" si="11"/>
        <v>113228.34520035017</v>
      </c>
      <c r="J31" s="7">
        <f t="shared" si="11"/>
        <v>112537.5632848981</v>
      </c>
      <c r="K31" s="7">
        <f t="shared" si="11"/>
        <v>111269.76412115904</v>
      </c>
      <c r="L31" s="7">
        <f t="shared" si="11"/>
        <v>113482.58132721903</v>
      </c>
      <c r="M31" s="7">
        <f t="shared" si="11"/>
        <v>112753.79515743464</v>
      </c>
      <c r="N31" s="7">
        <f t="shared" si="11"/>
        <v>112482.84895478243</v>
      </c>
    </row>
    <row r="32" spans="2:15" x14ac:dyDescent="0.3">
      <c r="B32" s="4" t="s">
        <v>43</v>
      </c>
      <c r="C32" s="7">
        <v>100000</v>
      </c>
      <c r="D32" s="7">
        <f>D29*(C32/C29)</f>
        <v>105265.63966500614</v>
      </c>
      <c r="E32" s="7">
        <f t="shared" ref="E32:N32" si="12">E29*(D32/D29)</f>
        <v>108861.95040069309</v>
      </c>
      <c r="F32" s="7">
        <f t="shared" si="12"/>
        <v>109777.72363006281</v>
      </c>
      <c r="G32" s="7">
        <f t="shared" si="12"/>
        <v>110376.28149592088</v>
      </c>
      <c r="H32" s="7">
        <f t="shared" si="12"/>
        <v>112467.9626019782</v>
      </c>
      <c r="I32" s="7">
        <f t="shared" si="12"/>
        <v>112561.59302577432</v>
      </c>
      <c r="J32" s="7">
        <f t="shared" si="12"/>
        <v>112812.92866941016</v>
      </c>
      <c r="K32" s="7">
        <f t="shared" si="12"/>
        <v>111528.95097826871</v>
      </c>
      <c r="L32" s="7">
        <f t="shared" si="12"/>
        <v>113273.40986210383</v>
      </c>
      <c r="M32" s="7">
        <f t="shared" si="12"/>
        <v>112566.33095083387</v>
      </c>
      <c r="N32" s="7">
        <f t="shared" si="12"/>
        <v>112680.94361417949</v>
      </c>
    </row>
    <row r="33" spans="2:14" x14ac:dyDescent="0.3">
      <c r="B33" s="9" t="s">
        <v>31</v>
      </c>
      <c r="D33" s="6">
        <f>(D31-C31)/C31</f>
        <v>4.8390066592593504E-2</v>
      </c>
      <c r="E33" s="6">
        <f t="shared" ref="E33:N33" si="13">(E31-D31)/D31</f>
        <v>1.6488915432801853E-2</v>
      </c>
      <c r="F33" s="6">
        <f t="shared" si="13"/>
        <v>1.4212901890059202E-2</v>
      </c>
      <c r="G33" s="6">
        <f t="shared" si="13"/>
        <v>2.7643113319572064E-2</v>
      </c>
      <c r="H33" s="6">
        <f t="shared" si="13"/>
        <v>2.3368999338446599E-2</v>
      </c>
      <c r="I33" s="6">
        <f t="shared" si="13"/>
        <v>-3.8473106817454583E-3</v>
      </c>
      <c r="J33" s="6">
        <f t="shared" si="13"/>
        <v>-6.1007861081938076E-3</v>
      </c>
      <c r="K33" s="6">
        <f t="shared" si="13"/>
        <v>-1.1265564374532688E-2</v>
      </c>
      <c r="L33" s="6">
        <f t="shared" si="13"/>
        <v>1.9886958721782724E-2</v>
      </c>
      <c r="M33" s="6">
        <f t="shared" si="13"/>
        <v>-6.4220090983213305E-3</v>
      </c>
      <c r="N33" s="6">
        <f t="shared" si="13"/>
        <v>-2.4029896490303936E-3</v>
      </c>
    </row>
    <row r="34" spans="2:14" x14ac:dyDescent="0.3">
      <c r="B34" s="4" t="s">
        <v>32</v>
      </c>
      <c r="M34" s="6"/>
      <c r="N34" s="6">
        <f>(N31-C31)/C31</f>
        <v>0.12482848954782429</v>
      </c>
    </row>
    <row r="36" spans="2:14" x14ac:dyDescent="0.3">
      <c r="B36" s="8" t="s">
        <v>33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3">
      <c r="B37" s="4" t="s">
        <v>34</v>
      </c>
      <c r="H37" s="13"/>
      <c r="I37" s="13">
        <f>SLOPE(D33:N33,D30:N30)</f>
        <v>0.85167159305992446</v>
      </c>
    </row>
    <row r="38" spans="2:14" x14ac:dyDescent="0.3">
      <c r="B38" s="4" t="s">
        <v>35</v>
      </c>
      <c r="H38" s="13"/>
      <c r="I38" s="13">
        <f>_xlfn.STDEV.P(D33:N33)</f>
        <v>1.7681868041569498E-2</v>
      </c>
    </row>
    <row r="39" spans="2:14" x14ac:dyDescent="0.3">
      <c r="B39" s="4" t="s">
        <v>36</v>
      </c>
      <c r="H39" s="12"/>
      <c r="I39" s="12">
        <f>AVERAGE(D33:N33)</f>
        <v>1.0904754125766568E-2</v>
      </c>
    </row>
    <row r="40" spans="2:14" x14ac:dyDescent="0.3">
      <c r="B40" s="4" t="s">
        <v>37</v>
      </c>
      <c r="H40" s="13"/>
      <c r="I40" s="13">
        <f>I39/I38</f>
        <v>0.61671957397995758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C02D-2F36-4F16-9EE4-4BB70610D871}">
  <dimension ref="A1:AM14"/>
  <sheetViews>
    <sheetView workbookViewId="0">
      <selection activeCell="I16" sqref="I16"/>
    </sheetView>
  </sheetViews>
  <sheetFormatPr defaultRowHeight="14.4" x14ac:dyDescent="0.3"/>
  <cols>
    <col min="2" max="2" width="20.5546875" bestFit="1" customWidth="1"/>
    <col min="3" max="3" width="16.44140625" bestFit="1" customWidth="1"/>
    <col min="5" max="5" width="13.33203125" bestFit="1" customWidth="1"/>
  </cols>
  <sheetData>
    <row r="1" spans="1:39" x14ac:dyDescent="0.3">
      <c r="A1" s="4"/>
      <c r="B1" s="8" t="s">
        <v>25</v>
      </c>
      <c r="C1" s="4" t="s">
        <v>26</v>
      </c>
      <c r="D1" s="4" t="s">
        <v>27</v>
      </c>
      <c r="E1" s="4" t="s">
        <v>28</v>
      </c>
      <c r="F1" s="4"/>
      <c r="G1" s="8" t="s">
        <v>1</v>
      </c>
      <c r="H1" s="4" t="s">
        <v>26</v>
      </c>
      <c r="I1" s="4" t="s">
        <v>27</v>
      </c>
      <c r="J1" s="4" t="s">
        <v>28</v>
      </c>
      <c r="K1" s="4"/>
      <c r="L1" s="8" t="s">
        <v>2</v>
      </c>
      <c r="M1" s="4" t="s">
        <v>26</v>
      </c>
      <c r="N1" s="4" t="s">
        <v>27</v>
      </c>
      <c r="O1" s="4" t="s">
        <v>28</v>
      </c>
      <c r="P1" s="4"/>
      <c r="Q1" s="8" t="s">
        <v>4</v>
      </c>
      <c r="R1" s="4" t="s">
        <v>26</v>
      </c>
      <c r="S1" s="4" t="s">
        <v>27</v>
      </c>
      <c r="T1" s="4" t="s">
        <v>28</v>
      </c>
      <c r="U1" s="4"/>
      <c r="V1" s="8" t="s">
        <v>3</v>
      </c>
      <c r="W1" s="4" t="s">
        <v>26</v>
      </c>
      <c r="X1" s="4" t="s">
        <v>27</v>
      </c>
      <c r="Y1" s="4" t="s">
        <v>28</v>
      </c>
      <c r="Z1" s="4"/>
      <c r="AA1" s="8" t="s">
        <v>13</v>
      </c>
      <c r="AB1" s="4" t="s">
        <v>29</v>
      </c>
      <c r="AC1" s="4" t="s">
        <v>30</v>
      </c>
      <c r="AD1" s="9" t="s">
        <v>14</v>
      </c>
      <c r="AE1" s="4"/>
      <c r="AF1" s="9" t="s">
        <v>31</v>
      </c>
      <c r="AG1" s="4" t="s">
        <v>32</v>
      </c>
      <c r="AH1" s="4"/>
      <c r="AI1" s="8" t="s">
        <v>33</v>
      </c>
      <c r="AJ1" s="4" t="s">
        <v>34</v>
      </c>
      <c r="AK1" s="4" t="s">
        <v>35</v>
      </c>
      <c r="AL1" s="4" t="s">
        <v>36</v>
      </c>
      <c r="AM1" s="4" t="s">
        <v>37</v>
      </c>
    </row>
    <row r="2" spans="1:39" x14ac:dyDescent="0.3">
      <c r="A2" s="10" t="s">
        <v>17</v>
      </c>
      <c r="B2" s="8"/>
      <c r="C2" s="7">
        <v>1165.7</v>
      </c>
      <c r="D2" s="6"/>
      <c r="E2" s="7">
        <v>20000</v>
      </c>
      <c r="F2" s="4"/>
      <c r="G2" s="8"/>
      <c r="H2" s="7">
        <v>1396.75</v>
      </c>
      <c r="I2" s="5"/>
      <c r="J2" s="7">
        <v>20000</v>
      </c>
      <c r="K2" s="4"/>
      <c r="L2" s="8"/>
      <c r="M2" s="7">
        <v>1757.7</v>
      </c>
      <c r="N2" s="5"/>
      <c r="O2" s="7">
        <v>20000</v>
      </c>
      <c r="P2" s="4"/>
      <c r="Q2" s="8"/>
      <c r="R2" s="7">
        <v>11329.75</v>
      </c>
      <c r="S2" s="5"/>
      <c r="T2" s="7">
        <v>20000</v>
      </c>
      <c r="U2" s="4"/>
      <c r="V2" s="8"/>
      <c r="W2" s="7">
        <v>2249.4</v>
      </c>
      <c r="X2" s="5"/>
      <c r="Y2" s="7">
        <v>20000</v>
      </c>
      <c r="Z2" s="7"/>
      <c r="AA2" s="11"/>
      <c r="AB2" s="7">
        <v>22161.599999999999</v>
      </c>
      <c r="AC2" s="4"/>
      <c r="AD2" s="7">
        <f t="shared" ref="AD2:AD13" si="0">SUM(Y2,T2,O2,J2,E2)</f>
        <v>100000</v>
      </c>
      <c r="AE2" s="4"/>
      <c r="AF2" s="4"/>
      <c r="AG2" s="4"/>
      <c r="AH2" s="4"/>
      <c r="AI2" s="8"/>
      <c r="AJ2" s="4"/>
      <c r="AK2" s="4"/>
      <c r="AL2" s="4"/>
      <c r="AM2" s="4"/>
    </row>
    <row r="3" spans="1:39" x14ac:dyDescent="0.3">
      <c r="A3" s="10" t="s">
        <v>18</v>
      </c>
      <c r="B3" s="8"/>
      <c r="C3" s="7">
        <v>1240.0999999999999</v>
      </c>
      <c r="D3" s="6">
        <f t="shared" ref="D3:D13" si="1">(C3-C2)/C2</f>
        <v>6.3824311572445627E-2</v>
      </c>
      <c r="E3" s="7">
        <f t="shared" ref="E3:E13" si="2">C3*(E$2/C$2)</f>
        <v>21276.486231448915</v>
      </c>
      <c r="F3" s="4"/>
      <c r="G3" s="8"/>
      <c r="H3" s="7">
        <v>1426</v>
      </c>
      <c r="I3" s="6">
        <f t="shared" ref="I3:I13" si="3">(H3-H2)/H2</f>
        <v>2.0941471272597101E-2</v>
      </c>
      <c r="J3" s="7">
        <f t="shared" ref="J3:J13" si="4">H3*(J$2/H$2)</f>
        <v>20418.829425451942</v>
      </c>
      <c r="K3" s="4"/>
      <c r="L3" s="8"/>
      <c r="M3" s="7">
        <v>1864.9</v>
      </c>
      <c r="N3" s="6">
        <f t="shared" ref="N3:N13" si="5">(M3-M2)/M2</f>
        <v>6.0988792171587897E-2</v>
      </c>
      <c r="O3" s="7">
        <f t="shared" ref="O3:O13" si="6">M3*(O$2/M$2)</f>
        <v>21219.775843431758</v>
      </c>
      <c r="P3" s="4"/>
      <c r="Q3" s="8"/>
      <c r="R3" s="7">
        <v>11855</v>
      </c>
      <c r="S3" s="6">
        <f t="shared" ref="S3:S13" si="7">(R3-R2)/R2</f>
        <v>4.6360246254330412E-2</v>
      </c>
      <c r="T3" s="7">
        <f t="shared" ref="T3:T13" si="8">R3*(T$2/R$2)</f>
        <v>20927.204925086608</v>
      </c>
      <c r="U3" s="4"/>
      <c r="V3" s="8"/>
      <c r="W3" s="7">
        <v>2361.5</v>
      </c>
      <c r="X3" s="6">
        <f t="shared" ref="X3:X13" si="9">(W3-W2)/W2</f>
        <v>4.9835511692006715E-2</v>
      </c>
      <c r="Y3" s="7">
        <f t="shared" ref="Y3:Y13" si="10">W3*(Y$2/W$2)</f>
        <v>20996.710233840131</v>
      </c>
      <c r="Z3" s="7"/>
      <c r="AA3" s="11"/>
      <c r="AB3" s="7">
        <v>23328.55</v>
      </c>
      <c r="AC3" s="6">
        <f t="shared" ref="AC3:AC13" si="11">(AB3-AB2)/AB2</f>
        <v>5.2656396650061402E-2</v>
      </c>
      <c r="AD3" s="7">
        <f t="shared" si="0"/>
        <v>104839.00665925935</v>
      </c>
      <c r="AE3" s="4"/>
      <c r="AF3" s="6">
        <f t="shared" ref="AF3:AF13" si="12">(AD3-AD2)/AD2</f>
        <v>4.8390066592593504E-2</v>
      </c>
      <c r="AG3" s="4"/>
      <c r="AH3" s="4"/>
      <c r="AI3" s="8"/>
      <c r="AJ3" s="4"/>
      <c r="AK3" s="4"/>
      <c r="AL3" s="4"/>
      <c r="AM3" s="4"/>
    </row>
    <row r="4" spans="1:39" x14ac:dyDescent="0.3">
      <c r="A4" s="10" t="s">
        <v>19</v>
      </c>
      <c r="B4" s="8"/>
      <c r="C4" s="7">
        <v>1295.5</v>
      </c>
      <c r="D4" s="6">
        <f t="shared" si="1"/>
        <v>4.467381662769139E-2</v>
      </c>
      <c r="E4" s="7">
        <f t="shared" si="2"/>
        <v>22226.988075834262</v>
      </c>
      <c r="F4" s="4"/>
      <c r="G4" s="8"/>
      <c r="H4" s="7">
        <v>1451</v>
      </c>
      <c r="I4" s="6">
        <f t="shared" si="3"/>
        <v>1.7531556802244039E-2</v>
      </c>
      <c r="J4" s="7">
        <f t="shared" si="4"/>
        <v>20776.803293359586</v>
      </c>
      <c r="K4" s="4"/>
      <c r="L4" s="8"/>
      <c r="M4" s="7">
        <v>1927.1</v>
      </c>
      <c r="N4" s="6">
        <f t="shared" si="5"/>
        <v>3.3352994798648623E-2</v>
      </c>
      <c r="O4" s="7">
        <f t="shared" si="6"/>
        <v>21927.518916766228</v>
      </c>
      <c r="P4" s="4"/>
      <c r="Q4" s="8"/>
      <c r="R4" s="7">
        <v>11745</v>
      </c>
      <c r="S4" s="6">
        <f t="shared" si="7"/>
        <v>-9.2787853226486711E-3</v>
      </c>
      <c r="T4" s="7">
        <f t="shared" si="8"/>
        <v>20733.025883183651</v>
      </c>
      <c r="U4" s="4"/>
      <c r="V4" s="8"/>
      <c r="W4" s="7">
        <v>2351</v>
      </c>
      <c r="X4" s="6">
        <f t="shared" si="9"/>
        <v>-4.4463264874020749E-3</v>
      </c>
      <c r="Y4" s="7">
        <f t="shared" si="10"/>
        <v>20903.352004979104</v>
      </c>
      <c r="Z4" s="7"/>
      <c r="AA4" s="11"/>
      <c r="AB4" s="7">
        <v>24125.55</v>
      </c>
      <c r="AC4" s="6">
        <f t="shared" si="11"/>
        <v>3.4164146507176828E-2</v>
      </c>
      <c r="AD4" s="7">
        <f t="shared" si="0"/>
        <v>106567.68817412283</v>
      </c>
      <c r="AE4" s="4"/>
      <c r="AF4" s="6">
        <f t="shared" si="12"/>
        <v>1.6488915432801853E-2</v>
      </c>
      <c r="AG4" s="4"/>
      <c r="AH4" s="4"/>
      <c r="AI4" s="8"/>
      <c r="AJ4" s="4"/>
      <c r="AK4" s="4"/>
      <c r="AL4" s="4"/>
      <c r="AM4" s="4"/>
    </row>
    <row r="5" spans="1:39" x14ac:dyDescent="0.3">
      <c r="A5" s="10" t="s">
        <v>20</v>
      </c>
      <c r="B5" s="8"/>
      <c r="C5" s="7">
        <v>1368.8</v>
      </c>
      <c r="D5" s="6">
        <f t="shared" si="1"/>
        <v>5.6580470860671521E-2</v>
      </c>
      <c r="E5" s="7">
        <f t="shared" si="2"/>
        <v>23484.601526979499</v>
      </c>
      <c r="F5" s="4"/>
      <c r="G5" s="8"/>
      <c r="H5" s="7">
        <v>1482.1</v>
      </c>
      <c r="I5" s="6">
        <f t="shared" si="3"/>
        <v>2.1433494141970991E-2</v>
      </c>
      <c r="J5" s="7">
        <f t="shared" si="4"/>
        <v>21222.122785036692</v>
      </c>
      <c r="K5" s="4"/>
      <c r="L5" s="8"/>
      <c r="M5" s="7">
        <v>1920.2</v>
      </c>
      <c r="N5" s="6">
        <f t="shared" si="5"/>
        <v>-3.5805095739711817E-3</v>
      </c>
      <c r="O5" s="7">
        <f t="shared" si="6"/>
        <v>21849.007225351314</v>
      </c>
      <c r="P5" s="4"/>
      <c r="Q5" s="8"/>
      <c r="R5" s="7">
        <v>11846</v>
      </c>
      <c r="S5" s="6">
        <f t="shared" si="7"/>
        <v>8.5994040017028529E-3</v>
      </c>
      <c r="T5" s="7">
        <f t="shared" si="8"/>
        <v>20911.317548930911</v>
      </c>
      <c r="U5" s="4"/>
      <c r="V5" s="8"/>
      <c r="W5" s="7">
        <v>2318.6</v>
      </c>
      <c r="X5" s="6">
        <f t="shared" si="9"/>
        <v>-1.3781369629944744E-2</v>
      </c>
      <c r="Y5" s="7">
        <f t="shared" si="10"/>
        <v>20615.275184493639</v>
      </c>
      <c r="Z5" s="7"/>
      <c r="AA5" s="11"/>
      <c r="AB5" s="7">
        <v>24328.5</v>
      </c>
      <c r="AC5" s="6">
        <f t="shared" si="11"/>
        <v>8.412243451444661E-3</v>
      </c>
      <c r="AD5" s="7">
        <f t="shared" si="0"/>
        <v>108082.32427079206</v>
      </c>
      <c r="AE5" s="4"/>
      <c r="AF5" s="6">
        <f t="shared" si="12"/>
        <v>1.4212901890059202E-2</v>
      </c>
      <c r="AG5" s="4"/>
      <c r="AH5" s="4"/>
      <c r="AI5" s="8"/>
      <c r="AJ5" s="4"/>
      <c r="AK5" s="4"/>
      <c r="AL5" s="4"/>
      <c r="AM5" s="4"/>
    </row>
    <row r="6" spans="1:39" x14ac:dyDescent="0.3">
      <c r="A6" s="10" t="s">
        <v>21</v>
      </c>
      <c r="B6" s="8"/>
      <c r="C6" s="7">
        <v>1431.3</v>
      </c>
      <c r="D6" s="6">
        <f t="shared" si="1"/>
        <v>4.5660432495616597E-2</v>
      </c>
      <c r="E6" s="7">
        <f t="shared" si="2"/>
        <v>24556.918589688601</v>
      </c>
      <c r="F6" s="4"/>
      <c r="G6" s="8"/>
      <c r="H6" s="7">
        <v>1508.6</v>
      </c>
      <c r="I6" s="6">
        <f t="shared" si="3"/>
        <v>1.7880035085351867E-2</v>
      </c>
      <c r="J6" s="7">
        <f t="shared" si="4"/>
        <v>21601.575085018791</v>
      </c>
      <c r="K6" s="4"/>
      <c r="L6" s="8"/>
      <c r="M6" s="7">
        <v>1936.8</v>
      </c>
      <c r="N6" s="6">
        <f t="shared" si="5"/>
        <v>8.6449328194979219E-3</v>
      </c>
      <c r="O6" s="7">
        <f t="shared" si="6"/>
        <v>22037.890424987199</v>
      </c>
      <c r="P6" s="4"/>
      <c r="Q6" s="8"/>
      <c r="R6" s="7">
        <v>12458</v>
      </c>
      <c r="S6" s="6">
        <f t="shared" si="7"/>
        <v>5.1663008610501437E-2</v>
      </c>
      <c r="T6" s="7">
        <f t="shared" si="8"/>
        <v>21991.659127518258</v>
      </c>
      <c r="U6" s="4"/>
      <c r="V6" s="8"/>
      <c r="W6" s="7">
        <v>2348.6</v>
      </c>
      <c r="X6" s="6">
        <f t="shared" si="9"/>
        <v>1.2938842404899509E-2</v>
      </c>
      <c r="Y6" s="7">
        <f t="shared" si="10"/>
        <v>20882.012981239437</v>
      </c>
      <c r="Z6" s="7"/>
      <c r="AA6" s="11"/>
      <c r="AB6" s="7">
        <v>24461.15</v>
      </c>
      <c r="AC6" s="6">
        <f t="shared" si="11"/>
        <v>5.4524528844771131E-3</v>
      </c>
      <c r="AD6" s="7">
        <f t="shared" si="0"/>
        <v>111070.0562084523</v>
      </c>
      <c r="AE6" s="4"/>
      <c r="AF6" s="6">
        <f t="shared" si="12"/>
        <v>2.7643113319572064E-2</v>
      </c>
      <c r="AG6" s="4"/>
      <c r="AH6" s="4"/>
      <c r="AI6" s="8"/>
      <c r="AJ6" s="4"/>
      <c r="AK6" s="4"/>
      <c r="AL6" s="4"/>
      <c r="AM6" s="4"/>
    </row>
    <row r="7" spans="1:39" x14ac:dyDescent="0.3">
      <c r="A7" s="10" t="s">
        <v>22</v>
      </c>
      <c r="B7" s="8"/>
      <c r="C7" s="7">
        <v>1436.5</v>
      </c>
      <c r="D7" s="6">
        <f t="shared" si="1"/>
        <v>3.6330608537693326E-3</v>
      </c>
      <c r="E7" s="7">
        <f t="shared" si="2"/>
        <v>24646.135369305997</v>
      </c>
      <c r="F7" s="4"/>
      <c r="G7" s="8"/>
      <c r="H7" s="7">
        <v>1626.9</v>
      </c>
      <c r="I7" s="6">
        <f t="shared" si="3"/>
        <v>7.8417075434177502E-2</v>
      </c>
      <c r="J7" s="7">
        <f t="shared" si="4"/>
        <v>23295.50742795776</v>
      </c>
      <c r="K7" s="4"/>
      <c r="L7" s="8"/>
      <c r="M7" s="7">
        <v>1957.2</v>
      </c>
      <c r="N7" s="6">
        <f t="shared" si="5"/>
        <v>1.0532837670384185E-2</v>
      </c>
      <c r="O7" s="7">
        <f t="shared" si="6"/>
        <v>22270.011947431303</v>
      </c>
      <c r="P7" s="4"/>
      <c r="Q7" s="8"/>
      <c r="R7" s="7">
        <v>12616</v>
      </c>
      <c r="S7" s="6">
        <f t="shared" si="7"/>
        <v>1.2682613581634292E-2</v>
      </c>
      <c r="T7" s="7">
        <f t="shared" si="8"/>
        <v>22270.570842251593</v>
      </c>
      <c r="U7" s="4"/>
      <c r="V7" s="8"/>
      <c r="W7" s="7">
        <v>2382.5</v>
      </c>
      <c r="X7" s="6">
        <f t="shared" si="9"/>
        <v>1.4434130971642719E-2</v>
      </c>
      <c r="Y7" s="7">
        <f t="shared" si="10"/>
        <v>21183.426691562192</v>
      </c>
      <c r="Z7" s="7"/>
      <c r="AA7" s="11"/>
      <c r="AB7" s="7">
        <v>24924.7</v>
      </c>
      <c r="AC7" s="6">
        <f t="shared" si="11"/>
        <v>1.8950458175515019E-2</v>
      </c>
      <c r="AD7" s="7">
        <f t="shared" si="0"/>
        <v>113665.65227850885</v>
      </c>
      <c r="AE7" s="4"/>
      <c r="AF7" s="6">
        <f t="shared" si="12"/>
        <v>2.3368999338446599E-2</v>
      </c>
      <c r="AG7" s="4"/>
      <c r="AH7" s="4"/>
      <c r="AI7" s="8"/>
      <c r="AJ7" s="13"/>
      <c r="AK7" s="13"/>
      <c r="AL7" s="12"/>
      <c r="AM7" s="13"/>
    </row>
    <row r="8" spans="1:39" x14ac:dyDescent="0.3">
      <c r="A8" s="10" t="s">
        <v>23</v>
      </c>
      <c r="B8" s="8"/>
      <c r="C8" s="7">
        <v>1440.8</v>
      </c>
      <c r="D8" s="6">
        <f t="shared" si="1"/>
        <v>2.9933867037939118E-3</v>
      </c>
      <c r="E8" s="7">
        <f t="shared" si="2"/>
        <v>24719.910783220384</v>
      </c>
      <c r="F8" s="4"/>
      <c r="G8" s="8"/>
      <c r="H8" s="7">
        <v>1559.8</v>
      </c>
      <c r="I8" s="6">
        <f t="shared" si="3"/>
        <v>-4.1244083840432808E-2</v>
      </c>
      <c r="J8" s="7">
        <f t="shared" si="4"/>
        <v>22334.705566493645</v>
      </c>
      <c r="K8" s="4"/>
      <c r="L8" s="8"/>
      <c r="M8" s="7">
        <v>1938.7</v>
      </c>
      <c r="N8" s="6">
        <f t="shared" si="5"/>
        <v>-9.452278765583487E-3</v>
      </c>
      <c r="O8" s="7">
        <f t="shared" si="6"/>
        <v>22059.509586391308</v>
      </c>
      <c r="P8" s="4"/>
      <c r="Q8" s="8"/>
      <c r="R8" s="7">
        <v>12989</v>
      </c>
      <c r="S8" s="6">
        <f t="shared" si="7"/>
        <v>2.9565630944831958E-2</v>
      </c>
      <c r="T8" s="7">
        <f t="shared" si="8"/>
        <v>22929.01432070434</v>
      </c>
      <c r="U8" s="4"/>
      <c r="V8" s="8"/>
      <c r="W8" s="7">
        <v>2382.6999999999998</v>
      </c>
      <c r="X8" s="6">
        <f t="shared" si="9"/>
        <v>8.3945435466870134E-5</v>
      </c>
      <c r="Y8" s="7">
        <f t="shared" si="10"/>
        <v>21185.204943540495</v>
      </c>
      <c r="Z8" s="7"/>
      <c r="AA8" s="11"/>
      <c r="AB8" s="7">
        <v>24945.45</v>
      </c>
      <c r="AC8" s="6">
        <f t="shared" si="11"/>
        <v>8.3250751262803563E-4</v>
      </c>
      <c r="AD8" s="7">
        <f t="shared" si="0"/>
        <v>113228.34520035017</v>
      </c>
      <c r="AE8" s="4"/>
      <c r="AF8" s="6">
        <f t="shared" si="12"/>
        <v>-3.8473106817454583E-3</v>
      </c>
      <c r="AG8" s="4"/>
      <c r="AH8" s="4"/>
      <c r="AI8" s="8"/>
      <c r="AJ8" s="13">
        <f>SLOPE(AF3:AF13,AC3:AC13)</f>
        <v>0.85167159305992446</v>
      </c>
      <c r="AK8" s="13">
        <f>_xlfn.STDEV.P(AF3:AF13)</f>
        <v>1.7681868041569498E-2</v>
      </c>
      <c r="AL8" s="12">
        <f>AVERAGE(AF3:AF13)</f>
        <v>1.0904754125766568E-2</v>
      </c>
      <c r="AM8" s="13">
        <f>AL8/AK8</f>
        <v>0.61671957397995758</v>
      </c>
    </row>
    <row r="9" spans="1:39" x14ac:dyDescent="0.3">
      <c r="A9" s="10" t="s">
        <v>24</v>
      </c>
      <c r="B9" s="8"/>
      <c r="C9" s="7">
        <v>1434.8</v>
      </c>
      <c r="D9" s="6">
        <f t="shared" si="1"/>
        <v>-4.1643531371460298E-3</v>
      </c>
      <c r="E9" s="7">
        <f t="shared" si="2"/>
        <v>24616.968345200308</v>
      </c>
      <c r="F9" s="4"/>
      <c r="G9" s="8"/>
      <c r="H9" s="7">
        <v>1580.5</v>
      </c>
      <c r="I9" s="6">
        <f t="shared" si="3"/>
        <v>1.3270932170791156E-2</v>
      </c>
      <c r="J9" s="7">
        <f t="shared" si="4"/>
        <v>22631.107929121175</v>
      </c>
      <c r="K9" s="4"/>
      <c r="L9" s="8"/>
      <c r="M9" s="7">
        <v>1940.2</v>
      </c>
      <c r="N9" s="6">
        <f t="shared" si="5"/>
        <v>7.7371434466395005E-4</v>
      </c>
      <c r="O9" s="7">
        <f t="shared" si="6"/>
        <v>22076.577345394551</v>
      </c>
      <c r="P9" s="4"/>
      <c r="Q9" s="8"/>
      <c r="R9" s="7">
        <v>12421</v>
      </c>
      <c r="S9" s="6">
        <f t="shared" si="7"/>
        <v>-4.3729309415659404E-2</v>
      </c>
      <c r="T9" s="7">
        <f t="shared" si="8"/>
        <v>21926.344358878174</v>
      </c>
      <c r="U9" s="4"/>
      <c r="V9" s="8"/>
      <c r="W9" s="7">
        <v>2394.1</v>
      </c>
      <c r="X9" s="6">
        <f t="shared" si="9"/>
        <v>4.7844881856717557E-3</v>
      </c>
      <c r="Y9" s="7">
        <f t="shared" si="10"/>
        <v>21286.565306303899</v>
      </c>
      <c r="Z9" s="7"/>
      <c r="AA9" s="11"/>
      <c r="AB9" s="7">
        <v>25001.15</v>
      </c>
      <c r="AC9" s="6">
        <f t="shared" si="11"/>
        <v>2.2328721269811017E-3</v>
      </c>
      <c r="AD9" s="7">
        <f t="shared" si="0"/>
        <v>112537.5632848981</v>
      </c>
      <c r="AE9" s="4"/>
      <c r="AF9" s="6">
        <f t="shared" si="12"/>
        <v>-6.1007861081938076E-3</v>
      </c>
      <c r="AG9" s="4"/>
      <c r="AH9" s="4"/>
      <c r="AI9" s="8"/>
      <c r="AJ9" s="4"/>
      <c r="AK9" s="4"/>
      <c r="AL9" s="4"/>
      <c r="AM9" s="4"/>
    </row>
    <row r="10" spans="1:39" x14ac:dyDescent="0.3">
      <c r="A10" s="10" t="s">
        <v>39</v>
      </c>
      <c r="B10" s="8"/>
      <c r="C10" s="7">
        <v>1413.7</v>
      </c>
      <c r="D10" s="6">
        <f t="shared" si="1"/>
        <v>-1.4705882352941114E-2</v>
      </c>
      <c r="E10" s="7">
        <f t="shared" si="2"/>
        <v>24254.954104829718</v>
      </c>
      <c r="F10" s="4"/>
      <c r="G10" s="8"/>
      <c r="H10" s="7">
        <v>1553.8</v>
      </c>
      <c r="I10" s="6">
        <f t="shared" si="3"/>
        <v>-1.6893388168301198E-2</v>
      </c>
      <c r="J10" s="7">
        <f t="shared" si="4"/>
        <v>22248.791838195812</v>
      </c>
      <c r="K10" s="4"/>
      <c r="L10" s="8"/>
      <c r="M10" s="7">
        <v>1932.1</v>
      </c>
      <c r="N10" s="6">
        <f t="shared" si="5"/>
        <v>-4.1748273373879681E-3</v>
      </c>
      <c r="O10" s="7">
        <f t="shared" si="6"/>
        <v>21984.411446777038</v>
      </c>
      <c r="P10" s="4"/>
      <c r="Q10" s="8"/>
      <c r="R10" s="7">
        <v>12290</v>
      </c>
      <c r="S10" s="6">
        <f t="shared" si="7"/>
        <v>-1.0546654858707028E-2</v>
      </c>
      <c r="T10" s="7">
        <f t="shared" si="8"/>
        <v>21695.094772611927</v>
      </c>
      <c r="U10" s="4"/>
      <c r="V10" s="8"/>
      <c r="W10" s="7">
        <v>2371.6</v>
      </c>
      <c r="X10" s="6">
        <f t="shared" si="9"/>
        <v>-9.3981036715258346E-3</v>
      </c>
      <c r="Y10" s="7">
        <f t="shared" si="10"/>
        <v>21086.511958744552</v>
      </c>
      <c r="Z10" s="7"/>
      <c r="AA10" s="11"/>
      <c r="AB10" s="7">
        <v>24716.6</v>
      </c>
      <c r="AC10" s="6">
        <f t="shared" si="11"/>
        <v>-1.138147645208332E-2</v>
      </c>
      <c r="AD10" s="7">
        <f t="shared" si="0"/>
        <v>111269.76412115904</v>
      </c>
      <c r="AE10" s="4"/>
      <c r="AF10" s="6">
        <f t="shared" si="12"/>
        <v>-1.1265564374532688E-2</v>
      </c>
      <c r="AG10" s="4"/>
      <c r="AH10" s="4"/>
      <c r="AI10" s="8"/>
      <c r="AJ10" s="4"/>
      <c r="AK10" s="4"/>
      <c r="AL10" s="4"/>
      <c r="AM10" s="4"/>
    </row>
    <row r="11" spans="1:39" x14ac:dyDescent="0.3">
      <c r="A11" s="10" t="s">
        <v>40</v>
      </c>
      <c r="B11" s="8"/>
      <c r="C11" s="7">
        <v>1448.8</v>
      </c>
      <c r="D11" s="6">
        <f t="shared" si="1"/>
        <v>2.4828464313503506E-2</v>
      </c>
      <c r="E11" s="7">
        <f t="shared" si="2"/>
        <v>24857.167367247148</v>
      </c>
      <c r="F11" s="4"/>
      <c r="G11" s="8"/>
      <c r="H11" s="7">
        <v>1572.9</v>
      </c>
      <c r="I11" s="6">
        <f t="shared" si="3"/>
        <v>1.2292444330029692E-2</v>
      </c>
      <c r="J11" s="7">
        <f t="shared" si="4"/>
        <v>22522.283873277251</v>
      </c>
      <c r="K11" s="4"/>
      <c r="L11" s="8"/>
      <c r="M11" s="7">
        <v>1978.9</v>
      </c>
      <c r="N11" s="6">
        <f t="shared" si="5"/>
        <v>2.4222348739713361E-2</v>
      </c>
      <c r="O11" s="7">
        <f t="shared" si="6"/>
        <v>22516.925527678217</v>
      </c>
      <c r="P11" s="4"/>
      <c r="Q11" s="8"/>
      <c r="R11" s="7">
        <v>12637</v>
      </c>
      <c r="S11" s="6">
        <f t="shared" si="7"/>
        <v>2.8234336859235151E-2</v>
      </c>
      <c r="T11" s="7">
        <f t="shared" si="8"/>
        <v>22307.641386614883</v>
      </c>
      <c r="U11" s="4"/>
      <c r="V11" s="8"/>
      <c r="W11" s="7">
        <v>2393.1999999999998</v>
      </c>
      <c r="X11" s="6">
        <f t="shared" si="9"/>
        <v>9.1077753415415366E-3</v>
      </c>
      <c r="Y11" s="7">
        <f t="shared" si="10"/>
        <v>21278.563172401526</v>
      </c>
      <c r="Z11" s="7"/>
      <c r="AA11" s="11"/>
      <c r="AB11" s="7">
        <v>25103.200000000001</v>
      </c>
      <c r="AC11" s="6">
        <f t="shared" si="11"/>
        <v>1.5641309888900667E-2</v>
      </c>
      <c r="AD11" s="7">
        <f t="shared" si="0"/>
        <v>113482.58132721903</v>
      </c>
      <c r="AE11" s="4"/>
      <c r="AF11" s="6">
        <f t="shared" si="12"/>
        <v>1.9886958721782724E-2</v>
      </c>
      <c r="AG11" s="4"/>
      <c r="AH11" s="4"/>
      <c r="AI11" s="8"/>
      <c r="AJ11" s="4"/>
      <c r="AK11" s="4"/>
      <c r="AL11" s="4"/>
      <c r="AM11" s="4"/>
    </row>
    <row r="12" spans="1:39" x14ac:dyDescent="0.3">
      <c r="A12" s="10" t="s">
        <v>41</v>
      </c>
      <c r="B12" s="8"/>
      <c r="C12" s="7">
        <v>1437.8</v>
      </c>
      <c r="D12" s="6">
        <f t="shared" si="1"/>
        <v>-7.5924903368304805E-3</v>
      </c>
      <c r="E12" s="7">
        <f t="shared" si="2"/>
        <v>24668.439564210345</v>
      </c>
      <c r="F12" s="4"/>
      <c r="G12" s="8"/>
      <c r="H12" s="7">
        <v>1623.8</v>
      </c>
      <c r="I12" s="6">
        <f t="shared" si="3"/>
        <v>3.2360607794519589E-2</v>
      </c>
      <c r="J12" s="7">
        <f t="shared" si="4"/>
        <v>23251.118668337211</v>
      </c>
      <c r="K12" s="4"/>
      <c r="L12" s="8"/>
      <c r="M12" s="7">
        <v>1935.4</v>
      </c>
      <c r="N12" s="6">
        <f t="shared" si="5"/>
        <v>-2.1981909141442213E-2</v>
      </c>
      <c r="O12" s="7">
        <f t="shared" si="6"/>
        <v>22021.960516584175</v>
      </c>
      <c r="P12" s="4"/>
      <c r="Q12" s="8"/>
      <c r="R12" s="7">
        <v>12530</v>
      </c>
      <c r="S12" s="6">
        <f t="shared" si="7"/>
        <v>-8.4671994935506846E-3</v>
      </c>
      <c r="T12" s="7">
        <f t="shared" si="8"/>
        <v>22118.758136763827</v>
      </c>
      <c r="U12" s="4"/>
      <c r="V12" s="8"/>
      <c r="W12" s="7">
        <v>2327.4</v>
      </c>
      <c r="X12" s="6">
        <f t="shared" si="9"/>
        <v>-2.7494567942503649E-2</v>
      </c>
      <c r="Y12" s="7">
        <f t="shared" si="10"/>
        <v>20693.518271539077</v>
      </c>
      <c r="Z12" s="7"/>
      <c r="AA12" s="11"/>
      <c r="AB12" s="7">
        <v>24946.5</v>
      </c>
      <c r="AC12" s="6">
        <f t="shared" si="11"/>
        <v>-6.2422320660314515E-3</v>
      </c>
      <c r="AD12" s="7">
        <f t="shared" si="0"/>
        <v>112753.79515743464</v>
      </c>
      <c r="AE12" s="4"/>
      <c r="AF12" s="6">
        <f t="shared" si="12"/>
        <v>-6.4220090983213305E-3</v>
      </c>
      <c r="AG12" s="6"/>
      <c r="AH12" s="4"/>
      <c r="AI12" s="8"/>
      <c r="AJ12" s="4"/>
      <c r="AK12" s="4"/>
      <c r="AL12" s="4"/>
      <c r="AM12" s="4"/>
    </row>
    <row r="13" spans="1:39" x14ac:dyDescent="0.3">
      <c r="A13" s="10" t="s">
        <v>42</v>
      </c>
      <c r="B13" s="8"/>
      <c r="C13" s="7">
        <v>1456</v>
      </c>
      <c r="D13" s="6">
        <f t="shared" si="1"/>
        <v>1.2658227848101299E-2</v>
      </c>
      <c r="E13" s="7">
        <f t="shared" si="2"/>
        <v>24980.698292871239</v>
      </c>
      <c r="F13" s="4"/>
      <c r="G13" s="8"/>
      <c r="H13" s="7">
        <v>1584.8</v>
      </c>
      <c r="I13" s="6">
        <f t="shared" si="3"/>
        <v>-2.4017736174405717E-2</v>
      </c>
      <c r="J13" s="7">
        <f t="shared" si="4"/>
        <v>22692.679434401289</v>
      </c>
      <c r="K13" s="4"/>
      <c r="L13" s="8"/>
      <c r="M13" s="7">
        <v>1948.1</v>
      </c>
      <c r="N13" s="6">
        <f t="shared" si="5"/>
        <v>6.5619510178773471E-3</v>
      </c>
      <c r="O13" s="7">
        <f t="shared" si="6"/>
        <v>22166.467542811628</v>
      </c>
      <c r="P13" s="4"/>
      <c r="Q13" s="8"/>
      <c r="R13" s="7">
        <v>12693</v>
      </c>
      <c r="S13" s="6">
        <f t="shared" si="7"/>
        <v>1.300877893056664E-2</v>
      </c>
      <c r="T13" s="7">
        <f t="shared" si="8"/>
        <v>22406.496171583662</v>
      </c>
      <c r="U13" s="4"/>
      <c r="V13" s="8"/>
      <c r="W13" s="7">
        <v>2276</v>
      </c>
      <c r="X13" s="6">
        <f t="shared" si="9"/>
        <v>-2.2084729741342308E-2</v>
      </c>
      <c r="Y13" s="7">
        <f t="shared" si="10"/>
        <v>20236.507513114608</v>
      </c>
      <c r="Z13" s="7"/>
      <c r="AA13" s="11"/>
      <c r="AB13" s="7">
        <v>24971.9</v>
      </c>
      <c r="AC13" s="6">
        <f t="shared" si="11"/>
        <v>1.0181789028521617E-3</v>
      </c>
      <c r="AD13" s="7">
        <f t="shared" si="0"/>
        <v>112482.84895478243</v>
      </c>
      <c r="AE13" s="4"/>
      <c r="AF13" s="6">
        <f t="shared" si="12"/>
        <v>-2.4029896490303936E-3</v>
      </c>
      <c r="AG13" s="6">
        <f>(AD13-AD2)/AD2</f>
        <v>0.12482848954782429</v>
      </c>
      <c r="AH13" s="4"/>
      <c r="AI13" s="8"/>
      <c r="AJ13" s="4"/>
      <c r="AK13" s="4"/>
      <c r="AL13" s="4"/>
      <c r="AM13" s="4"/>
    </row>
    <row r="14" spans="1:39" x14ac:dyDescent="0.3">
      <c r="A14" s="4"/>
      <c r="B14" s="4"/>
      <c r="C14" s="4"/>
      <c r="D14" s="6">
        <f>(C13-C2)/C2</f>
        <v>0.24903491464356176</v>
      </c>
      <c r="E14" s="4"/>
      <c r="F14" s="4"/>
      <c r="G14" s="4"/>
      <c r="H14" s="4"/>
      <c r="I14" s="6">
        <f>(H13-H2)/H2</f>
        <v>0.13463397172006442</v>
      </c>
      <c r="J14" s="4"/>
      <c r="K14" s="4"/>
      <c r="L14" s="4"/>
      <c r="M14" s="6"/>
      <c r="N14" s="6">
        <f>(M13-M2)/M2</f>
        <v>0.10832337714058136</v>
      </c>
      <c r="O14" s="4"/>
      <c r="P14" s="4"/>
      <c r="Q14" s="4"/>
      <c r="R14" s="4"/>
      <c r="S14" s="6">
        <f>(R13-R2)/R2</f>
        <v>0.12032480857918312</v>
      </c>
      <c r="T14" s="4"/>
      <c r="U14" s="4"/>
      <c r="V14" s="4"/>
      <c r="W14" s="4"/>
      <c r="X14" s="6">
        <f>(W13-W2)/W2</f>
        <v>1.1825375655730375E-2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Weekly Stock Price</vt:lpstr>
      <vt:lpstr>Investment and Returns Summary</vt:lpstr>
      <vt:lpstr>Weekly Stock Pricee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Vashishth</dc:creator>
  <cp:lastModifiedBy>Rohan Vashishth</cp:lastModifiedBy>
  <dcterms:created xsi:type="dcterms:W3CDTF">2025-06-18T19:05:27Z</dcterms:created>
  <dcterms:modified xsi:type="dcterms:W3CDTF">2025-09-09T10:35:05Z</dcterms:modified>
</cp:coreProperties>
</file>