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98FA3EC-8A8A-421E-BA2D-788256E5F1A1}" xr6:coauthVersionLast="45" xr6:coauthVersionMax="45" xr10:uidLastSave="{00000000-0000-0000-0000-000000000000}"/>
  <bookViews>
    <workbookView xWindow="-120" yWindow="-120" windowWidth="20730" windowHeight="11040" tabRatio="673"/>
  </bookViews>
  <sheets>
    <sheet name="Data Analysis Car Inventory" sheetId="1" r:id="rId1"/>
    <sheet name="Cars Report Graph" sheetId="10" r:id="rId2"/>
    <sheet name="Miles" sheetId="6" r:id="rId3"/>
    <sheet name="Miles per year" sheetId="7" r:id="rId4"/>
    <sheet name="Age, Car ID, Wantee Miles" sheetId="8" r:id="rId5"/>
    <sheet name="Warantee Miles" sheetId="9" r:id="rId6"/>
  </sheets>
  <calcPr calcId="0"/>
  <pivotCaches>
    <pivotCache cacheId="17" r:id="rId7"/>
    <pivotCache cacheId="22" r:id="rId8"/>
    <pivotCache cacheId="28" r:id="rId9"/>
    <pivotCache cacheId="35" r:id="rId10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F4" i="1"/>
  <c r="G4" i="1" s="1"/>
  <c r="I4" i="1" s="1"/>
  <c r="F5" i="1"/>
  <c r="G5" i="1" s="1"/>
  <c r="I5" i="1" s="1"/>
  <c r="F6" i="1"/>
  <c r="G6" i="1" s="1"/>
  <c r="I6" i="1" s="1"/>
  <c r="F7" i="1"/>
  <c r="F8" i="1"/>
  <c r="G8" i="1" s="1"/>
  <c r="I8" i="1" s="1"/>
  <c r="F9" i="1"/>
  <c r="G9" i="1" s="1"/>
  <c r="I9" i="1" s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F20" i="1"/>
  <c r="G20" i="1" s="1"/>
  <c r="I20" i="1" s="1"/>
  <c r="F21" i="1"/>
  <c r="G21" i="1" s="1"/>
  <c r="I21" i="1" s="1"/>
  <c r="F22" i="1"/>
  <c r="G22" i="1" s="1"/>
  <c r="I22" i="1" s="1"/>
  <c r="F23" i="1"/>
  <c r="F24" i="1"/>
  <c r="G24" i="1" s="1"/>
  <c r="I24" i="1" s="1"/>
  <c r="F25" i="1"/>
  <c r="G25" i="1" s="1"/>
  <c r="I25" i="1" s="1"/>
  <c r="F26" i="1"/>
  <c r="G26" i="1" s="1"/>
  <c r="I26" i="1" s="1"/>
  <c r="F27" i="1"/>
  <c r="F28" i="1"/>
  <c r="F29" i="1"/>
  <c r="G29" i="1" s="1"/>
  <c r="I29" i="1" s="1"/>
  <c r="F30" i="1"/>
  <c r="G30" i="1" s="1"/>
  <c r="I30" i="1" s="1"/>
  <c r="F31" i="1"/>
  <c r="F32" i="1"/>
  <c r="F33" i="1"/>
  <c r="G33" i="1" s="1"/>
  <c r="I33" i="1" s="1"/>
  <c r="F34" i="1"/>
  <c r="G34" i="1" s="1"/>
  <c r="I34" i="1" s="1"/>
  <c r="F35" i="1"/>
  <c r="F36" i="1"/>
  <c r="G36" i="1" s="1"/>
  <c r="I36" i="1" s="1"/>
  <c r="F37" i="1"/>
  <c r="G37" i="1" s="1"/>
  <c r="I37" i="1" s="1"/>
  <c r="F38" i="1"/>
  <c r="G38" i="1" s="1"/>
  <c r="I38" i="1" s="1"/>
  <c r="F39" i="1"/>
  <c r="F40" i="1"/>
  <c r="G40" i="1" s="1"/>
  <c r="I40" i="1" s="1"/>
  <c r="F41" i="1"/>
  <c r="G41" i="1" s="1"/>
  <c r="I41" i="1" s="1"/>
  <c r="F42" i="1"/>
  <c r="G42" i="1" s="1"/>
  <c r="I42" i="1" s="1"/>
  <c r="F43" i="1"/>
  <c r="F44" i="1"/>
  <c r="F45" i="1"/>
  <c r="G45" i="1" s="1"/>
  <c r="I45" i="1" s="1"/>
  <c r="F46" i="1"/>
  <c r="G46" i="1" s="1"/>
  <c r="I46" i="1" s="1"/>
  <c r="F47" i="1"/>
  <c r="F48" i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2" i="1"/>
  <c r="G2" i="1" s="1"/>
  <c r="I2" i="1" s="1"/>
  <c r="E9" i="1"/>
  <c r="E41" i="1"/>
  <c r="E52" i="1"/>
  <c r="E53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D4" i="1"/>
  <c r="E4" i="1" s="1"/>
  <c r="D5" i="1"/>
  <c r="E5" i="1" s="1"/>
  <c r="D6" i="1"/>
  <c r="E6" i="1" s="1"/>
  <c r="D7" i="1"/>
  <c r="E7" i="1" s="1"/>
  <c r="D8" i="1"/>
  <c r="E8" i="1" s="1"/>
  <c r="D9" i="1"/>
  <c r="D3" i="1"/>
  <c r="E3" i="1" s="1"/>
  <c r="D2" i="1"/>
  <c r="E2" i="1" s="1"/>
  <c r="C5" i="1"/>
  <c r="C13" i="1"/>
  <c r="C14" i="1"/>
  <c r="C21" i="1"/>
  <c r="C22" i="1"/>
  <c r="C26" i="1"/>
  <c r="C34" i="1"/>
  <c r="C37" i="1"/>
  <c r="C47" i="1"/>
  <c r="B3" i="1"/>
  <c r="C3" i="1" s="1"/>
  <c r="B4" i="1"/>
  <c r="C4" i="1" s="1"/>
  <c r="B5" i="1"/>
  <c r="B6" i="1"/>
  <c r="B7" i="1"/>
  <c r="C7" i="1" s="1"/>
  <c r="B8" i="1"/>
  <c r="C8" i="1" s="1"/>
  <c r="B9" i="1"/>
  <c r="B10" i="1"/>
  <c r="B11" i="1"/>
  <c r="C11" i="1" s="1"/>
  <c r="B12" i="1"/>
  <c r="C12" i="1" s="1"/>
  <c r="B13" i="1"/>
  <c r="B14" i="1"/>
  <c r="B15" i="1"/>
  <c r="C15" i="1" s="1"/>
  <c r="B16" i="1"/>
  <c r="C16" i="1" s="1"/>
  <c r="B17" i="1"/>
  <c r="B18" i="1"/>
  <c r="B19" i="1"/>
  <c r="C19" i="1" s="1"/>
  <c r="B20" i="1"/>
  <c r="C20" i="1" s="1"/>
  <c r="B21" i="1"/>
  <c r="B22" i="1"/>
  <c r="B23" i="1"/>
  <c r="C23" i="1" s="1"/>
  <c r="B24" i="1"/>
  <c r="C24" i="1" s="1"/>
  <c r="B25" i="1"/>
  <c r="B26" i="1"/>
  <c r="B27" i="1"/>
  <c r="C27" i="1" s="1"/>
  <c r="B28" i="1"/>
  <c r="C28" i="1" s="1"/>
  <c r="B29" i="1"/>
  <c r="B30" i="1"/>
  <c r="B31" i="1"/>
  <c r="C31" i="1" s="1"/>
  <c r="B32" i="1"/>
  <c r="C32" i="1" s="1"/>
  <c r="B33" i="1"/>
  <c r="B34" i="1"/>
  <c r="B35" i="1"/>
  <c r="C35" i="1" s="1"/>
  <c r="B36" i="1"/>
  <c r="C36" i="1" s="1"/>
  <c r="B37" i="1"/>
  <c r="B38" i="1"/>
  <c r="C38" i="1" s="1"/>
  <c r="B39" i="1"/>
  <c r="C39" i="1" s="1"/>
  <c r="B40" i="1"/>
  <c r="C40" i="1" s="1"/>
  <c r="B41" i="1"/>
  <c r="B42" i="1"/>
  <c r="B43" i="1"/>
  <c r="C43" i="1" s="1"/>
  <c r="B44" i="1"/>
  <c r="C44" i="1" s="1"/>
  <c r="B45" i="1"/>
  <c r="B46" i="1"/>
  <c r="B47" i="1"/>
  <c r="B48" i="1"/>
  <c r="C48" i="1" s="1"/>
  <c r="B49" i="1"/>
  <c r="B50" i="1"/>
  <c r="B51" i="1"/>
  <c r="C51" i="1" s="1"/>
  <c r="B52" i="1"/>
  <c r="N52" i="1" s="1"/>
  <c r="B53" i="1"/>
  <c r="B2" i="1"/>
  <c r="N2" i="1" l="1"/>
  <c r="N50" i="1"/>
  <c r="N46" i="1"/>
  <c r="N42" i="1"/>
  <c r="N34" i="1"/>
  <c r="N30" i="1"/>
  <c r="N26" i="1"/>
  <c r="N22" i="1"/>
  <c r="N18" i="1"/>
  <c r="N14" i="1"/>
  <c r="N10" i="1"/>
  <c r="N6" i="1"/>
  <c r="C52" i="1"/>
  <c r="C30" i="1"/>
  <c r="C10" i="1"/>
  <c r="N48" i="1"/>
  <c r="N44" i="1"/>
  <c r="N32" i="1"/>
  <c r="N28" i="1"/>
  <c r="N37" i="1"/>
  <c r="N33" i="1"/>
  <c r="N29" i="1"/>
  <c r="N25" i="1"/>
  <c r="N21" i="1"/>
  <c r="N17" i="1"/>
  <c r="N13" i="1"/>
  <c r="N9" i="1"/>
  <c r="N5" i="1"/>
  <c r="C29" i="1"/>
  <c r="C18" i="1"/>
  <c r="C6" i="1"/>
  <c r="N51" i="1"/>
  <c r="N47" i="1"/>
  <c r="N43" i="1"/>
  <c r="N39" i="1"/>
  <c r="N35" i="1"/>
  <c r="N31" i="1"/>
  <c r="N27" i="1"/>
  <c r="N16" i="1"/>
  <c r="N19" i="1"/>
  <c r="G19" i="1"/>
  <c r="I19" i="1" s="1"/>
  <c r="G7" i="1"/>
  <c r="I7" i="1" s="1"/>
  <c r="N7" i="1"/>
  <c r="G47" i="1"/>
  <c r="I47" i="1" s="1"/>
  <c r="G39" i="1"/>
  <c r="I39" i="1" s="1"/>
  <c r="N12" i="1"/>
  <c r="N53" i="1"/>
  <c r="C53" i="1"/>
  <c r="N45" i="1"/>
  <c r="C45" i="1"/>
  <c r="G44" i="1"/>
  <c r="I44" i="1" s="1"/>
  <c r="G28" i="1"/>
  <c r="I28" i="1" s="1"/>
  <c r="N40" i="1"/>
  <c r="N24" i="1"/>
  <c r="N8" i="1"/>
  <c r="G48" i="1"/>
  <c r="I48" i="1" s="1"/>
  <c r="G32" i="1"/>
  <c r="I32" i="1" s="1"/>
  <c r="G23" i="1"/>
  <c r="I23" i="1" s="1"/>
  <c r="N23" i="1"/>
  <c r="G15" i="1"/>
  <c r="I15" i="1" s="1"/>
  <c r="N15" i="1"/>
  <c r="N11" i="1"/>
  <c r="G11" i="1"/>
  <c r="I11" i="1" s="1"/>
  <c r="N3" i="1"/>
  <c r="G3" i="1"/>
  <c r="I3" i="1" s="1"/>
  <c r="G31" i="1"/>
  <c r="I31" i="1" s="1"/>
  <c r="N49" i="1"/>
  <c r="C49" i="1"/>
  <c r="C41" i="1"/>
  <c r="N41" i="1"/>
  <c r="C33" i="1"/>
  <c r="C25" i="1"/>
  <c r="C17" i="1"/>
  <c r="G51" i="1"/>
  <c r="I51" i="1" s="1"/>
  <c r="G43" i="1"/>
  <c r="I43" i="1" s="1"/>
  <c r="G35" i="1"/>
  <c r="I35" i="1" s="1"/>
  <c r="G27" i="1"/>
  <c r="I27" i="1" s="1"/>
  <c r="N36" i="1"/>
  <c r="N20" i="1"/>
  <c r="N4" i="1"/>
  <c r="C2" i="1"/>
  <c r="C50" i="1"/>
  <c r="C46" i="1"/>
  <c r="C42" i="1"/>
  <c r="N38" i="1"/>
</calcChain>
</file>

<file path=xl/sharedStrings.xml><?xml version="1.0" encoding="utf-8"?>
<sst xmlns="http://schemas.openxmlformats.org/spreadsheetml/2006/main" count="286" uniqueCount="132">
  <si>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</si>
  <si>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</si>
  <si>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</si>
  <si>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</si>
  <si>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</si>
  <si>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</si>
  <si>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</si>
  <si>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</si>
  <si>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</si>
  <si>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</si>
  <si>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</si>
  <si>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</si>
  <si>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</si>
  <si>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</si>
  <si>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</si>
  <si>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</si>
  <si>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</si>
  <si>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</si>
  <si>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</si>
  <si>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</si>
  <si>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</si>
  <si>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</si>
  <si>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</si>
  <si>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</si>
  <si>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</si>
  <si>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</si>
  <si>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</si>
  <si>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</si>
  <si>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</si>
  <si>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</si>
  <si>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</si>
  <si>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</si>
  <si>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</si>
  <si>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</si>
  <si>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</si>
  <si>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</si>
  <si>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</si>
  <si>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</si>
  <si>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</si>
  <si>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</si>
  <si>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</si>
  <si>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</si>
  <si>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</si>
  <si>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</si>
  <si>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</si>
  <si>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</si>
  <si>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</si>
  <si>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</si>
  <si>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</si>
  <si>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</si>
  <si>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</si>
  <si>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</si>
  <si>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</si>
  <si>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</si>
  <si>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</si>
  <si>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</si>
  <si>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</si>
  <si>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</si>
  <si>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</si>
  <si>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</si>
  <si>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</si>
  <si>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</si>
  <si>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</si>
  <si>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</si>
  <si>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</si>
  <si>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</si>
  <si>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</si>
  <si>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</si>
  <si>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</si>
  <si>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</si>
  <si>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</si>
  <si>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</si>
  <si>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</si>
  <si>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</si>
  <si>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</si>
  <si>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</si>
  <si>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</si>
  <si>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</si>
  <si>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</si>
  <si>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</si>
  <si>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</si>
  <si>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</si>
  <si>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</si>
  <si>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</si>
  <si>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</si>
  <si>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</si>
  <si>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</si>
  <si>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</si>
  <si>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</si>
  <si>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</si>
  <si>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</si>
  <si>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</si>
  <si>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</si>
  <si>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General Motors</t>
  </si>
  <si>
    <t>Honda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</si>
  <si>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</si>
  <si>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</si>
  <si>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</si>
  <si>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</si>
  <si>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</si>
  <si>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</si>
  <si>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</si>
  <si>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</si>
  <si>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</si>
  <si>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</si>
  <si>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</si>
  <si>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</si>
  <si>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</si>
  <si>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</si>
  <si>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</si>
  <si>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</si>
  <si>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</si>
  <si>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</si>
  <si>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</si>
  <si>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</si>
  <si>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</si>
  <si>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</si>
  <si>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</si>
  <si>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</si>
  <si>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GM09CMR014</t>
  </si>
  <si>
    <t>HO05ODY037</t>
  </si>
  <si>
    <t>FD06FCS006</t>
  </si>
  <si>
    <t>Row Labels</t>
  </si>
  <si>
    <t>Grand Total</t>
  </si>
  <si>
    <t>Sum of Warantee Miles</t>
  </si>
  <si>
    <t>Sum of Miles</t>
  </si>
  <si>
    <t>Sum of Miles / Year</t>
  </si>
  <si>
    <t>ford</t>
  </si>
  <si>
    <t>Sum of Age</t>
  </si>
  <si>
    <t>Count of Car ID</t>
  </si>
  <si>
    <t xml:space="preserve"> </t>
  </si>
  <si>
    <t>Cars Report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</si>
</sst>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4" borderId="10" xfId="0" applyFill="1" applyBorder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36" borderId="10" xfId="0" applyNumberFormat="1" applyFill="1" applyBorder="1"/>
    <xf numFmtId="0" fontId="0" fillId="36" borderId="10" xfId="0" applyFill="1" applyBorder="1" applyAlignment="1">
      <alignment horizontal="left" indent="1"/>
    </xf>
    <xf numFmtId="0" fontId="18" fillId="36" borderId="10" xfId="0" applyFont="1" applyFill="1" applyBorder="1"/>
    <xf numFmtId="43" fontId="18" fillId="36" borderId="10" xfId="1" applyFont="1" applyFill="1" applyBorder="1"/>
    <xf numFmtId="0" fontId="19" fillId="35" borderId="1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20" fillId="36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0" borderId="0" xfId="0" applyFont="1"/>
    <xf numFmtId="0" fontId="16" fillId="0" borderId="10" xfId="0" pivotButton="1" applyFont="1" applyBorder="1"/>
    <xf numFmtId="0" fontId="16" fillId="0" borderId="10" xfId="0" applyFont="1" applyBorder="1"/>
    <xf numFmtId="0" fontId="0" fillId="0" borderId="0" xfId="0" applyFon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0"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Analysis Car Inventory.xlsx]Miles!PivotTable6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Miles!$A$4:$A$9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Miles!$B$4:$B$9</c:f>
              <c:numCache>
                <c:formatCode>General</c:formatCode>
                <c:ptCount val="5"/>
                <c:pt idx="0">
                  <c:v>954448.29999999993</c:v>
                </c:pt>
                <c:pt idx="1">
                  <c:v>321847.7</c:v>
                </c:pt>
                <c:pt idx="2">
                  <c:v>465570.80000000005</c:v>
                </c:pt>
                <c:pt idx="3">
                  <c:v>117166.8</c:v>
                </c:pt>
                <c:pt idx="4">
                  <c:v>476953.7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3-4147-ADD9-F9861802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91066160"/>
        <c:axId val="1611875456"/>
      </c:barChart>
      <c:catAx>
        <c:axId val="5910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75456"/>
        <c:crosses val="autoZero"/>
        <c:auto val="1"/>
        <c:lblAlgn val="ctr"/>
        <c:lblOffset val="100"/>
        <c:noMultiLvlLbl val="0"/>
      </c:catAx>
      <c:valAx>
        <c:axId val="16118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Analysis Car Inventory.xlsx]Miles per year!PivotTable8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'Miles per year'!$A$4:$A$9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'Miles per year'!$B$4:$B$9</c:f>
              <c:numCache>
                <c:formatCode>General</c:formatCode>
                <c:ptCount val="5"/>
                <c:pt idx="0">
                  <c:v>134544.6440515226</c:v>
                </c:pt>
                <c:pt idx="1">
                  <c:v>17579.127908258411</c:v>
                </c:pt>
                <c:pt idx="2">
                  <c:v>121690.60047815618</c:v>
                </c:pt>
                <c:pt idx="3">
                  <c:v>5312.4256728778473</c:v>
                </c:pt>
                <c:pt idx="4">
                  <c:v>105725.58948106847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8C5-ADD9-96D869A8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00646992"/>
        <c:axId val="1611868384"/>
      </c:barChart>
      <c:catAx>
        <c:axId val="16006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8384"/>
        <c:crosses val="autoZero"/>
        <c:auto val="1"/>
        <c:lblAlgn val="ctr"/>
        <c:lblOffset val="100"/>
        <c:noMultiLvlLbl val="0"/>
      </c:catAx>
      <c:valAx>
        <c:axId val="16118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Car Inventory.xlsx]Age, Car ID, Wantee Miles!PivotTable10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'Age, Car ID, Wantee Miles'!$B$3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Miles'!$B$4:$B$9</c:f>
              <c:numCache>
                <c:formatCode>General</c:formatCode>
                <c:ptCount val="5"/>
                <c:pt idx="0">
                  <c:v>350</c:v>
                </c:pt>
                <c:pt idx="1">
                  <c:v>134</c:v>
                </c:pt>
                <c:pt idx="2">
                  <c:v>103</c:v>
                </c:pt>
                <c:pt idx="3">
                  <c:v>44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E-4BCB-B4AD-E012BDD3819B}"/>
            </c:ext>
          </c:extLst>
        </c:ser>
        <c:ser>
          <c:idx val="1"/>
          <c:order val="1"/>
          <c:tx>
            <c:strRef>
              <c:f>'Age, Car ID, Wantee Miles'!$C$3</c:f>
              <c:strCache>
                <c:ptCount val="1"/>
                <c:pt idx="0">
                  <c:v>Count of Car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Miles'!$C$4:$C$9</c:f>
              <c:numCache>
                <c:formatCode>General</c:formatCode>
                <c:ptCount val="5"/>
                <c:pt idx="0">
                  <c:v>24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E-4BCB-B4AD-E012BDD3819B}"/>
            </c:ext>
          </c:extLst>
        </c:ser>
        <c:ser>
          <c:idx val="2"/>
          <c:order val="2"/>
          <c:tx>
            <c:strRef>
              <c:f>'Age, Car ID, Wantee Miles'!$D$3</c:f>
              <c:strCache>
                <c:ptCount val="1"/>
                <c:pt idx="0">
                  <c:v>Sum of Warantee Miles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Miles'!$D$4:$D$9</c:f>
              <c:numCache>
                <c:formatCode>General</c:formatCode>
                <c:ptCount val="5"/>
                <c:pt idx="0">
                  <c:v>2050000</c:v>
                </c:pt>
                <c:pt idx="1">
                  <c:v>725000</c:v>
                </c:pt>
                <c:pt idx="2">
                  <c:v>550000</c:v>
                </c:pt>
                <c:pt idx="3">
                  <c:v>175000</c:v>
                </c:pt>
                <c:pt idx="4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E-4BCB-B4AD-E012BDD3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Car Inventory.xlsx]Warantee Miles!PivotTable12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'Warantee Miles'!$B$3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'Warantee Miles'!$A$4:$A$53</c:f>
              <c:multiLvlStrCache>
                <c:ptCount val="43"/>
                <c:lvl>
                  <c:pt idx="0">
                    <c:v>Bard</c:v>
                  </c:pt>
                  <c:pt idx="1">
                    <c:v>Gaul</c:v>
                  </c:pt>
                  <c:pt idx="2">
                    <c:v>Hulinski</c:v>
                  </c:pt>
                  <c:pt idx="3">
                    <c:v>Jones</c:v>
                  </c:pt>
                  <c:pt idx="4">
                    <c:v>Smith</c:v>
                  </c:pt>
                  <c:pt idx="5">
                    <c:v>Vizzini</c:v>
                  </c:pt>
                  <c:pt idx="6">
                    <c:v>Ewenty</c:v>
                  </c:pt>
                  <c:pt idx="7">
                    <c:v>Howard</c:v>
                  </c:pt>
                  <c:pt idx="8">
                    <c:v>Jones</c:v>
                  </c:pt>
                  <c:pt idx="9">
                    <c:v>Lyon</c:v>
                  </c:pt>
                  <c:pt idx="10">
                    <c:v>McCall</c:v>
                  </c:pt>
                  <c:pt idx="11">
                    <c:v>Praulty</c:v>
                  </c:pt>
                  <c:pt idx="12">
                    <c:v>Rodriguez</c:v>
                  </c:pt>
                  <c:pt idx="13">
                    <c:v>Smith</c:v>
                  </c:pt>
                  <c:pt idx="14">
                    <c:v>Vizzini</c:v>
                  </c:pt>
                  <c:pt idx="15">
                    <c:v>Yousef</c:v>
                  </c:pt>
                  <c:pt idx="16">
                    <c:v>Bard</c:v>
                  </c:pt>
                  <c:pt idx="17">
                    <c:v>Hulinski</c:v>
                  </c:pt>
                  <c:pt idx="18">
                    <c:v>Santos</c:v>
                  </c:pt>
                  <c:pt idx="19">
                    <c:v>Torrens</c:v>
                  </c:pt>
                  <c:pt idx="20">
                    <c:v>Vizzini</c:v>
                  </c:pt>
                  <c:pt idx="21">
                    <c:v>Chan</c:v>
                  </c:pt>
                  <c:pt idx="22">
                    <c:v>Howard</c:v>
                  </c:pt>
                  <c:pt idx="23">
                    <c:v>Hulinski</c:v>
                  </c:pt>
                  <c:pt idx="24">
                    <c:v>Jones</c:v>
                  </c:pt>
                  <c:pt idx="25">
                    <c:v>Lyon</c:v>
                  </c:pt>
                  <c:pt idx="26">
                    <c:v>McCall</c:v>
                  </c:pt>
                  <c:pt idx="27">
                    <c:v>Rodriguez</c:v>
                  </c:pt>
                  <c:pt idx="28">
                    <c:v>Smith</c:v>
                  </c:pt>
                  <c:pt idx="29">
                    <c:v>Swartz</c:v>
                  </c:pt>
                  <c:pt idx="30">
                    <c:v>Torrens</c:v>
                  </c:pt>
                  <c:pt idx="31">
                    <c:v>Ewenty</c:v>
                  </c:pt>
                  <c:pt idx="32">
                    <c:v>McCall</c:v>
                  </c:pt>
                  <c:pt idx="33">
                    <c:v>Praulty</c:v>
                  </c:pt>
                  <c:pt idx="34">
                    <c:v>Torrens</c:v>
                  </c:pt>
                  <c:pt idx="35">
                    <c:v>Chan</c:v>
                  </c:pt>
                  <c:pt idx="36">
                    <c:v>Ewenty</c:v>
                  </c:pt>
                  <c:pt idx="37">
                    <c:v>Gaul</c:v>
                  </c:pt>
                  <c:pt idx="38">
                    <c:v>Howard</c:v>
                  </c:pt>
                  <c:pt idx="39">
                    <c:v>Praulty</c:v>
                  </c:pt>
                  <c:pt idx="40">
                    <c:v>Santos</c:v>
                  </c:pt>
                  <c:pt idx="41">
                    <c:v>Smith</c:v>
                  </c:pt>
                  <c:pt idx="42">
                    <c:v>Swartz</c:v>
                  </c:pt>
                </c:lvl>
                <c:lvl>
                  <c:pt idx="0">
                    <c:v>CR</c:v>
                  </c:pt>
                  <c:pt idx="6">
                    <c:v>FD</c:v>
                  </c:pt>
                  <c:pt idx="16">
                    <c:v>GM</c:v>
                  </c:pt>
                  <c:pt idx="21">
                    <c:v>HO</c:v>
                  </c:pt>
                  <c:pt idx="31">
                    <c:v>HY</c:v>
                  </c:pt>
                  <c:pt idx="35">
                    <c:v>TY</c:v>
                  </c:pt>
                </c:lvl>
              </c:multiLvlStrCache>
            </c:multiLvlStrRef>
          </c:cat>
          <c:val>
            <c:numRef>
              <c:f>'Warantee Miles'!$B$4:$B$53</c:f>
              <c:numCache>
                <c:formatCode>General</c:formatCode>
                <c:ptCount val="43"/>
                <c:pt idx="0">
                  <c:v>150000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50000</c:v>
                </c:pt>
                <c:pt idx="9">
                  <c:v>125000</c:v>
                </c:pt>
                <c:pt idx="10">
                  <c:v>50000</c:v>
                </c:pt>
                <c:pt idx="11">
                  <c:v>75000</c:v>
                </c:pt>
                <c:pt idx="12">
                  <c:v>75000</c:v>
                </c:pt>
                <c:pt idx="13">
                  <c:v>175000</c:v>
                </c:pt>
                <c:pt idx="14">
                  <c:v>75000</c:v>
                </c:pt>
                <c:pt idx="15">
                  <c:v>75000</c:v>
                </c:pt>
                <c:pt idx="16">
                  <c:v>100000</c:v>
                </c:pt>
                <c:pt idx="17">
                  <c:v>100000</c:v>
                </c:pt>
                <c:pt idx="18">
                  <c:v>200000</c:v>
                </c:pt>
                <c:pt idx="19">
                  <c:v>100000</c:v>
                </c:pt>
                <c:pt idx="20">
                  <c:v>100000</c:v>
                </c:pt>
                <c:pt idx="21">
                  <c:v>75000</c:v>
                </c:pt>
                <c:pt idx="22">
                  <c:v>100000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100000</c:v>
                </c:pt>
                <c:pt idx="27">
                  <c:v>175000</c:v>
                </c:pt>
                <c:pt idx="28">
                  <c:v>100000</c:v>
                </c:pt>
                <c:pt idx="29">
                  <c:v>175000</c:v>
                </c:pt>
                <c:pt idx="30">
                  <c:v>75000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200000</c:v>
                </c:pt>
                <c:pt idx="36">
                  <c:v>100000</c:v>
                </c:pt>
                <c:pt idx="37">
                  <c:v>200000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42F-985E-A767A626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114928"/>
        <c:axId val="969598320"/>
      </c:barChart>
      <c:catAx>
        <c:axId val="58211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98320"/>
        <c:crosses val="autoZero"/>
        <c:auto val="1"/>
        <c:lblAlgn val="ctr"/>
        <c:lblOffset val="100"/>
        <c:noMultiLvlLbl val="0"/>
      </c:catAx>
      <c:valAx>
        <c:axId val="9695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Car Inventory.xlsx]Miles!PivotTable6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Miles!$B$4:$B$9</c:f>
              <c:numCache>
                <c:formatCode>General</c:formatCode>
                <c:ptCount val="5"/>
                <c:pt idx="0">
                  <c:v>954448.29999999993</c:v>
                </c:pt>
                <c:pt idx="1">
                  <c:v>321847.7</c:v>
                </c:pt>
                <c:pt idx="2">
                  <c:v>465570.80000000005</c:v>
                </c:pt>
                <c:pt idx="3">
                  <c:v>117166.8</c:v>
                </c:pt>
                <c:pt idx="4">
                  <c:v>476953.7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4A9-913C-EE56B293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66160"/>
        <c:axId val="1611875456"/>
      </c:barChart>
      <c:catAx>
        <c:axId val="5910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75456"/>
        <c:crosses val="autoZero"/>
        <c:auto val="1"/>
        <c:lblAlgn val="ctr"/>
        <c:lblOffset val="100"/>
        <c:noMultiLvlLbl val="0"/>
      </c:catAx>
      <c:valAx>
        <c:axId val="16118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Analysis Car Inventory.xlsx]Miles per year!PivotTable8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'Miles per year'!$A$4:$A$9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'Miles per year'!$B$4:$B$9</c:f>
              <c:numCache>
                <c:formatCode>General</c:formatCode>
                <c:ptCount val="5"/>
                <c:pt idx="0">
                  <c:v>134544.6440515226</c:v>
                </c:pt>
                <c:pt idx="1">
                  <c:v>17579.127908258411</c:v>
                </c:pt>
                <c:pt idx="2">
                  <c:v>121690.60047815618</c:v>
                </c:pt>
                <c:pt idx="3">
                  <c:v>5312.4256728778473</c:v>
                </c:pt>
                <c:pt idx="4">
                  <c:v>105725.58948106847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B-4F38-AB45-5FAB775A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00646992"/>
        <c:axId val="1611868384"/>
      </c:barChart>
      <c:catAx>
        <c:axId val="16006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8384"/>
        <c:crosses val="autoZero"/>
        <c:auto val="1"/>
        <c:lblAlgn val="ctr"/>
        <c:lblOffset val="100"/>
        <c:noMultiLvlLbl val="0"/>
      </c:catAx>
      <c:valAx>
        <c:axId val="16118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Car Inventory.xlsx]Age, Car ID, Wantee Miles!PivotTable10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'Age, Car ID, Wantee Miles'!$B$3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Miles'!$B$4:$B$9</c:f>
              <c:numCache>
                <c:formatCode>General</c:formatCode>
                <c:ptCount val="5"/>
                <c:pt idx="0">
                  <c:v>350</c:v>
                </c:pt>
                <c:pt idx="1">
                  <c:v>134</c:v>
                </c:pt>
                <c:pt idx="2">
                  <c:v>103</c:v>
                </c:pt>
                <c:pt idx="3">
                  <c:v>44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E-460C-A113-939406D04AA2}"/>
            </c:ext>
          </c:extLst>
        </c:ser>
        <c:ser>
          <c:idx val="1"/>
          <c:order val="1"/>
          <c:tx>
            <c:strRef>
              <c:f>'Age, Car ID, Wantee Miles'!$C$3</c:f>
              <c:strCache>
                <c:ptCount val="1"/>
                <c:pt idx="0">
                  <c:v>Count of Car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Miles'!$C$4:$C$9</c:f>
              <c:numCache>
                <c:formatCode>General</c:formatCode>
                <c:ptCount val="5"/>
                <c:pt idx="0">
                  <c:v>24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E-460C-A113-939406D04AA2}"/>
            </c:ext>
          </c:extLst>
        </c:ser>
        <c:ser>
          <c:idx val="2"/>
          <c:order val="2"/>
          <c:tx>
            <c:strRef>
              <c:f>'Age, Car ID, Wantee Miles'!$D$3</c:f>
              <c:strCache>
                <c:ptCount val="1"/>
                <c:pt idx="0">
                  <c:v>Sum of Warantee Miles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'Age, Car ID, Wantee Miles'!$A$4:$A$9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'Age, Car ID, Wantee Miles'!$D$4:$D$9</c:f>
              <c:numCache>
                <c:formatCode>General</c:formatCode>
                <c:ptCount val="5"/>
                <c:pt idx="0">
                  <c:v>2050000</c:v>
                </c:pt>
                <c:pt idx="1">
                  <c:v>725000</c:v>
                </c:pt>
                <c:pt idx="2">
                  <c:v>550000</c:v>
                </c:pt>
                <c:pt idx="3">
                  <c:v>175000</c:v>
                </c:pt>
                <c:pt idx="4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E-460C-A113-939406D0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Car Inventory.xlsx]Warantee Miles!PivotTable12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'Warantee Miles'!$B$3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'Warantee Miles'!$A$4:$A$53</c:f>
              <c:multiLvlStrCache>
                <c:ptCount val="43"/>
                <c:lvl>
                  <c:pt idx="0">
                    <c:v>Bard</c:v>
                  </c:pt>
                  <c:pt idx="1">
                    <c:v>Gaul</c:v>
                  </c:pt>
                  <c:pt idx="2">
                    <c:v>Hulinski</c:v>
                  </c:pt>
                  <c:pt idx="3">
                    <c:v>Jones</c:v>
                  </c:pt>
                  <c:pt idx="4">
                    <c:v>Smith</c:v>
                  </c:pt>
                  <c:pt idx="5">
                    <c:v>Vizzini</c:v>
                  </c:pt>
                  <c:pt idx="6">
                    <c:v>Ewenty</c:v>
                  </c:pt>
                  <c:pt idx="7">
                    <c:v>Howard</c:v>
                  </c:pt>
                  <c:pt idx="8">
                    <c:v>Jones</c:v>
                  </c:pt>
                  <c:pt idx="9">
                    <c:v>Lyon</c:v>
                  </c:pt>
                  <c:pt idx="10">
                    <c:v>McCall</c:v>
                  </c:pt>
                  <c:pt idx="11">
                    <c:v>Praulty</c:v>
                  </c:pt>
                  <c:pt idx="12">
                    <c:v>Rodriguez</c:v>
                  </c:pt>
                  <c:pt idx="13">
                    <c:v>Smith</c:v>
                  </c:pt>
                  <c:pt idx="14">
                    <c:v>Vizzini</c:v>
                  </c:pt>
                  <c:pt idx="15">
                    <c:v>Yousef</c:v>
                  </c:pt>
                  <c:pt idx="16">
                    <c:v>Bard</c:v>
                  </c:pt>
                  <c:pt idx="17">
                    <c:v>Hulinski</c:v>
                  </c:pt>
                  <c:pt idx="18">
                    <c:v>Santos</c:v>
                  </c:pt>
                  <c:pt idx="19">
                    <c:v>Torrens</c:v>
                  </c:pt>
                  <c:pt idx="20">
                    <c:v>Vizzini</c:v>
                  </c:pt>
                  <c:pt idx="21">
                    <c:v>Chan</c:v>
                  </c:pt>
                  <c:pt idx="22">
                    <c:v>Howard</c:v>
                  </c:pt>
                  <c:pt idx="23">
                    <c:v>Hulinski</c:v>
                  </c:pt>
                  <c:pt idx="24">
                    <c:v>Jones</c:v>
                  </c:pt>
                  <c:pt idx="25">
                    <c:v>Lyon</c:v>
                  </c:pt>
                  <c:pt idx="26">
                    <c:v>McCall</c:v>
                  </c:pt>
                  <c:pt idx="27">
                    <c:v>Rodriguez</c:v>
                  </c:pt>
                  <c:pt idx="28">
                    <c:v>Smith</c:v>
                  </c:pt>
                  <c:pt idx="29">
                    <c:v>Swartz</c:v>
                  </c:pt>
                  <c:pt idx="30">
                    <c:v>Torrens</c:v>
                  </c:pt>
                  <c:pt idx="31">
                    <c:v>Ewenty</c:v>
                  </c:pt>
                  <c:pt idx="32">
                    <c:v>McCall</c:v>
                  </c:pt>
                  <c:pt idx="33">
                    <c:v>Praulty</c:v>
                  </c:pt>
                  <c:pt idx="34">
                    <c:v>Torrens</c:v>
                  </c:pt>
                  <c:pt idx="35">
                    <c:v>Chan</c:v>
                  </c:pt>
                  <c:pt idx="36">
                    <c:v>Ewenty</c:v>
                  </c:pt>
                  <c:pt idx="37">
                    <c:v>Gaul</c:v>
                  </c:pt>
                  <c:pt idx="38">
                    <c:v>Howard</c:v>
                  </c:pt>
                  <c:pt idx="39">
                    <c:v>Praulty</c:v>
                  </c:pt>
                  <c:pt idx="40">
                    <c:v>Santos</c:v>
                  </c:pt>
                  <c:pt idx="41">
                    <c:v>Smith</c:v>
                  </c:pt>
                  <c:pt idx="42">
                    <c:v>Swartz</c:v>
                  </c:pt>
                </c:lvl>
                <c:lvl>
                  <c:pt idx="0">
                    <c:v>CR</c:v>
                  </c:pt>
                  <c:pt idx="6">
                    <c:v>FD</c:v>
                  </c:pt>
                  <c:pt idx="16">
                    <c:v>GM</c:v>
                  </c:pt>
                  <c:pt idx="21">
                    <c:v>HO</c:v>
                  </c:pt>
                  <c:pt idx="31">
                    <c:v>HY</c:v>
                  </c:pt>
                  <c:pt idx="35">
                    <c:v>TY</c:v>
                  </c:pt>
                </c:lvl>
              </c:multiLvlStrCache>
            </c:multiLvlStrRef>
          </c:cat>
          <c:val>
            <c:numRef>
              <c:f>'Warantee Miles'!$B$4:$B$53</c:f>
              <c:numCache>
                <c:formatCode>General</c:formatCode>
                <c:ptCount val="43"/>
                <c:pt idx="0">
                  <c:v>150000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50000</c:v>
                </c:pt>
                <c:pt idx="9">
                  <c:v>125000</c:v>
                </c:pt>
                <c:pt idx="10">
                  <c:v>50000</c:v>
                </c:pt>
                <c:pt idx="11">
                  <c:v>75000</c:v>
                </c:pt>
                <c:pt idx="12">
                  <c:v>75000</c:v>
                </c:pt>
                <c:pt idx="13">
                  <c:v>175000</c:v>
                </c:pt>
                <c:pt idx="14">
                  <c:v>75000</c:v>
                </c:pt>
                <c:pt idx="15">
                  <c:v>75000</c:v>
                </c:pt>
                <c:pt idx="16">
                  <c:v>100000</c:v>
                </c:pt>
                <c:pt idx="17">
                  <c:v>100000</c:v>
                </c:pt>
                <c:pt idx="18">
                  <c:v>200000</c:v>
                </c:pt>
                <c:pt idx="19">
                  <c:v>100000</c:v>
                </c:pt>
                <c:pt idx="20">
                  <c:v>100000</c:v>
                </c:pt>
                <c:pt idx="21">
                  <c:v>75000</c:v>
                </c:pt>
                <c:pt idx="22">
                  <c:v>100000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100000</c:v>
                </c:pt>
                <c:pt idx="27">
                  <c:v>175000</c:v>
                </c:pt>
                <c:pt idx="28">
                  <c:v>100000</c:v>
                </c:pt>
                <c:pt idx="29">
                  <c:v>175000</c:v>
                </c:pt>
                <c:pt idx="30">
                  <c:v>75000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200000</c:v>
                </c:pt>
                <c:pt idx="36">
                  <c:v>100000</c:v>
                </c:pt>
                <c:pt idx="37">
                  <c:v>200000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4DCF-BB17-29EB2841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114928"/>
        <c:axId val="969598320"/>
      </c:barChart>
      <c:catAx>
        <c:axId val="58211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98320"/>
        <c:crosses val="autoZero"/>
        <c:auto val="1"/>
        <c:lblAlgn val="ctr"/>
        <c:lblOffset val="100"/>
        <c:noMultiLvlLbl val="0"/>
      </c:catAx>
      <c:valAx>
        <c:axId val="9695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600075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40BB4-627D-4EC4-8C85-4B3505EBE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</xdr:row>
      <xdr:rowOff>0</xdr:rowOff>
    </xdr:from>
    <xdr:to>
      <xdr:col>15</xdr:col>
      <xdr:colOff>609599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7A80C-3E01-48E6-B72A-5FE891FF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15</xdr:row>
      <xdr:rowOff>9525</xdr:rowOff>
    </xdr:from>
    <xdr:to>
      <xdr:col>7</xdr:col>
      <xdr:colOff>600076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E0ABA-7BF8-47B2-8886-FF1C5FAE7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0</xdr:rowOff>
    </xdr:from>
    <xdr:to>
      <xdr:col>15</xdr:col>
      <xdr:colOff>600075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0C838-CA31-45DB-B422-79DD9A1F2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72FC1-EE4F-4058-8105-04E373AFF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600075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F436E-A36B-4B48-8EFA-6D5664A9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211B-49D1-457F-AF29-8139C9BE9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180974</xdr:rowOff>
    </xdr:from>
    <xdr:to>
      <xdr:col>10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01474-5333-45D7-BAD2-A0A09137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Analysis%20Car%20Inventory.txt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Analysis%20Car%20Inventory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Analysis%20Car%20Inventory.txt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Analysis%20Car%20Inventory.txt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95.949344444445" createdVersion="6" refreshedVersion="6" minRefreshableVersion="3" recordCount="52">
  <cacheSource type="worksheet">
    <worksheetSource ref="A1:N53" sheet="Data Analysis 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82374"/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895.951428472225" createdVersion="6" refreshedVersion="6" minRefreshableVersion="3" recordCount="52">
  <cacheSource type="worksheet">
    <worksheetSource ref="A1:N53" sheet="Data Analysis 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82374"/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895.953104166663" createdVersion="6" refreshedVersion="6" minRefreshableVersion="3" recordCount="52">
  <cacheSource type="worksheet">
    <worksheetSource ref="A1:N53" sheet="Data Analysis 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82374"/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5895.957103935187" createdVersion="6" refreshedVersion="6" minRefreshableVersion="3" recordCount="52">
  <cacheSource type="worksheet">
    <worksheetSource ref="A1:N53" sheet="Data Analysis Car Inventory" r:id="rId2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8237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9"/>
    <n v="40326.800000000003"/>
    <n v="2122.4631578947369"/>
    <x v="0"/>
    <s v="Smith"/>
    <n v="50000"/>
    <s v="Covered"/>
    <s v="FD06MTGBla001"/>
  </r>
  <r>
    <s v="FD06MTG002"/>
    <s v="FD"/>
    <s v="Ford"/>
    <s v="MTG"/>
    <s v="Mustang"/>
    <s v="06"/>
    <n v="19"/>
    <n v="44974.8"/>
    <n v="2367.0947368421052"/>
    <x v="1"/>
    <s v="McCall"/>
    <n v="50000"/>
    <s v="Covered"/>
    <s v="FD06MTGWhi002"/>
  </r>
  <r>
    <s v="FD08MTG003"/>
    <s v="FD"/>
    <s v="Ford"/>
    <s v="MTG"/>
    <s v="Mustang"/>
    <s v="08"/>
    <n v="17"/>
    <n v="44946.5"/>
    <n v="2643.9117647058824"/>
    <x v="2"/>
    <s v="Lyon"/>
    <n v="50000"/>
    <s v="Covered"/>
    <s v="FD08MTGGre003"/>
  </r>
  <r>
    <s v="FD08MTG004"/>
    <s v="FD"/>
    <s v="Ford"/>
    <s v="MTG"/>
    <s v="Mustang"/>
    <s v="08"/>
    <n v="17"/>
    <n v="37558.800000000003"/>
    <n v="2209.3411764705884"/>
    <x v="0"/>
    <s v="Jones"/>
    <n v="50000"/>
    <s v="Covered"/>
    <s v="FD08MTGBla004"/>
  </r>
  <r>
    <s v="FD08MTG005"/>
    <s v="FD"/>
    <s v="Ford"/>
    <s v="MTG"/>
    <s v="Mustang"/>
    <s v="08"/>
    <n v="17"/>
    <n v="36438.5"/>
    <n v="2143.4411764705883"/>
    <x v="1"/>
    <s v="Smith"/>
    <n v="50000"/>
    <s v="Covered"/>
    <s v="FD08MTGWhi005"/>
  </r>
  <r>
    <s v="FD06FCS006"/>
    <s v="FD"/>
    <s v="Ford"/>
    <s v="FCS"/>
    <s v="Focus"/>
    <s v="06"/>
    <n v="19"/>
    <n v="46311.4"/>
    <n v="2437.4421052631578"/>
    <x v="2"/>
    <s v="Ewenty"/>
    <n v="75000"/>
    <s v="Covered"/>
    <s v="FD06FCSGre006"/>
  </r>
  <r>
    <s v="FD06FCS007"/>
    <s v="FD"/>
    <s v="Ford"/>
    <s v="FCS"/>
    <s v="Focus"/>
    <s v="06"/>
    <n v="19"/>
    <n v="52229.5"/>
    <n v="2748.9210526315787"/>
    <x v="2"/>
    <s v="Lyon"/>
    <n v="75000"/>
    <s v="Covered"/>
    <s v="FD06FCSGre007"/>
  </r>
  <r>
    <s v="FD09FCS008"/>
    <s v="FD"/>
    <s v="Ford"/>
    <s v="FCS"/>
    <s v="Focus"/>
    <s v="09"/>
    <n v="16"/>
    <n v="35137"/>
    <n v="2196.0625"/>
    <x v="0"/>
    <s v="Howard"/>
    <n v="75000"/>
    <s v="Covered"/>
    <s v="FD09FCSBla008"/>
  </r>
  <r>
    <s v="FD13FCS009"/>
    <s v="FD"/>
    <s v="Ford"/>
    <s v="FCS"/>
    <s v="Focus"/>
    <s v="13"/>
    <n v="12"/>
    <n v="27637.1"/>
    <n v="2303.0916666666667"/>
    <x v="0"/>
    <s v="Smith"/>
    <n v="75000"/>
    <s v="Covered"/>
    <s v="FD13FCSBla009"/>
  </r>
  <r>
    <s v="FD13FCS010"/>
    <s v="FD"/>
    <s v="Ford"/>
    <s v="FCS"/>
    <s v="Focus"/>
    <s v="13"/>
    <n v="12"/>
    <n v="27534.799999999999"/>
    <n v="2294.5666666666666"/>
    <x v="1"/>
    <s v="Praulty"/>
    <n v="75000"/>
    <s v="Covered"/>
    <s v="FD13FCSWhi010"/>
  </r>
  <r>
    <s v="FD12FCS011"/>
    <s v="FD"/>
    <s v="Ford"/>
    <s v="FCS"/>
    <s v="Focus"/>
    <s v="12"/>
    <n v="13"/>
    <n v="19341.7"/>
    <n v="1487.823076923077"/>
    <x v="1"/>
    <s v="Yousef"/>
    <n v="75000"/>
    <s v="Covered"/>
    <s v="FD12FCSWhi011"/>
  </r>
  <r>
    <s v="FD13FCS012"/>
    <s v="FD"/>
    <s v="Ford"/>
    <s v="FCS"/>
    <s v="Focus"/>
    <s v="13"/>
    <n v="12"/>
    <n v="22521.599999999999"/>
    <n v="1876.8"/>
    <x v="0"/>
    <s v="Vizzini"/>
    <n v="75000"/>
    <s v="Covered"/>
    <s v="FD13FCSBla012"/>
  </r>
  <r>
    <s v="FD13FCS013"/>
    <s v="FD"/>
    <s v="Ford"/>
    <s v="FCS"/>
    <s v="Focus"/>
    <s v="13"/>
    <n v="12"/>
    <n v="13682.9"/>
    <n v="1140.2416666666666"/>
    <x v="0"/>
    <s v="Rodriguez"/>
    <n v="75000"/>
    <s v="Covered"/>
    <s v="FD13FCSBla013"/>
  </r>
  <r>
    <s v="GM09CMR014"/>
    <s v="GM"/>
    <s v="General Motors"/>
    <s v="CMR"/>
    <s v="Camero"/>
    <s v="09"/>
    <n v="16"/>
    <n v="28464.799999999999"/>
    <n v="1779.05"/>
    <x v="1"/>
    <s v="Santos"/>
    <n v="100000"/>
    <s v="Covered"/>
    <s v="GM09CMRWhi014"/>
  </r>
  <r>
    <s v="GM12CMR015"/>
    <s v="GM"/>
    <s v="General Motors"/>
    <s v="CMR"/>
    <s v="Camero"/>
    <s v="12"/>
    <n v="13"/>
    <n v="19421.099999999999"/>
    <n v="1493.9307692307691"/>
    <x v="0"/>
    <s v="Bard"/>
    <n v="100000"/>
    <s v="Covered"/>
    <s v="GM12CMRBla015"/>
  </r>
  <r>
    <s v="GM14CMR016"/>
    <s v="GM"/>
    <s v="General Motors"/>
    <s v="CMR"/>
    <s v="Camero"/>
    <s v="14"/>
    <n v="11"/>
    <n v="14289.6"/>
    <n v="1299.0545454545454"/>
    <x v="1"/>
    <s v="Torrens"/>
    <n v="100000"/>
    <s v="Covered"/>
    <s v="GM14CMRWhi016"/>
  </r>
  <r>
    <s v="GM10SLV017"/>
    <s v="GM"/>
    <s v="General Motors"/>
    <s v="SLV"/>
    <s v="Silverado"/>
    <s v="10"/>
    <n v="15"/>
    <n v="31144.400000000001"/>
    <n v="2076.2933333333335"/>
    <x v="0"/>
    <s v="Hulinski"/>
    <n v="100000"/>
    <s v="Covered"/>
    <s v="GM10SLVBla017"/>
  </r>
  <r>
    <s v="GM98SLV018"/>
    <s v="GM"/>
    <s v="General Motors"/>
    <s v="SLV"/>
    <s v="Silverado"/>
    <s v="98"/>
    <n v="2"/>
    <n v="83162.7"/>
    <n v="41581.35"/>
    <x v="0"/>
    <s v="Santos"/>
    <n v="100000"/>
    <s v="Covered"/>
    <s v="GM98SLVBla018"/>
  </r>
  <r>
    <s v="GM00SLV019"/>
    <s v="GM"/>
    <s v="General Motors"/>
    <s v="SLV"/>
    <s v="Silverado"/>
    <s v="00"/>
    <n v="25"/>
    <n v="80685.8"/>
    <n v="3227.4320000000002"/>
    <x v="3"/>
    <s v="Vizzini"/>
    <n v="100000"/>
    <s v="Covered"/>
    <s v="GM00SLVBlu019"/>
  </r>
  <r>
    <s v="TY96CAM020"/>
    <s v="TY"/>
    <s v="Toyota"/>
    <s v="CAM"/>
    <s v="Camrey"/>
    <s v="96"/>
    <n v="4"/>
    <n v="114660.6"/>
    <n v="28665.15"/>
    <x v="2"/>
    <s v="Chan"/>
    <n v="100000"/>
    <s v="Not Covered"/>
    <s v="TY96CAMGre020"/>
  </r>
  <r>
    <s v="TY98CAM021"/>
    <s v="TY"/>
    <s v="Toyota"/>
    <s v="CAM"/>
    <s v="Camrey"/>
    <s v="98"/>
    <n v="2"/>
    <n v="93382.6"/>
    <n v="46691.3"/>
    <x v="0"/>
    <s v="Swartz"/>
    <n v="100000"/>
    <s v="Covered"/>
    <s v="TY98CAMBla021"/>
  </r>
  <r>
    <s v="TY00CAM022"/>
    <s v="TY"/>
    <s v="Toyota"/>
    <s v="CAM"/>
    <s v="Camrey"/>
    <s v="00"/>
    <n v="25"/>
    <n v="85928"/>
    <n v="3437.12"/>
    <x v="2"/>
    <s v="Ewenty"/>
    <n v="100000"/>
    <s v="Covered"/>
    <s v="TY00CAMGre022"/>
  </r>
  <r>
    <s v="TY02CAM023"/>
    <s v="TY"/>
    <s v="Toyota"/>
    <s v="CAM"/>
    <s v="Camrey"/>
    <s v="02"/>
    <n v="23"/>
    <n v="67829.100000000006"/>
    <n v="2949.0913043478263"/>
    <x v="0"/>
    <s v="Smith"/>
    <n v="100000"/>
    <s v="Covered"/>
    <s v="TY02CAMBla023"/>
  </r>
  <r>
    <s v="TY09CAM024"/>
    <s v="TY"/>
    <s v="Toyota"/>
    <s v="CAM"/>
    <s v="Camrey"/>
    <s v="09"/>
    <n v="16"/>
    <n v="48114.2"/>
    <n v="3007.1374999999998"/>
    <x v="1"/>
    <s v="Howard"/>
    <n v="100000"/>
    <s v="Covered"/>
    <s v="TY09CAMWhi024"/>
  </r>
  <r>
    <s v="TY02COR025"/>
    <s v="TY"/>
    <s v="Toyota"/>
    <s v="COR"/>
    <s v="Corola"/>
    <s v="02"/>
    <n v="23"/>
    <n v="64467.4"/>
    <n v="2802.9304347826087"/>
    <x v="4"/>
    <s v="Gaul"/>
    <n v="100000"/>
    <s v="Covered"/>
    <s v="TY02CORRed025"/>
  </r>
  <r>
    <s v="TY03COR026"/>
    <s v="TY"/>
    <s v="Toyota"/>
    <s v="COR"/>
    <s v="Corola"/>
    <s v="03"/>
    <n v="22"/>
    <n v="73444.399999999994"/>
    <n v="3338.3818181818178"/>
    <x v="0"/>
    <s v="Gaul"/>
    <n v="100000"/>
    <s v="Covered"/>
    <s v="TY03CORBla026"/>
  </r>
  <r>
    <s v="TY14COR027"/>
    <s v="TY"/>
    <s v="Toyota"/>
    <s v="COR"/>
    <s v="Corola"/>
    <s v="14"/>
    <n v="11"/>
    <n v="17556.3"/>
    <n v="1596.0272727272727"/>
    <x v="3"/>
    <s v="Praulty"/>
    <n v="100000"/>
    <s v="Covered"/>
    <s v="TY14CORBlu027"/>
  </r>
  <r>
    <s v="TY12COR028"/>
    <s v="TY"/>
    <s v="Toyota"/>
    <s v="COR"/>
    <s v="Corola"/>
    <s v="12"/>
    <n v="13"/>
    <n v="29601.9"/>
    <n v="2277.0692307692307"/>
    <x v="0"/>
    <s v="Santos"/>
    <n v="100000"/>
    <s v="Covered"/>
    <s v="TY12CORBla028"/>
  </r>
  <r>
    <s v="TY12CAM029"/>
    <s v="TY"/>
    <s v="Toyota"/>
    <s v="CAM"/>
    <s v="Camrey"/>
    <s v="12"/>
    <n v="13"/>
    <n v="22128.2"/>
    <n v="1702.1692307692308"/>
    <x v="3"/>
    <s v="Chan"/>
    <n v="100000"/>
    <s v="Covered"/>
    <s v="TY12CAMBlu029"/>
  </r>
  <r>
    <s v="HO99CIV030"/>
    <s v="HO"/>
    <s v="Honda"/>
    <s v="CIV"/>
    <s v="Civic"/>
    <s v="99"/>
    <n v="1"/>
    <n v="82374"/>
    <n v="82374"/>
    <x v="1"/>
    <s v="Rodriguez"/>
    <n v="75000"/>
    <s v="Not Covered"/>
    <s v="HO99CIVWhi030"/>
  </r>
  <r>
    <s v="HO01CIV031"/>
    <s v="HO"/>
    <s v="Honda"/>
    <s v="CIV"/>
    <s v="Civic"/>
    <s v="01"/>
    <n v="24"/>
    <n v="69891.899999999994"/>
    <n v="2912.1624999999999"/>
    <x v="3"/>
    <s v="Jones"/>
    <n v="75000"/>
    <s v="Covered"/>
    <s v="HO01CIVBlu031"/>
  </r>
  <r>
    <s v="HO10CIV032"/>
    <s v="HO"/>
    <s v="Honda"/>
    <s v="CIV"/>
    <s v="Civic"/>
    <s v="10"/>
    <n v="15"/>
    <n v="22573"/>
    <n v="1504.8666666666666"/>
    <x v="3"/>
    <s v="Torrens"/>
    <n v="75000"/>
    <s v="Covered"/>
    <s v="HO10CIVBlu032"/>
  </r>
  <r>
    <s v="HO10CIV033"/>
    <s v="HO"/>
    <s v="Honda"/>
    <s v="CIV"/>
    <s v="Civic"/>
    <s v="10"/>
    <n v="15"/>
    <n v="33477.199999999997"/>
    <n v="2231.813333333333"/>
    <x v="0"/>
    <s v="Swartz"/>
    <n v="75000"/>
    <s v="Covered"/>
    <s v="HO10CIVBla033"/>
  </r>
  <r>
    <s v="HO11CIV034"/>
    <s v="HO"/>
    <s v="Honda"/>
    <s v="CIV"/>
    <s v="Civic"/>
    <s v="11"/>
    <n v="14"/>
    <n v="30555.3"/>
    <n v="2182.5214285714287"/>
    <x v="0"/>
    <s v="Lyon"/>
    <n v="75000"/>
    <s v="Covered"/>
    <s v="HO11CIVBla034"/>
  </r>
  <r>
    <s v="HO12CIV035"/>
    <s v="HO"/>
    <s v="Honda"/>
    <s v="CIV"/>
    <s v="Civic"/>
    <s v="12"/>
    <n v="13"/>
    <n v="24513.200000000001"/>
    <n v="1885.6307692307694"/>
    <x v="0"/>
    <s v="Hulinski"/>
    <n v="75000"/>
    <s v="Covered"/>
    <s v="HO12CIVBla035"/>
  </r>
  <r>
    <s v="HO13CIV036"/>
    <s v="HO"/>
    <s v="Honda"/>
    <s v="CIV"/>
    <s v="Civic"/>
    <s v="13"/>
    <n v="12"/>
    <n v="13867.6"/>
    <n v="1155.6333333333334"/>
    <x v="0"/>
    <s v="Chan"/>
    <n v="75000"/>
    <s v="Covered"/>
    <s v="HO13CIVBla036"/>
  </r>
  <r>
    <s v="HO05ODY037"/>
    <s v="HO"/>
    <s v="Honda"/>
    <s v="ODY"/>
    <s v="Odyssey"/>
    <s v="05"/>
    <n v="20"/>
    <n v="60389.5"/>
    <n v="3019.4749999999999"/>
    <x v="1"/>
    <s v="Howard"/>
    <n v="100000"/>
    <s v="Covered"/>
    <s v="HO05ODYWhi037"/>
  </r>
  <r>
    <s v="HO07ODY038"/>
    <s v="HO"/>
    <s v="Honda"/>
    <s v="ODY"/>
    <s v="Odyssey"/>
    <s v="07"/>
    <n v="18"/>
    <n v="50854.1"/>
    <n v="2825.2277777777776"/>
    <x v="0"/>
    <s v="Swartz"/>
    <n v="100000"/>
    <s v="Covered"/>
    <s v="HO07ODYBla038"/>
  </r>
  <r>
    <s v="HO08ODY039"/>
    <s v="HO"/>
    <s v="Honda"/>
    <s v="ODY"/>
    <s v="Odyssey"/>
    <s v="08"/>
    <n v="17"/>
    <n v="42504.6"/>
    <n v="2500.2705882352939"/>
    <x v="1"/>
    <s v="Rodriguez"/>
    <n v="100000"/>
    <s v="Covered"/>
    <s v="HO08ODYWhi039"/>
  </r>
  <r>
    <s v="HO01ODY040"/>
    <s v="HO"/>
    <s v="Honda"/>
    <s v="ODY"/>
    <s v="Odyssey"/>
    <s v="01"/>
    <n v="24"/>
    <n v="68658.899999999994"/>
    <n v="2860.7874999999999"/>
    <x v="0"/>
    <s v="Smith"/>
    <n v="100000"/>
    <s v="Covered"/>
    <s v="HO01ODYBla040"/>
  </r>
  <r>
    <s v="HO14ODY041"/>
    <s v="HO"/>
    <s v="Honda"/>
    <s v="ODY"/>
    <s v="Odyssey"/>
    <s v="14"/>
    <n v="11"/>
    <n v="3708.1"/>
    <n v="337.09999999999997"/>
    <x v="0"/>
    <s v="McCall"/>
    <n v="100000"/>
    <s v="Covered"/>
    <s v="HO14ODYBla041"/>
  </r>
  <r>
    <s v="CR04PTC042"/>
    <s v="CR"/>
    <s v="Chrysler"/>
    <s v="PTC"/>
    <s v="PT Cruiser"/>
    <s v="04"/>
    <n v="21"/>
    <n v="64542"/>
    <n v="3073.4285714285716"/>
    <x v="3"/>
    <s v="Smith"/>
    <n v="75000"/>
    <s v="Covered"/>
    <s v="CR04PTCBlu042"/>
  </r>
  <r>
    <s v="CR07PTC043"/>
    <s v="CR"/>
    <s v="Chrysler"/>
    <s v="PTC"/>
    <s v="PT Cruiser"/>
    <s v="07"/>
    <n v="18"/>
    <n v="42074.2"/>
    <n v="2337.4555555555553"/>
    <x v="2"/>
    <s v="Gaul"/>
    <n v="75000"/>
    <s v="Covered"/>
    <s v="CR07PTCGre043"/>
  </r>
  <r>
    <s v="CR11PTC044"/>
    <s v="CR"/>
    <s v="Chrysler"/>
    <s v="PTC"/>
    <s v="PT Cruiser"/>
    <s v="11"/>
    <n v="14"/>
    <n v="27394.2"/>
    <n v="1956.7285714285715"/>
    <x v="0"/>
    <s v="Vizzini"/>
    <n v="75000"/>
    <s v="Covered"/>
    <s v="CR11PTCBla044"/>
  </r>
  <r>
    <s v="CR99CAR045"/>
    <s v="CR"/>
    <s v="Chrysler"/>
    <s v="CAR"/>
    <s v="Caravan"/>
    <s v="99"/>
    <n v="1"/>
    <n v="79420.600000000006"/>
    <n v="79420.600000000006"/>
    <x v="2"/>
    <s v="Hulinski"/>
    <n v="75000"/>
    <s v="Not Covered"/>
    <s v="CR99CARGre045"/>
  </r>
  <r>
    <s v="CR00CAR046"/>
    <s v="CR"/>
    <s v="Chrysler"/>
    <s v="CAR"/>
    <s v="Caravan"/>
    <s v="00"/>
    <n v="25"/>
    <n v="77243.100000000006"/>
    <n v="3089.7240000000002"/>
    <x v="0"/>
    <s v="Jones"/>
    <n v="75000"/>
    <s v="Not Covered"/>
    <s v="CR00CARBla046"/>
  </r>
  <r>
    <s v="CR04CAR047"/>
    <s v="CR"/>
    <s v="Chrysler"/>
    <s v="CAR"/>
    <s v="Caravan"/>
    <s v="04"/>
    <n v="21"/>
    <n v="72527.199999999997"/>
    <n v="3453.6761904761902"/>
    <x v="1"/>
    <s v="Bard"/>
    <n v="75000"/>
    <s v="Covered"/>
    <s v="CR04CARWhi047"/>
  </r>
  <r>
    <s v="CR04CAR048"/>
    <s v="CR"/>
    <s v="Chrysler"/>
    <s v="CAR"/>
    <s v="Caravan"/>
    <s v="04"/>
    <n v="21"/>
    <n v="52699.4"/>
    <n v="2509.4952380952382"/>
    <x v="4"/>
    <s v="Bard"/>
    <n v="75000"/>
    <s v="Covered"/>
    <s v="CR04CARRed048"/>
  </r>
  <r>
    <s v="HY11ELA049"/>
    <s v="HY"/>
    <s v="Hundai"/>
    <s v="ELA"/>
    <s v="Elantra"/>
    <s v="11"/>
    <n v="14"/>
    <n v="29102.3"/>
    <n v="2078.735714285714"/>
    <x v="0"/>
    <s v="Torrens"/>
    <n v="100000"/>
    <s v="Covered"/>
    <s v="HY11ELABla049"/>
  </r>
  <r>
    <s v="HY12ELA050"/>
    <s v="HY"/>
    <s v="Hundai"/>
    <s v="ELA"/>
    <s v="Elantra"/>
    <s v="12"/>
    <n v="13"/>
    <n v="22282"/>
    <n v="1714"/>
    <x v="3"/>
    <s v="McCall"/>
    <n v="100000"/>
    <s v="Covered"/>
    <s v="HY12ELABlu050"/>
  </r>
  <r>
    <s v="HY13ELA051"/>
    <s v="HY"/>
    <s v="Hundai"/>
    <s v="ELA"/>
    <s v="Elantra"/>
    <s v="13"/>
    <n v="12"/>
    <n v="20223.900000000001"/>
    <n v="1685.325"/>
    <x v="0"/>
    <s v="Praulty"/>
    <n v="100000"/>
    <s v="Covered"/>
    <s v="HY13ELABla051"/>
  </r>
  <r>
    <s v="HY13ELA052"/>
    <s v="HY"/>
    <s v="Hundai"/>
    <s v="ELA"/>
    <s v="Elantra"/>
    <s v="13"/>
    <n v="12"/>
    <n v="22188.5"/>
    <n v="1849.0416666666667"/>
    <x v="3"/>
    <s v="Ewenty"/>
    <n v="100000"/>
    <s v="Covered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9"/>
    <n v="40326.800000000003"/>
    <n v="2122.4631578947369"/>
    <x v="0"/>
    <s v="Smith"/>
    <n v="50000"/>
    <s v="Covered"/>
    <s v="FD06MTGBla001"/>
  </r>
  <r>
    <s v="FD06MTG002"/>
    <s v="FD"/>
    <s v="Ford"/>
    <s v="MTG"/>
    <s v="Mustang"/>
    <s v="06"/>
    <n v="19"/>
    <n v="44974.8"/>
    <n v="2367.0947368421052"/>
    <x v="1"/>
    <s v="McCall"/>
    <n v="50000"/>
    <s v="Covered"/>
    <s v="FD06MTGWhi002"/>
  </r>
  <r>
    <s v="FD08MTG003"/>
    <s v="FD"/>
    <s v="Ford"/>
    <s v="MTG"/>
    <s v="Mustang"/>
    <s v="08"/>
    <n v="17"/>
    <n v="44946.5"/>
    <n v="2643.9117647058824"/>
    <x v="2"/>
    <s v="Lyon"/>
    <n v="50000"/>
    <s v="Covered"/>
    <s v="FD08MTGGre003"/>
  </r>
  <r>
    <s v="FD08MTG004"/>
    <s v="FD"/>
    <s v="Ford"/>
    <s v="MTG"/>
    <s v="Mustang"/>
    <s v="08"/>
    <n v="17"/>
    <n v="37558.800000000003"/>
    <n v="2209.3411764705884"/>
    <x v="0"/>
    <s v="Jones"/>
    <n v="50000"/>
    <s v="Covered"/>
    <s v="FD08MTGBla004"/>
  </r>
  <r>
    <s v="FD08MTG005"/>
    <s v="FD"/>
    <s v="Ford"/>
    <s v="MTG"/>
    <s v="Mustang"/>
    <s v="08"/>
    <n v="17"/>
    <n v="36438.5"/>
    <n v="2143.4411764705883"/>
    <x v="1"/>
    <s v="Smith"/>
    <n v="50000"/>
    <s v="Covered"/>
    <s v="FD08MTGWhi005"/>
  </r>
  <r>
    <s v="FD06FCS006"/>
    <s v="FD"/>
    <s v="Ford"/>
    <s v="FCS"/>
    <s v="Focus"/>
    <s v="06"/>
    <n v="19"/>
    <n v="46311.4"/>
    <n v="2437.4421052631578"/>
    <x v="2"/>
    <s v="Ewenty"/>
    <n v="75000"/>
    <s v="Covered"/>
    <s v="FD06FCSGre006"/>
  </r>
  <r>
    <s v="FD06FCS007"/>
    <s v="FD"/>
    <s v="Ford"/>
    <s v="FCS"/>
    <s v="Focus"/>
    <s v="06"/>
    <n v="19"/>
    <n v="52229.5"/>
    <n v="2748.9210526315787"/>
    <x v="2"/>
    <s v="Lyon"/>
    <n v="75000"/>
    <s v="Covered"/>
    <s v="FD06FCSGre007"/>
  </r>
  <r>
    <s v="FD09FCS008"/>
    <s v="FD"/>
    <s v="Ford"/>
    <s v="FCS"/>
    <s v="Focus"/>
    <s v="09"/>
    <n v="16"/>
    <n v="35137"/>
    <n v="2196.0625"/>
    <x v="0"/>
    <s v="Howard"/>
    <n v="75000"/>
    <s v="Covered"/>
    <s v="FD09FCSBla008"/>
  </r>
  <r>
    <s v="FD13FCS009"/>
    <s v="FD"/>
    <s v="Ford"/>
    <s v="FCS"/>
    <s v="Focus"/>
    <s v="13"/>
    <n v="12"/>
    <n v="27637.1"/>
    <n v="2303.0916666666667"/>
    <x v="0"/>
    <s v="Smith"/>
    <n v="75000"/>
    <s v="Covered"/>
    <s v="FD13FCSBla009"/>
  </r>
  <r>
    <s v="FD13FCS010"/>
    <s v="FD"/>
    <s v="Ford"/>
    <s v="FCS"/>
    <s v="Focus"/>
    <s v="13"/>
    <n v="12"/>
    <n v="27534.799999999999"/>
    <n v="2294.5666666666666"/>
    <x v="1"/>
    <s v="Praulty"/>
    <n v="75000"/>
    <s v="Covered"/>
    <s v="FD13FCSWhi010"/>
  </r>
  <r>
    <s v="FD12FCS011"/>
    <s v="FD"/>
    <s v="Ford"/>
    <s v="FCS"/>
    <s v="Focus"/>
    <s v="12"/>
    <n v="13"/>
    <n v="19341.7"/>
    <n v="1487.823076923077"/>
    <x v="1"/>
    <s v="Yousef"/>
    <n v="75000"/>
    <s v="Covered"/>
    <s v="FD12FCSWhi011"/>
  </r>
  <r>
    <s v="FD13FCS012"/>
    <s v="FD"/>
    <s v="Ford"/>
    <s v="FCS"/>
    <s v="Focus"/>
    <s v="13"/>
    <n v="12"/>
    <n v="22521.599999999999"/>
    <n v="1876.8"/>
    <x v="0"/>
    <s v="Vizzini"/>
    <n v="75000"/>
    <s v="Covered"/>
    <s v="FD13FCSBla012"/>
  </r>
  <r>
    <s v="FD13FCS013"/>
    <s v="FD"/>
    <s v="Ford"/>
    <s v="FCS"/>
    <s v="Focus"/>
    <s v="13"/>
    <n v="12"/>
    <n v="13682.9"/>
    <n v="1140.2416666666666"/>
    <x v="0"/>
    <s v="Rodriguez"/>
    <n v="75000"/>
    <s v="Covered"/>
    <s v="FD13FCSBla013"/>
  </r>
  <r>
    <s v="GM09CMR014"/>
    <s v="GM"/>
    <s v="General Motors"/>
    <s v="CMR"/>
    <s v="Camero"/>
    <s v="09"/>
    <n v="16"/>
    <n v="28464.799999999999"/>
    <n v="1779.05"/>
    <x v="1"/>
    <s v="Santos"/>
    <n v="100000"/>
    <s v="Covered"/>
    <s v="GM09CMRWhi014"/>
  </r>
  <r>
    <s v="GM12CMR015"/>
    <s v="GM"/>
    <s v="General Motors"/>
    <s v="CMR"/>
    <s v="Camero"/>
    <s v="12"/>
    <n v="13"/>
    <n v="19421.099999999999"/>
    <n v="1493.9307692307691"/>
    <x v="0"/>
    <s v="Bard"/>
    <n v="100000"/>
    <s v="Covered"/>
    <s v="GM12CMRBla015"/>
  </r>
  <r>
    <s v="GM14CMR016"/>
    <s v="GM"/>
    <s v="General Motors"/>
    <s v="CMR"/>
    <s v="Camero"/>
    <s v="14"/>
    <n v="11"/>
    <n v="14289.6"/>
    <n v="1299.0545454545454"/>
    <x v="1"/>
    <s v="Torrens"/>
    <n v="100000"/>
    <s v="Covered"/>
    <s v="GM14CMRWhi016"/>
  </r>
  <r>
    <s v="GM10SLV017"/>
    <s v="GM"/>
    <s v="General Motors"/>
    <s v="SLV"/>
    <s v="Silverado"/>
    <s v="10"/>
    <n v="15"/>
    <n v="31144.400000000001"/>
    <n v="2076.2933333333335"/>
    <x v="0"/>
    <s v="Hulinski"/>
    <n v="100000"/>
    <s v="Covered"/>
    <s v="GM10SLVBla017"/>
  </r>
  <r>
    <s v="GM98SLV018"/>
    <s v="GM"/>
    <s v="General Motors"/>
    <s v="SLV"/>
    <s v="Silverado"/>
    <s v="98"/>
    <n v="2"/>
    <n v="83162.7"/>
    <n v="41581.35"/>
    <x v="0"/>
    <s v="Santos"/>
    <n v="100000"/>
    <s v="Covered"/>
    <s v="GM98SLVBla018"/>
  </r>
  <r>
    <s v="GM00SLV019"/>
    <s v="GM"/>
    <s v="General Motors"/>
    <s v="SLV"/>
    <s v="Silverado"/>
    <s v="00"/>
    <n v="25"/>
    <n v="80685.8"/>
    <n v="3227.4320000000002"/>
    <x v="3"/>
    <s v="Vizzini"/>
    <n v="100000"/>
    <s v="Covered"/>
    <s v="GM00SLVBlu019"/>
  </r>
  <r>
    <s v="TY96CAM020"/>
    <s v="TY"/>
    <s v="Toyota"/>
    <s v="CAM"/>
    <s v="Camrey"/>
    <s v="96"/>
    <n v="4"/>
    <n v="114660.6"/>
    <n v="28665.15"/>
    <x v="2"/>
    <s v="Chan"/>
    <n v="100000"/>
    <s v="Not Covered"/>
    <s v="TY96CAMGre020"/>
  </r>
  <r>
    <s v="TY98CAM021"/>
    <s v="TY"/>
    <s v="Toyota"/>
    <s v="CAM"/>
    <s v="Camrey"/>
    <s v="98"/>
    <n v="2"/>
    <n v="93382.6"/>
    <n v="46691.3"/>
    <x v="0"/>
    <s v="Swartz"/>
    <n v="100000"/>
    <s v="Covered"/>
    <s v="TY98CAMBla021"/>
  </r>
  <r>
    <s v="TY00CAM022"/>
    <s v="TY"/>
    <s v="Toyota"/>
    <s v="CAM"/>
    <s v="Camrey"/>
    <s v="00"/>
    <n v="25"/>
    <n v="85928"/>
    <n v="3437.12"/>
    <x v="2"/>
    <s v="Ewenty"/>
    <n v="100000"/>
    <s v="Covered"/>
    <s v="TY00CAMGre022"/>
  </r>
  <r>
    <s v="TY02CAM023"/>
    <s v="TY"/>
    <s v="Toyota"/>
    <s v="CAM"/>
    <s v="Camrey"/>
    <s v="02"/>
    <n v="23"/>
    <n v="67829.100000000006"/>
    <n v="2949.0913043478263"/>
    <x v="0"/>
    <s v="Smith"/>
    <n v="100000"/>
    <s v="Covered"/>
    <s v="TY02CAMBla023"/>
  </r>
  <r>
    <s v="TY09CAM024"/>
    <s v="TY"/>
    <s v="Toyota"/>
    <s v="CAM"/>
    <s v="Camrey"/>
    <s v="09"/>
    <n v="16"/>
    <n v="48114.2"/>
    <n v="3007.1374999999998"/>
    <x v="1"/>
    <s v="Howard"/>
    <n v="100000"/>
    <s v="Covered"/>
    <s v="TY09CAMWhi024"/>
  </r>
  <r>
    <s v="TY02COR025"/>
    <s v="TY"/>
    <s v="Toyota"/>
    <s v="COR"/>
    <s v="Corola"/>
    <s v="02"/>
    <n v="23"/>
    <n v="64467.4"/>
    <n v="2802.9304347826087"/>
    <x v="4"/>
    <s v="Gaul"/>
    <n v="100000"/>
    <s v="Covered"/>
    <s v="TY02CORRed025"/>
  </r>
  <r>
    <s v="TY03COR026"/>
    <s v="TY"/>
    <s v="Toyota"/>
    <s v="COR"/>
    <s v="Corola"/>
    <s v="03"/>
    <n v="22"/>
    <n v="73444.399999999994"/>
    <n v="3338.3818181818178"/>
    <x v="0"/>
    <s v="Gaul"/>
    <n v="100000"/>
    <s v="Covered"/>
    <s v="TY03CORBla026"/>
  </r>
  <r>
    <s v="TY14COR027"/>
    <s v="TY"/>
    <s v="Toyota"/>
    <s v="COR"/>
    <s v="Corola"/>
    <s v="14"/>
    <n v="11"/>
    <n v="17556.3"/>
    <n v="1596.0272727272727"/>
    <x v="3"/>
    <s v="Praulty"/>
    <n v="100000"/>
    <s v="Covered"/>
    <s v="TY14CORBlu027"/>
  </r>
  <r>
    <s v="TY12COR028"/>
    <s v="TY"/>
    <s v="Toyota"/>
    <s v="COR"/>
    <s v="Corola"/>
    <s v="12"/>
    <n v="13"/>
    <n v="29601.9"/>
    <n v="2277.0692307692307"/>
    <x v="0"/>
    <s v="Santos"/>
    <n v="100000"/>
    <s v="Covered"/>
    <s v="TY12CORBla028"/>
  </r>
  <r>
    <s v="TY12CAM029"/>
    <s v="TY"/>
    <s v="Toyota"/>
    <s v="CAM"/>
    <s v="Camrey"/>
    <s v="12"/>
    <n v="13"/>
    <n v="22128.2"/>
    <n v="1702.1692307692308"/>
    <x v="3"/>
    <s v="Chan"/>
    <n v="100000"/>
    <s v="Covered"/>
    <s v="TY12CAMBlu029"/>
  </r>
  <r>
    <s v="HO99CIV030"/>
    <s v="HO"/>
    <s v="Honda"/>
    <s v="CIV"/>
    <s v="Civic"/>
    <s v="99"/>
    <n v="1"/>
    <n v="82374"/>
    <n v="82374"/>
    <x v="1"/>
    <s v="Rodriguez"/>
    <n v="75000"/>
    <s v="Not Covered"/>
    <s v="HO99CIVWhi030"/>
  </r>
  <r>
    <s v="HO01CIV031"/>
    <s v="HO"/>
    <s v="Honda"/>
    <s v="CIV"/>
    <s v="Civic"/>
    <s v="01"/>
    <n v="24"/>
    <n v="69891.899999999994"/>
    <n v="2912.1624999999999"/>
    <x v="3"/>
    <s v="Jones"/>
    <n v="75000"/>
    <s v="Covered"/>
    <s v="HO01CIVBlu031"/>
  </r>
  <r>
    <s v="HO10CIV032"/>
    <s v="HO"/>
    <s v="Honda"/>
    <s v="CIV"/>
    <s v="Civic"/>
    <s v="10"/>
    <n v="15"/>
    <n v="22573"/>
    <n v="1504.8666666666666"/>
    <x v="3"/>
    <s v="Torrens"/>
    <n v="75000"/>
    <s v="Covered"/>
    <s v="HO10CIVBlu032"/>
  </r>
  <r>
    <s v="HO10CIV033"/>
    <s v="HO"/>
    <s v="Honda"/>
    <s v="CIV"/>
    <s v="Civic"/>
    <s v="10"/>
    <n v="15"/>
    <n v="33477.199999999997"/>
    <n v="2231.813333333333"/>
    <x v="0"/>
    <s v="Swartz"/>
    <n v="75000"/>
    <s v="Covered"/>
    <s v="HO10CIVBla033"/>
  </r>
  <r>
    <s v="HO11CIV034"/>
    <s v="HO"/>
    <s v="Honda"/>
    <s v="CIV"/>
    <s v="Civic"/>
    <s v="11"/>
    <n v="14"/>
    <n v="30555.3"/>
    <n v="2182.5214285714287"/>
    <x v="0"/>
    <s v="Lyon"/>
    <n v="75000"/>
    <s v="Covered"/>
    <s v="HO11CIVBla034"/>
  </r>
  <r>
    <s v="HO12CIV035"/>
    <s v="HO"/>
    <s v="Honda"/>
    <s v="CIV"/>
    <s v="Civic"/>
    <s v="12"/>
    <n v="13"/>
    <n v="24513.200000000001"/>
    <n v="1885.6307692307694"/>
    <x v="0"/>
    <s v="Hulinski"/>
    <n v="75000"/>
    <s v="Covered"/>
    <s v="HO12CIVBla035"/>
  </r>
  <r>
    <s v="HO13CIV036"/>
    <s v="HO"/>
    <s v="Honda"/>
    <s v="CIV"/>
    <s v="Civic"/>
    <s v="13"/>
    <n v="12"/>
    <n v="13867.6"/>
    <n v="1155.6333333333334"/>
    <x v="0"/>
    <s v="Chan"/>
    <n v="75000"/>
    <s v="Covered"/>
    <s v="HO13CIVBla036"/>
  </r>
  <r>
    <s v="HO05ODY037"/>
    <s v="HO"/>
    <s v="Honda"/>
    <s v="ODY"/>
    <s v="Odyssey"/>
    <s v="05"/>
    <n v="20"/>
    <n v="60389.5"/>
    <n v="3019.4749999999999"/>
    <x v="1"/>
    <s v="Howard"/>
    <n v="100000"/>
    <s v="Covered"/>
    <s v="HO05ODYWhi037"/>
  </r>
  <r>
    <s v="HO07ODY038"/>
    <s v="HO"/>
    <s v="Honda"/>
    <s v="ODY"/>
    <s v="Odyssey"/>
    <s v="07"/>
    <n v="18"/>
    <n v="50854.1"/>
    <n v="2825.2277777777776"/>
    <x v="0"/>
    <s v="Swartz"/>
    <n v="100000"/>
    <s v="Covered"/>
    <s v="HO07ODYBla038"/>
  </r>
  <r>
    <s v="HO08ODY039"/>
    <s v="HO"/>
    <s v="Honda"/>
    <s v="ODY"/>
    <s v="Odyssey"/>
    <s v="08"/>
    <n v="17"/>
    <n v="42504.6"/>
    <n v="2500.2705882352939"/>
    <x v="1"/>
    <s v="Rodriguez"/>
    <n v="100000"/>
    <s v="Covered"/>
    <s v="HO08ODYWhi039"/>
  </r>
  <r>
    <s v="HO01ODY040"/>
    <s v="HO"/>
    <s v="Honda"/>
    <s v="ODY"/>
    <s v="Odyssey"/>
    <s v="01"/>
    <n v="24"/>
    <n v="68658.899999999994"/>
    <n v="2860.7874999999999"/>
    <x v="0"/>
    <s v="Smith"/>
    <n v="100000"/>
    <s v="Covered"/>
    <s v="HO01ODYBla040"/>
  </r>
  <r>
    <s v="HO14ODY041"/>
    <s v="HO"/>
    <s v="Honda"/>
    <s v="ODY"/>
    <s v="Odyssey"/>
    <s v="14"/>
    <n v="11"/>
    <n v="3708.1"/>
    <n v="337.09999999999997"/>
    <x v="0"/>
    <s v="McCall"/>
    <n v="100000"/>
    <s v="Covered"/>
    <s v="HO14ODYBla041"/>
  </r>
  <r>
    <s v="CR04PTC042"/>
    <s v="CR"/>
    <s v="Chrysler"/>
    <s v="PTC"/>
    <s v="PT Cruiser"/>
    <s v="04"/>
    <n v="21"/>
    <n v="64542"/>
    <n v="3073.4285714285716"/>
    <x v="3"/>
    <s v="Smith"/>
    <n v="75000"/>
    <s v="Covered"/>
    <s v="CR04PTCBlu042"/>
  </r>
  <r>
    <s v="CR07PTC043"/>
    <s v="CR"/>
    <s v="Chrysler"/>
    <s v="PTC"/>
    <s v="PT Cruiser"/>
    <s v="07"/>
    <n v="18"/>
    <n v="42074.2"/>
    <n v="2337.4555555555553"/>
    <x v="2"/>
    <s v="Gaul"/>
    <n v="75000"/>
    <s v="Covered"/>
    <s v="CR07PTCGre043"/>
  </r>
  <r>
    <s v="CR11PTC044"/>
    <s v="CR"/>
    <s v="Chrysler"/>
    <s v="PTC"/>
    <s v="PT Cruiser"/>
    <s v="11"/>
    <n v="14"/>
    <n v="27394.2"/>
    <n v="1956.7285714285715"/>
    <x v="0"/>
    <s v="Vizzini"/>
    <n v="75000"/>
    <s v="Covered"/>
    <s v="CR11PTCBla044"/>
  </r>
  <r>
    <s v="CR99CAR045"/>
    <s v="CR"/>
    <s v="Chrysler"/>
    <s v="CAR"/>
    <s v="Caravan"/>
    <s v="99"/>
    <n v="1"/>
    <n v="79420.600000000006"/>
    <n v="79420.600000000006"/>
    <x v="2"/>
    <s v="Hulinski"/>
    <n v="75000"/>
    <s v="Not Covered"/>
    <s v="CR99CARGre045"/>
  </r>
  <r>
    <s v="CR00CAR046"/>
    <s v="CR"/>
    <s v="Chrysler"/>
    <s v="CAR"/>
    <s v="Caravan"/>
    <s v="00"/>
    <n v="25"/>
    <n v="77243.100000000006"/>
    <n v="3089.7240000000002"/>
    <x v="0"/>
    <s v="Jones"/>
    <n v="75000"/>
    <s v="Not Covered"/>
    <s v="CR00CARBla046"/>
  </r>
  <r>
    <s v="CR04CAR047"/>
    <s v="CR"/>
    <s v="Chrysler"/>
    <s v="CAR"/>
    <s v="Caravan"/>
    <s v="04"/>
    <n v="21"/>
    <n v="72527.199999999997"/>
    <n v="3453.6761904761902"/>
    <x v="1"/>
    <s v="Bard"/>
    <n v="75000"/>
    <s v="Covered"/>
    <s v="CR04CARWhi047"/>
  </r>
  <r>
    <s v="CR04CAR048"/>
    <s v="CR"/>
    <s v="Chrysler"/>
    <s v="CAR"/>
    <s v="Caravan"/>
    <s v="04"/>
    <n v="21"/>
    <n v="52699.4"/>
    <n v="2509.4952380952382"/>
    <x v="4"/>
    <s v="Bard"/>
    <n v="75000"/>
    <s v="Covered"/>
    <s v="CR04CARRed048"/>
  </r>
  <r>
    <s v="HY11ELA049"/>
    <s v="HY"/>
    <s v="Hundai"/>
    <s v="ELA"/>
    <s v="Elantra"/>
    <s v="11"/>
    <n v="14"/>
    <n v="29102.3"/>
    <n v="2078.735714285714"/>
    <x v="0"/>
    <s v="Torrens"/>
    <n v="100000"/>
    <s v="Covered"/>
    <s v="HY11ELABla049"/>
  </r>
  <r>
    <s v="HY12ELA050"/>
    <s v="HY"/>
    <s v="Hundai"/>
    <s v="ELA"/>
    <s v="Elantra"/>
    <s v="12"/>
    <n v="13"/>
    <n v="22282"/>
    <n v="1714"/>
    <x v="3"/>
    <s v="McCall"/>
    <n v="100000"/>
    <s v="Covered"/>
    <s v="HY12ELABlu050"/>
  </r>
  <r>
    <s v="HY13ELA051"/>
    <s v="HY"/>
    <s v="Hundai"/>
    <s v="ELA"/>
    <s v="Elantra"/>
    <s v="13"/>
    <n v="12"/>
    <n v="20223.900000000001"/>
    <n v="1685.325"/>
    <x v="0"/>
    <s v="Praulty"/>
    <n v="100000"/>
    <s v="Covered"/>
    <s v="HY13ELABla051"/>
  </r>
  <r>
    <s v="HY13ELA052"/>
    <s v="HY"/>
    <s v="Hundai"/>
    <s v="ELA"/>
    <s v="Elantra"/>
    <s v="13"/>
    <n v="12"/>
    <n v="22188.5"/>
    <n v="1849.0416666666667"/>
    <x v="3"/>
    <s v="Ewenty"/>
    <n v="100000"/>
    <s v="Covered"/>
    <s v="HY13ELABlu0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9"/>
    <n v="40326.800000000003"/>
    <n v="2122.4631578947369"/>
    <x v="0"/>
    <s v="Smith"/>
    <n v="50000"/>
    <s v="Covered"/>
    <x v="0"/>
  </r>
  <r>
    <s v="FD06MTG002"/>
    <s v="FD"/>
    <s v="Ford"/>
    <s v="MTG"/>
    <s v="Mustang"/>
    <s v="06"/>
    <n v="19"/>
    <n v="44974.8"/>
    <n v="2367.0947368421052"/>
    <x v="1"/>
    <s v="McCall"/>
    <n v="50000"/>
    <s v="Covered"/>
    <x v="1"/>
  </r>
  <r>
    <s v="FD08MTG003"/>
    <s v="FD"/>
    <s v="Ford"/>
    <s v="MTG"/>
    <s v="Mustang"/>
    <s v="08"/>
    <n v="17"/>
    <n v="44946.5"/>
    <n v="2643.9117647058824"/>
    <x v="2"/>
    <s v="Lyon"/>
    <n v="50000"/>
    <s v="Covered"/>
    <x v="2"/>
  </r>
  <r>
    <s v="FD08MTG004"/>
    <s v="FD"/>
    <s v="Ford"/>
    <s v="MTG"/>
    <s v="Mustang"/>
    <s v="08"/>
    <n v="17"/>
    <n v="37558.800000000003"/>
    <n v="2209.3411764705884"/>
    <x v="0"/>
    <s v="Jones"/>
    <n v="50000"/>
    <s v="Covered"/>
    <x v="3"/>
  </r>
  <r>
    <s v="FD08MTG005"/>
    <s v="FD"/>
    <s v="Ford"/>
    <s v="MTG"/>
    <s v="Mustang"/>
    <s v="08"/>
    <n v="17"/>
    <n v="36438.5"/>
    <n v="2143.4411764705883"/>
    <x v="1"/>
    <s v="Smith"/>
    <n v="50000"/>
    <s v="Covered"/>
    <x v="4"/>
  </r>
  <r>
    <s v="FD06FCS006"/>
    <s v="FD"/>
    <s v="Ford"/>
    <s v="FCS"/>
    <s v="Focus"/>
    <s v="06"/>
    <n v="19"/>
    <n v="46311.4"/>
    <n v="2437.4421052631578"/>
    <x v="2"/>
    <s v="Ewenty"/>
    <n v="75000"/>
    <s v="Covered"/>
    <x v="5"/>
  </r>
  <r>
    <s v="FD06FCS007"/>
    <s v="FD"/>
    <s v="Ford"/>
    <s v="FCS"/>
    <s v="Focus"/>
    <s v="06"/>
    <n v="19"/>
    <n v="52229.5"/>
    <n v="2748.9210526315787"/>
    <x v="2"/>
    <s v="Lyon"/>
    <n v="75000"/>
    <s v="Covered"/>
    <x v="6"/>
  </r>
  <r>
    <s v="FD09FCS008"/>
    <s v="FD"/>
    <s v="Ford"/>
    <s v="FCS"/>
    <s v="Focus"/>
    <s v="09"/>
    <n v="16"/>
    <n v="35137"/>
    <n v="2196.0625"/>
    <x v="0"/>
    <s v="Howard"/>
    <n v="75000"/>
    <s v="Covered"/>
    <x v="7"/>
  </r>
  <r>
    <s v="FD13FCS009"/>
    <s v="FD"/>
    <s v="Ford"/>
    <s v="FCS"/>
    <s v="Focus"/>
    <s v="13"/>
    <n v="12"/>
    <n v="27637.1"/>
    <n v="2303.0916666666667"/>
    <x v="0"/>
    <s v="Smith"/>
    <n v="75000"/>
    <s v="Covered"/>
    <x v="8"/>
  </r>
  <r>
    <s v="FD13FCS010"/>
    <s v="FD"/>
    <s v="Ford"/>
    <s v="FCS"/>
    <s v="Focus"/>
    <s v="13"/>
    <n v="12"/>
    <n v="27534.799999999999"/>
    <n v="2294.5666666666666"/>
    <x v="1"/>
    <s v="Praulty"/>
    <n v="75000"/>
    <s v="Covered"/>
    <x v="9"/>
  </r>
  <r>
    <s v="FD12FCS011"/>
    <s v="FD"/>
    <s v="Ford"/>
    <s v="FCS"/>
    <s v="Focus"/>
    <s v="12"/>
    <n v="13"/>
    <n v="19341.7"/>
    <n v="1487.823076923077"/>
    <x v="1"/>
    <s v="Yousef"/>
    <n v="75000"/>
    <s v="Covered"/>
    <x v="10"/>
  </r>
  <r>
    <s v="FD13FCS012"/>
    <s v="FD"/>
    <s v="Ford"/>
    <s v="FCS"/>
    <s v="Focus"/>
    <s v="13"/>
    <n v="12"/>
    <n v="22521.599999999999"/>
    <n v="1876.8"/>
    <x v="0"/>
    <s v="Vizzini"/>
    <n v="75000"/>
    <s v="Covered"/>
    <x v="11"/>
  </r>
  <r>
    <s v="FD13FCS013"/>
    <s v="FD"/>
    <s v="Ford"/>
    <s v="FCS"/>
    <s v="Focus"/>
    <s v="13"/>
    <n v="12"/>
    <n v="13682.9"/>
    <n v="1140.2416666666666"/>
    <x v="0"/>
    <s v="Rodriguez"/>
    <n v="75000"/>
    <s v="Covered"/>
    <x v="12"/>
  </r>
  <r>
    <s v="GM09CMR014"/>
    <s v="GM"/>
    <s v="General Motors"/>
    <s v="CMR"/>
    <s v="Camero"/>
    <s v="09"/>
    <n v="16"/>
    <n v="28464.799999999999"/>
    <n v="1779.05"/>
    <x v="1"/>
    <s v="Santos"/>
    <n v="100000"/>
    <s v="Covered"/>
    <x v="13"/>
  </r>
  <r>
    <s v="GM12CMR015"/>
    <s v="GM"/>
    <s v="General Motors"/>
    <s v="CMR"/>
    <s v="Camero"/>
    <s v="12"/>
    <n v="13"/>
    <n v="19421.099999999999"/>
    <n v="1493.9307692307691"/>
    <x v="0"/>
    <s v="Bard"/>
    <n v="100000"/>
    <s v="Covered"/>
    <x v="14"/>
  </r>
  <r>
    <s v="GM14CMR016"/>
    <s v="GM"/>
    <s v="General Motors"/>
    <s v="CMR"/>
    <s v="Camero"/>
    <s v="14"/>
    <n v="11"/>
    <n v="14289.6"/>
    <n v="1299.0545454545454"/>
    <x v="1"/>
    <s v="Torrens"/>
    <n v="100000"/>
    <s v="Covered"/>
    <x v="15"/>
  </r>
  <r>
    <s v="GM10SLV017"/>
    <s v="GM"/>
    <s v="General Motors"/>
    <s v="SLV"/>
    <s v="Silverado"/>
    <s v="10"/>
    <n v="15"/>
    <n v="31144.400000000001"/>
    <n v="2076.2933333333335"/>
    <x v="0"/>
    <s v="Hulinski"/>
    <n v="100000"/>
    <s v="Covered"/>
    <x v="16"/>
  </r>
  <r>
    <s v="GM98SLV018"/>
    <s v="GM"/>
    <s v="General Motors"/>
    <s v="SLV"/>
    <s v="Silverado"/>
    <s v="98"/>
    <n v="2"/>
    <n v="83162.7"/>
    <n v="41581.35"/>
    <x v="0"/>
    <s v="Santos"/>
    <n v="100000"/>
    <s v="Covered"/>
    <x v="17"/>
  </r>
  <r>
    <s v="GM00SLV019"/>
    <s v="GM"/>
    <s v="General Motors"/>
    <s v="SLV"/>
    <s v="Silverado"/>
    <s v="00"/>
    <n v="25"/>
    <n v="80685.8"/>
    <n v="3227.4320000000002"/>
    <x v="3"/>
    <s v="Vizzini"/>
    <n v="100000"/>
    <s v="Covered"/>
    <x v="18"/>
  </r>
  <r>
    <s v="TY96CAM020"/>
    <s v="TY"/>
    <s v="Toyota"/>
    <s v="CAM"/>
    <s v="Camrey"/>
    <s v="96"/>
    <n v="4"/>
    <n v="114660.6"/>
    <n v="28665.15"/>
    <x v="2"/>
    <s v="Chan"/>
    <n v="100000"/>
    <s v="Not Covered"/>
    <x v="19"/>
  </r>
  <r>
    <s v="TY98CAM021"/>
    <s v="TY"/>
    <s v="Toyota"/>
    <s v="CAM"/>
    <s v="Camrey"/>
    <s v="98"/>
    <n v="2"/>
    <n v="93382.6"/>
    <n v="46691.3"/>
    <x v="0"/>
    <s v="Swartz"/>
    <n v="100000"/>
    <s v="Covered"/>
    <x v="20"/>
  </r>
  <r>
    <s v="TY00CAM022"/>
    <s v="TY"/>
    <s v="Toyota"/>
    <s v="CAM"/>
    <s v="Camrey"/>
    <s v="00"/>
    <n v="25"/>
    <n v="85928"/>
    <n v="3437.12"/>
    <x v="2"/>
    <s v="Ewenty"/>
    <n v="100000"/>
    <s v="Covered"/>
    <x v="21"/>
  </r>
  <r>
    <s v="TY02CAM023"/>
    <s v="TY"/>
    <s v="Toyota"/>
    <s v="CAM"/>
    <s v="Camrey"/>
    <s v="02"/>
    <n v="23"/>
    <n v="67829.100000000006"/>
    <n v="2949.0913043478263"/>
    <x v="0"/>
    <s v="Smith"/>
    <n v="100000"/>
    <s v="Covered"/>
    <x v="22"/>
  </r>
  <r>
    <s v="TY09CAM024"/>
    <s v="TY"/>
    <s v="Toyota"/>
    <s v="CAM"/>
    <s v="Camrey"/>
    <s v="09"/>
    <n v="16"/>
    <n v="48114.2"/>
    <n v="3007.1374999999998"/>
    <x v="1"/>
    <s v="Howard"/>
    <n v="100000"/>
    <s v="Covered"/>
    <x v="23"/>
  </r>
  <r>
    <s v="TY02COR025"/>
    <s v="TY"/>
    <s v="Toyota"/>
    <s v="COR"/>
    <s v="Corola"/>
    <s v="02"/>
    <n v="23"/>
    <n v="64467.4"/>
    <n v="2802.9304347826087"/>
    <x v="4"/>
    <s v="Gaul"/>
    <n v="100000"/>
    <s v="Covered"/>
    <x v="24"/>
  </r>
  <r>
    <s v="TY03COR026"/>
    <s v="TY"/>
    <s v="Toyota"/>
    <s v="COR"/>
    <s v="Corola"/>
    <s v="03"/>
    <n v="22"/>
    <n v="73444.399999999994"/>
    <n v="3338.3818181818178"/>
    <x v="0"/>
    <s v="Gaul"/>
    <n v="100000"/>
    <s v="Covered"/>
    <x v="25"/>
  </r>
  <r>
    <s v="TY14COR027"/>
    <s v="TY"/>
    <s v="Toyota"/>
    <s v="COR"/>
    <s v="Corola"/>
    <s v="14"/>
    <n v="11"/>
    <n v="17556.3"/>
    <n v="1596.0272727272727"/>
    <x v="3"/>
    <s v="Praulty"/>
    <n v="100000"/>
    <s v="Covered"/>
    <x v="26"/>
  </r>
  <r>
    <s v="TY12COR028"/>
    <s v="TY"/>
    <s v="Toyota"/>
    <s v="COR"/>
    <s v="Corola"/>
    <s v="12"/>
    <n v="13"/>
    <n v="29601.9"/>
    <n v="2277.0692307692307"/>
    <x v="0"/>
    <s v="Santos"/>
    <n v="100000"/>
    <s v="Covered"/>
    <x v="27"/>
  </r>
  <r>
    <s v="TY12CAM029"/>
    <s v="TY"/>
    <s v="Toyota"/>
    <s v="CAM"/>
    <s v="Camrey"/>
    <s v="12"/>
    <n v="13"/>
    <n v="22128.2"/>
    <n v="1702.1692307692308"/>
    <x v="3"/>
    <s v="Chan"/>
    <n v="100000"/>
    <s v="Covered"/>
    <x v="28"/>
  </r>
  <r>
    <s v="HO99CIV030"/>
    <s v="HO"/>
    <s v="Honda"/>
    <s v="CIV"/>
    <s v="Civic"/>
    <s v="99"/>
    <n v="1"/>
    <n v="82374"/>
    <n v="82374"/>
    <x v="1"/>
    <s v="Rodriguez"/>
    <n v="75000"/>
    <s v="Not Covered"/>
    <x v="29"/>
  </r>
  <r>
    <s v="HO01CIV031"/>
    <s v="HO"/>
    <s v="Honda"/>
    <s v="CIV"/>
    <s v="Civic"/>
    <s v="01"/>
    <n v="24"/>
    <n v="69891.899999999994"/>
    <n v="2912.1624999999999"/>
    <x v="3"/>
    <s v="Jones"/>
    <n v="75000"/>
    <s v="Covered"/>
    <x v="30"/>
  </r>
  <r>
    <s v="HO10CIV032"/>
    <s v="HO"/>
    <s v="Honda"/>
    <s v="CIV"/>
    <s v="Civic"/>
    <s v="10"/>
    <n v="15"/>
    <n v="22573"/>
    <n v="1504.8666666666666"/>
    <x v="3"/>
    <s v="Torrens"/>
    <n v="75000"/>
    <s v="Covered"/>
    <x v="31"/>
  </r>
  <r>
    <s v="HO10CIV033"/>
    <s v="HO"/>
    <s v="Honda"/>
    <s v="CIV"/>
    <s v="Civic"/>
    <s v="10"/>
    <n v="15"/>
    <n v="33477.199999999997"/>
    <n v="2231.813333333333"/>
    <x v="0"/>
    <s v="Swartz"/>
    <n v="75000"/>
    <s v="Covered"/>
    <x v="32"/>
  </r>
  <r>
    <s v="HO11CIV034"/>
    <s v="HO"/>
    <s v="Honda"/>
    <s v="CIV"/>
    <s v="Civic"/>
    <s v="11"/>
    <n v="14"/>
    <n v="30555.3"/>
    <n v="2182.5214285714287"/>
    <x v="0"/>
    <s v="Lyon"/>
    <n v="75000"/>
    <s v="Covered"/>
    <x v="33"/>
  </r>
  <r>
    <s v="HO12CIV035"/>
    <s v="HO"/>
    <s v="Honda"/>
    <s v="CIV"/>
    <s v="Civic"/>
    <s v="12"/>
    <n v="13"/>
    <n v="24513.200000000001"/>
    <n v="1885.6307692307694"/>
    <x v="0"/>
    <s v="Hulinski"/>
    <n v="75000"/>
    <s v="Covered"/>
    <x v="34"/>
  </r>
  <r>
    <s v="HO13CIV036"/>
    <s v="HO"/>
    <s v="Honda"/>
    <s v="CIV"/>
    <s v="Civic"/>
    <s v="13"/>
    <n v="12"/>
    <n v="13867.6"/>
    <n v="1155.6333333333334"/>
    <x v="0"/>
    <s v="Chan"/>
    <n v="75000"/>
    <s v="Covered"/>
    <x v="35"/>
  </r>
  <r>
    <s v="HO05ODY037"/>
    <s v="HO"/>
    <s v="Honda"/>
    <s v="ODY"/>
    <s v="Odyssey"/>
    <s v="05"/>
    <n v="20"/>
    <n v="60389.5"/>
    <n v="3019.4749999999999"/>
    <x v="1"/>
    <s v="Howard"/>
    <n v="100000"/>
    <s v="Covered"/>
    <x v="36"/>
  </r>
  <r>
    <s v="HO07ODY038"/>
    <s v="HO"/>
    <s v="Honda"/>
    <s v="ODY"/>
    <s v="Odyssey"/>
    <s v="07"/>
    <n v="18"/>
    <n v="50854.1"/>
    <n v="2825.2277777777776"/>
    <x v="0"/>
    <s v="Swartz"/>
    <n v="100000"/>
    <s v="Covered"/>
    <x v="37"/>
  </r>
  <r>
    <s v="HO08ODY039"/>
    <s v="HO"/>
    <s v="Honda"/>
    <s v="ODY"/>
    <s v="Odyssey"/>
    <s v="08"/>
    <n v="17"/>
    <n v="42504.6"/>
    <n v="2500.2705882352939"/>
    <x v="1"/>
    <s v="Rodriguez"/>
    <n v="100000"/>
    <s v="Covered"/>
    <x v="38"/>
  </r>
  <r>
    <s v="HO01ODY040"/>
    <s v="HO"/>
    <s v="Honda"/>
    <s v="ODY"/>
    <s v="Odyssey"/>
    <s v="01"/>
    <n v="24"/>
    <n v="68658.899999999994"/>
    <n v="2860.7874999999999"/>
    <x v="0"/>
    <s v="Smith"/>
    <n v="100000"/>
    <s v="Covered"/>
    <x v="39"/>
  </r>
  <r>
    <s v="HO14ODY041"/>
    <s v="HO"/>
    <s v="Honda"/>
    <s v="ODY"/>
    <s v="Odyssey"/>
    <s v="14"/>
    <n v="11"/>
    <n v="3708.1"/>
    <n v="337.09999999999997"/>
    <x v="0"/>
    <s v="McCall"/>
    <n v="100000"/>
    <s v="Covered"/>
    <x v="40"/>
  </r>
  <r>
    <s v="CR04PTC042"/>
    <s v="CR"/>
    <s v="Chrysler"/>
    <s v="PTC"/>
    <s v="PT Cruiser"/>
    <s v="04"/>
    <n v="21"/>
    <n v="64542"/>
    <n v="3073.4285714285716"/>
    <x v="3"/>
    <s v="Smith"/>
    <n v="75000"/>
    <s v="Covered"/>
    <x v="41"/>
  </r>
  <r>
    <s v="CR07PTC043"/>
    <s v="CR"/>
    <s v="Chrysler"/>
    <s v="PTC"/>
    <s v="PT Cruiser"/>
    <s v="07"/>
    <n v="18"/>
    <n v="42074.2"/>
    <n v="2337.4555555555553"/>
    <x v="2"/>
    <s v="Gaul"/>
    <n v="75000"/>
    <s v="Covered"/>
    <x v="42"/>
  </r>
  <r>
    <s v="CR11PTC044"/>
    <s v="CR"/>
    <s v="Chrysler"/>
    <s v="PTC"/>
    <s v="PT Cruiser"/>
    <s v="11"/>
    <n v="14"/>
    <n v="27394.2"/>
    <n v="1956.7285714285715"/>
    <x v="0"/>
    <s v="Vizzini"/>
    <n v="75000"/>
    <s v="Covered"/>
    <x v="43"/>
  </r>
  <r>
    <s v="CR99CAR045"/>
    <s v="CR"/>
    <s v="Chrysler"/>
    <s v="CAR"/>
    <s v="Caravan"/>
    <s v="99"/>
    <n v="1"/>
    <n v="79420.600000000006"/>
    <n v="79420.600000000006"/>
    <x v="2"/>
    <s v="Hulinski"/>
    <n v="75000"/>
    <s v="Not Covered"/>
    <x v="44"/>
  </r>
  <r>
    <s v="CR00CAR046"/>
    <s v="CR"/>
    <s v="Chrysler"/>
    <s v="CAR"/>
    <s v="Caravan"/>
    <s v="00"/>
    <n v="25"/>
    <n v="77243.100000000006"/>
    <n v="3089.7240000000002"/>
    <x v="0"/>
    <s v="Jones"/>
    <n v="75000"/>
    <s v="Not Covered"/>
    <x v="45"/>
  </r>
  <r>
    <s v="CR04CAR047"/>
    <s v="CR"/>
    <s v="Chrysler"/>
    <s v="CAR"/>
    <s v="Caravan"/>
    <s v="04"/>
    <n v="21"/>
    <n v="72527.199999999997"/>
    <n v="3453.6761904761902"/>
    <x v="1"/>
    <s v="Bard"/>
    <n v="75000"/>
    <s v="Covered"/>
    <x v="46"/>
  </r>
  <r>
    <s v="CR04CAR048"/>
    <s v="CR"/>
    <s v="Chrysler"/>
    <s v="CAR"/>
    <s v="Caravan"/>
    <s v="04"/>
    <n v="21"/>
    <n v="52699.4"/>
    <n v="2509.4952380952382"/>
    <x v="4"/>
    <s v="Bard"/>
    <n v="75000"/>
    <s v="Covered"/>
    <x v="47"/>
  </r>
  <r>
    <s v="HY11ELA049"/>
    <s v="HY"/>
    <s v="Hundai"/>
    <s v="ELA"/>
    <s v="Elantra"/>
    <s v="11"/>
    <n v="14"/>
    <n v="29102.3"/>
    <n v="2078.735714285714"/>
    <x v="0"/>
    <s v="Torrens"/>
    <n v="100000"/>
    <s v="Covered"/>
    <x v="48"/>
  </r>
  <r>
    <s v="HY12ELA050"/>
    <s v="HY"/>
    <s v="Hundai"/>
    <s v="ELA"/>
    <s v="Elantra"/>
    <s v="12"/>
    <n v="13"/>
    <n v="22282"/>
    <n v="1714"/>
    <x v="3"/>
    <s v="McCall"/>
    <n v="100000"/>
    <s v="Covered"/>
    <x v="49"/>
  </r>
  <r>
    <s v="HY13ELA051"/>
    <s v="HY"/>
    <s v="Hundai"/>
    <s v="ELA"/>
    <s v="Elantra"/>
    <s v="13"/>
    <n v="12"/>
    <n v="20223.900000000001"/>
    <n v="1685.325"/>
    <x v="0"/>
    <s v="Praulty"/>
    <n v="100000"/>
    <s v="Covered"/>
    <x v="50"/>
  </r>
  <r>
    <s v="HY13ELA052"/>
    <s v="HY"/>
    <s v="Hundai"/>
    <s v="ELA"/>
    <s v="Elantra"/>
    <s v="13"/>
    <n v="12"/>
    <n v="22188.5"/>
    <n v="1849.0416666666667"/>
    <x v="3"/>
    <s v="Ewenty"/>
    <n v="100000"/>
    <s v="Covered"/>
    <x v="5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x v="0"/>
    <s v="Ford"/>
    <s v="MTG"/>
    <s v="Mustang"/>
    <s v="06"/>
    <n v="19"/>
    <n v="40326.800000000003"/>
    <n v="2122.4631578947369"/>
    <s v="Black"/>
    <x v="0"/>
    <n v="50000"/>
    <s v="Covered"/>
    <s v="FD06MTGBla001"/>
  </r>
  <r>
    <x v="1"/>
    <x v="0"/>
    <s v="Ford"/>
    <s v="MTG"/>
    <s v="Mustang"/>
    <s v="06"/>
    <n v="19"/>
    <n v="44974.8"/>
    <n v="2367.0947368421052"/>
    <s v="White"/>
    <x v="1"/>
    <n v="50000"/>
    <s v="Covered"/>
    <s v="FD06MTGWhi002"/>
  </r>
  <r>
    <x v="2"/>
    <x v="0"/>
    <s v="Ford"/>
    <s v="MTG"/>
    <s v="Mustang"/>
    <s v="08"/>
    <n v="17"/>
    <n v="44946.5"/>
    <n v="2643.9117647058824"/>
    <s v="Green"/>
    <x v="2"/>
    <n v="50000"/>
    <s v="Covered"/>
    <s v="FD08MTGGre003"/>
  </r>
  <r>
    <x v="3"/>
    <x v="0"/>
    <s v="Ford"/>
    <s v="MTG"/>
    <s v="Mustang"/>
    <s v="08"/>
    <n v="17"/>
    <n v="37558.800000000003"/>
    <n v="2209.3411764705884"/>
    <s v="Black"/>
    <x v="3"/>
    <n v="50000"/>
    <s v="Covered"/>
    <s v="FD08MTGBla004"/>
  </r>
  <r>
    <x v="4"/>
    <x v="0"/>
    <s v="Ford"/>
    <s v="MTG"/>
    <s v="Mustang"/>
    <s v="08"/>
    <n v="17"/>
    <n v="36438.5"/>
    <n v="2143.4411764705883"/>
    <s v="White"/>
    <x v="0"/>
    <n v="50000"/>
    <s v="Covered"/>
    <s v="FD08MTGWhi005"/>
  </r>
  <r>
    <x v="5"/>
    <x v="0"/>
    <s v="Ford"/>
    <s v="FCS"/>
    <s v="Focus"/>
    <s v="06"/>
    <n v="19"/>
    <n v="46311.4"/>
    <n v="2437.4421052631578"/>
    <s v="Green"/>
    <x v="4"/>
    <n v="75000"/>
    <s v="Covered"/>
    <s v="FD06FCSGre006"/>
  </r>
  <r>
    <x v="6"/>
    <x v="0"/>
    <s v="Ford"/>
    <s v="FCS"/>
    <s v="Focus"/>
    <s v="06"/>
    <n v="19"/>
    <n v="52229.5"/>
    <n v="2748.9210526315787"/>
    <s v="Green"/>
    <x v="2"/>
    <n v="75000"/>
    <s v="Covered"/>
    <s v="FD06FCSGre007"/>
  </r>
  <r>
    <x v="7"/>
    <x v="0"/>
    <s v="Ford"/>
    <s v="FCS"/>
    <s v="Focus"/>
    <s v="09"/>
    <n v="16"/>
    <n v="35137"/>
    <n v="2196.0625"/>
    <s v="Black"/>
    <x v="5"/>
    <n v="75000"/>
    <s v="Covered"/>
    <s v="FD09FCSBla008"/>
  </r>
  <r>
    <x v="8"/>
    <x v="0"/>
    <s v="Ford"/>
    <s v="FCS"/>
    <s v="Focus"/>
    <s v="13"/>
    <n v="12"/>
    <n v="27637.1"/>
    <n v="2303.0916666666667"/>
    <s v="Black"/>
    <x v="0"/>
    <n v="75000"/>
    <s v="Covered"/>
    <s v="FD13FCSBla009"/>
  </r>
  <r>
    <x v="9"/>
    <x v="0"/>
    <s v="Ford"/>
    <s v="FCS"/>
    <s v="Focus"/>
    <s v="13"/>
    <n v="12"/>
    <n v="27534.799999999999"/>
    <n v="2294.5666666666666"/>
    <s v="White"/>
    <x v="6"/>
    <n v="75000"/>
    <s v="Covered"/>
    <s v="FD13FCSWhi010"/>
  </r>
  <r>
    <x v="10"/>
    <x v="0"/>
    <s v="Ford"/>
    <s v="FCS"/>
    <s v="Focus"/>
    <s v="12"/>
    <n v="13"/>
    <n v="19341.7"/>
    <n v="1487.823076923077"/>
    <s v="White"/>
    <x v="7"/>
    <n v="75000"/>
    <s v="Covered"/>
    <s v="FD12FCSWhi011"/>
  </r>
  <r>
    <x v="11"/>
    <x v="0"/>
    <s v="Ford"/>
    <s v="FCS"/>
    <s v="Focus"/>
    <s v="13"/>
    <n v="12"/>
    <n v="22521.599999999999"/>
    <n v="1876.8"/>
    <s v="Black"/>
    <x v="8"/>
    <n v="75000"/>
    <s v="Covered"/>
    <s v="FD13FCSBla012"/>
  </r>
  <r>
    <x v="12"/>
    <x v="0"/>
    <s v="Ford"/>
    <s v="FCS"/>
    <s v="Focus"/>
    <s v="13"/>
    <n v="12"/>
    <n v="13682.9"/>
    <n v="1140.2416666666666"/>
    <s v="Black"/>
    <x v="9"/>
    <n v="75000"/>
    <s v="Covered"/>
    <s v="FD13FCSBla013"/>
  </r>
  <r>
    <x v="13"/>
    <x v="1"/>
    <s v="General Motors"/>
    <s v="CMR"/>
    <s v="Camero"/>
    <s v="09"/>
    <n v="16"/>
    <n v="28464.799999999999"/>
    <n v="1779.05"/>
    <s v="White"/>
    <x v="10"/>
    <n v="100000"/>
    <s v="Covered"/>
    <s v="GM09CMRWhi014"/>
  </r>
  <r>
    <x v="14"/>
    <x v="1"/>
    <s v="General Motors"/>
    <s v="CMR"/>
    <s v="Camero"/>
    <s v="12"/>
    <n v="13"/>
    <n v="19421.099999999999"/>
    <n v="1493.9307692307691"/>
    <s v="Black"/>
    <x v="11"/>
    <n v="100000"/>
    <s v="Covered"/>
    <s v="GM12CMRBla015"/>
  </r>
  <r>
    <x v="15"/>
    <x v="1"/>
    <s v="General Motors"/>
    <s v="CMR"/>
    <s v="Camero"/>
    <s v="14"/>
    <n v="11"/>
    <n v="14289.6"/>
    <n v="1299.0545454545454"/>
    <s v="White"/>
    <x v="12"/>
    <n v="100000"/>
    <s v="Covered"/>
    <s v="GM14CMRWhi016"/>
  </r>
  <r>
    <x v="16"/>
    <x v="1"/>
    <s v="General Motors"/>
    <s v="SLV"/>
    <s v="Silverado"/>
    <s v="10"/>
    <n v="15"/>
    <n v="31144.400000000001"/>
    <n v="2076.2933333333335"/>
    <s v="Black"/>
    <x v="13"/>
    <n v="100000"/>
    <s v="Covered"/>
    <s v="GM10SLVBla017"/>
  </r>
  <r>
    <x v="17"/>
    <x v="1"/>
    <s v="General Motors"/>
    <s v="SLV"/>
    <s v="Silverado"/>
    <s v="98"/>
    <n v="2"/>
    <n v="83162.7"/>
    <n v="41581.35"/>
    <s v="Black"/>
    <x v="10"/>
    <n v="100000"/>
    <s v="Covered"/>
    <s v="GM98SLVBla018"/>
  </r>
  <r>
    <x v="18"/>
    <x v="1"/>
    <s v="General Motors"/>
    <s v="SLV"/>
    <s v="Silverado"/>
    <s v="00"/>
    <n v="25"/>
    <n v="80685.8"/>
    <n v="3227.4320000000002"/>
    <s v="Blue"/>
    <x v="8"/>
    <n v="100000"/>
    <s v="Covered"/>
    <s v="GM00SLVBlu019"/>
  </r>
  <r>
    <x v="19"/>
    <x v="2"/>
    <s v="Toyota"/>
    <s v="CAM"/>
    <s v="Camrey"/>
    <s v="96"/>
    <n v="4"/>
    <n v="114660.6"/>
    <n v="28665.15"/>
    <s v="Green"/>
    <x v="14"/>
    <n v="100000"/>
    <s v="Not Covered"/>
    <s v="TY96CAMGre020"/>
  </r>
  <r>
    <x v="20"/>
    <x v="2"/>
    <s v="Toyota"/>
    <s v="CAM"/>
    <s v="Camrey"/>
    <s v="98"/>
    <n v="2"/>
    <n v="93382.6"/>
    <n v="46691.3"/>
    <s v="Black"/>
    <x v="15"/>
    <n v="100000"/>
    <s v="Covered"/>
    <s v="TY98CAMBla021"/>
  </r>
  <r>
    <x v="21"/>
    <x v="2"/>
    <s v="Toyota"/>
    <s v="CAM"/>
    <s v="Camrey"/>
    <s v="00"/>
    <n v="25"/>
    <n v="85928"/>
    <n v="3437.12"/>
    <s v="Green"/>
    <x v="4"/>
    <n v="100000"/>
    <s v="Covered"/>
    <s v="TY00CAMGre022"/>
  </r>
  <r>
    <x v="22"/>
    <x v="2"/>
    <s v="Toyota"/>
    <s v="CAM"/>
    <s v="Camrey"/>
    <s v="02"/>
    <n v="23"/>
    <n v="67829.100000000006"/>
    <n v="2949.0913043478263"/>
    <s v="Black"/>
    <x v="0"/>
    <n v="100000"/>
    <s v="Covered"/>
    <s v="TY02CAMBla023"/>
  </r>
  <r>
    <x v="23"/>
    <x v="2"/>
    <s v="Toyota"/>
    <s v="CAM"/>
    <s v="Camrey"/>
    <s v="09"/>
    <n v="16"/>
    <n v="48114.2"/>
    <n v="3007.1374999999998"/>
    <s v="White"/>
    <x v="5"/>
    <n v="100000"/>
    <s v="Covered"/>
    <s v="TY09CAMWhi024"/>
  </r>
  <r>
    <x v="24"/>
    <x v="2"/>
    <s v="Toyota"/>
    <s v="COR"/>
    <s v="Corola"/>
    <s v="02"/>
    <n v="23"/>
    <n v="64467.4"/>
    <n v="2802.9304347826087"/>
    <s v="Red"/>
    <x v="16"/>
    <n v="100000"/>
    <s v="Covered"/>
    <s v="TY02CORRed025"/>
  </r>
  <r>
    <x v="25"/>
    <x v="2"/>
    <s v="Toyota"/>
    <s v="COR"/>
    <s v="Corola"/>
    <s v="03"/>
    <n v="22"/>
    <n v="73444.399999999994"/>
    <n v="3338.3818181818178"/>
    <s v="Black"/>
    <x v="16"/>
    <n v="100000"/>
    <s v="Covered"/>
    <s v="TY03CORBla026"/>
  </r>
  <r>
    <x v="26"/>
    <x v="2"/>
    <s v="Toyota"/>
    <s v="COR"/>
    <s v="Corola"/>
    <s v="14"/>
    <n v="11"/>
    <n v="17556.3"/>
    <n v="1596.0272727272727"/>
    <s v="Blue"/>
    <x v="6"/>
    <n v="100000"/>
    <s v="Covered"/>
    <s v="TY14CORBlu027"/>
  </r>
  <r>
    <x v="27"/>
    <x v="2"/>
    <s v="Toyota"/>
    <s v="COR"/>
    <s v="Corola"/>
    <s v="12"/>
    <n v="13"/>
    <n v="29601.9"/>
    <n v="2277.0692307692307"/>
    <s v="Black"/>
    <x v="10"/>
    <n v="100000"/>
    <s v="Covered"/>
    <s v="TY12CORBla028"/>
  </r>
  <r>
    <x v="28"/>
    <x v="2"/>
    <s v="Toyota"/>
    <s v="CAM"/>
    <s v="Camrey"/>
    <s v="12"/>
    <n v="13"/>
    <n v="22128.2"/>
    <n v="1702.1692307692308"/>
    <s v="Blue"/>
    <x v="14"/>
    <n v="100000"/>
    <s v="Covered"/>
    <s v="TY12CAMBlu029"/>
  </r>
  <r>
    <x v="29"/>
    <x v="3"/>
    <s v="Honda"/>
    <s v="CIV"/>
    <s v="Civic"/>
    <s v="99"/>
    <n v="1"/>
    <n v="82374"/>
    <n v="82374"/>
    <s v="White"/>
    <x v="9"/>
    <n v="75000"/>
    <s v="Not Covered"/>
    <s v="HO99CIVWhi030"/>
  </r>
  <r>
    <x v="30"/>
    <x v="3"/>
    <s v="Honda"/>
    <s v="CIV"/>
    <s v="Civic"/>
    <s v="01"/>
    <n v="24"/>
    <n v="69891.899999999994"/>
    <n v="2912.1624999999999"/>
    <s v="Blue"/>
    <x v="3"/>
    <n v="75000"/>
    <s v="Covered"/>
    <s v="HO01CIVBlu031"/>
  </r>
  <r>
    <x v="31"/>
    <x v="3"/>
    <s v="Honda"/>
    <s v="CIV"/>
    <s v="Civic"/>
    <s v="10"/>
    <n v="15"/>
    <n v="22573"/>
    <n v="1504.8666666666666"/>
    <s v="Blue"/>
    <x v="12"/>
    <n v="75000"/>
    <s v="Covered"/>
    <s v="HO10CIVBlu032"/>
  </r>
  <r>
    <x v="32"/>
    <x v="3"/>
    <s v="Honda"/>
    <s v="CIV"/>
    <s v="Civic"/>
    <s v="10"/>
    <n v="15"/>
    <n v="33477.199999999997"/>
    <n v="2231.813333333333"/>
    <s v="Black"/>
    <x v="15"/>
    <n v="75000"/>
    <s v="Covered"/>
    <s v="HO10CIVBla033"/>
  </r>
  <r>
    <x v="33"/>
    <x v="3"/>
    <s v="Honda"/>
    <s v="CIV"/>
    <s v="Civic"/>
    <s v="11"/>
    <n v="14"/>
    <n v="30555.3"/>
    <n v="2182.5214285714287"/>
    <s v="Black"/>
    <x v="2"/>
    <n v="75000"/>
    <s v="Covered"/>
    <s v="HO11CIVBla034"/>
  </r>
  <r>
    <x v="34"/>
    <x v="3"/>
    <s v="Honda"/>
    <s v="CIV"/>
    <s v="Civic"/>
    <s v="12"/>
    <n v="13"/>
    <n v="24513.200000000001"/>
    <n v="1885.6307692307694"/>
    <s v="Black"/>
    <x v="13"/>
    <n v="75000"/>
    <s v="Covered"/>
    <s v="HO12CIVBla035"/>
  </r>
  <r>
    <x v="35"/>
    <x v="3"/>
    <s v="Honda"/>
    <s v="CIV"/>
    <s v="Civic"/>
    <s v="13"/>
    <n v="12"/>
    <n v="13867.6"/>
    <n v="1155.6333333333334"/>
    <s v="Black"/>
    <x v="14"/>
    <n v="75000"/>
    <s v="Covered"/>
    <s v="HO13CIVBla036"/>
  </r>
  <r>
    <x v="36"/>
    <x v="3"/>
    <s v="Honda"/>
    <s v="ODY"/>
    <s v="Odyssey"/>
    <s v="05"/>
    <n v="20"/>
    <n v="60389.5"/>
    <n v="3019.4749999999999"/>
    <s v="White"/>
    <x v="5"/>
    <n v="100000"/>
    <s v="Covered"/>
    <s v="HO05ODYWhi037"/>
  </r>
  <r>
    <x v="37"/>
    <x v="3"/>
    <s v="Honda"/>
    <s v="ODY"/>
    <s v="Odyssey"/>
    <s v="07"/>
    <n v="18"/>
    <n v="50854.1"/>
    <n v="2825.2277777777776"/>
    <s v="Black"/>
    <x v="15"/>
    <n v="100000"/>
    <s v="Covered"/>
    <s v="HO07ODYBla038"/>
  </r>
  <r>
    <x v="38"/>
    <x v="3"/>
    <s v="Honda"/>
    <s v="ODY"/>
    <s v="Odyssey"/>
    <s v="08"/>
    <n v="17"/>
    <n v="42504.6"/>
    <n v="2500.2705882352939"/>
    <s v="White"/>
    <x v="9"/>
    <n v="100000"/>
    <s v="Covered"/>
    <s v="HO08ODYWhi039"/>
  </r>
  <r>
    <x v="39"/>
    <x v="3"/>
    <s v="Honda"/>
    <s v="ODY"/>
    <s v="Odyssey"/>
    <s v="01"/>
    <n v="24"/>
    <n v="68658.899999999994"/>
    <n v="2860.7874999999999"/>
    <s v="Black"/>
    <x v="0"/>
    <n v="100000"/>
    <s v="Covered"/>
    <s v="HO01ODYBla040"/>
  </r>
  <r>
    <x v="40"/>
    <x v="3"/>
    <s v="Honda"/>
    <s v="ODY"/>
    <s v="Odyssey"/>
    <s v="14"/>
    <n v="11"/>
    <n v="3708.1"/>
    <n v="337.09999999999997"/>
    <s v="Black"/>
    <x v="1"/>
    <n v="100000"/>
    <s v="Covered"/>
    <s v="HO14ODYBla041"/>
  </r>
  <r>
    <x v="41"/>
    <x v="4"/>
    <s v="Chrysler"/>
    <s v="PTC"/>
    <s v="PT Cruiser"/>
    <s v="04"/>
    <n v="21"/>
    <n v="64542"/>
    <n v="3073.4285714285716"/>
    <s v="Blue"/>
    <x v="0"/>
    <n v="75000"/>
    <s v="Covered"/>
    <s v="CR04PTCBlu042"/>
  </r>
  <r>
    <x v="42"/>
    <x v="4"/>
    <s v="Chrysler"/>
    <s v="PTC"/>
    <s v="PT Cruiser"/>
    <s v="07"/>
    <n v="18"/>
    <n v="42074.2"/>
    <n v="2337.4555555555553"/>
    <s v="Green"/>
    <x v="16"/>
    <n v="75000"/>
    <s v="Covered"/>
    <s v="CR07PTCGre043"/>
  </r>
  <r>
    <x v="43"/>
    <x v="4"/>
    <s v="Chrysler"/>
    <s v="PTC"/>
    <s v="PT Cruiser"/>
    <s v="11"/>
    <n v="14"/>
    <n v="27394.2"/>
    <n v="1956.7285714285715"/>
    <s v="Black"/>
    <x v="8"/>
    <n v="75000"/>
    <s v="Covered"/>
    <s v="CR11PTCBla044"/>
  </r>
  <r>
    <x v="44"/>
    <x v="4"/>
    <s v="Chrysler"/>
    <s v="CAR"/>
    <s v="Caravan"/>
    <s v="99"/>
    <n v="1"/>
    <n v="79420.600000000006"/>
    <n v="79420.600000000006"/>
    <s v="Green"/>
    <x v="13"/>
    <n v="75000"/>
    <s v="Not Covered"/>
    <s v="CR99CARGre045"/>
  </r>
  <r>
    <x v="45"/>
    <x v="4"/>
    <s v="Chrysler"/>
    <s v="CAR"/>
    <s v="Caravan"/>
    <s v="00"/>
    <n v="25"/>
    <n v="77243.100000000006"/>
    <n v="3089.7240000000002"/>
    <s v="Black"/>
    <x v="3"/>
    <n v="75000"/>
    <s v="Not Covered"/>
    <s v="CR00CARBla046"/>
  </r>
  <r>
    <x v="46"/>
    <x v="4"/>
    <s v="Chrysler"/>
    <s v="CAR"/>
    <s v="Caravan"/>
    <s v="04"/>
    <n v="21"/>
    <n v="72527.199999999997"/>
    <n v="3453.6761904761902"/>
    <s v="White"/>
    <x v="11"/>
    <n v="75000"/>
    <s v="Covered"/>
    <s v="CR04CARWhi047"/>
  </r>
  <r>
    <x v="47"/>
    <x v="4"/>
    <s v="Chrysler"/>
    <s v="CAR"/>
    <s v="Caravan"/>
    <s v="04"/>
    <n v="21"/>
    <n v="52699.4"/>
    <n v="2509.4952380952382"/>
    <s v="Red"/>
    <x v="11"/>
    <n v="75000"/>
    <s v="Covered"/>
    <s v="CR04CARRed048"/>
  </r>
  <r>
    <x v="48"/>
    <x v="5"/>
    <s v="Hundai"/>
    <s v="ELA"/>
    <s v="Elantra"/>
    <s v="11"/>
    <n v="14"/>
    <n v="29102.3"/>
    <n v="2078.735714285714"/>
    <s v="Black"/>
    <x v="12"/>
    <n v="100000"/>
    <s v="Covered"/>
    <s v="HY11ELABla049"/>
  </r>
  <r>
    <x v="49"/>
    <x v="5"/>
    <s v="Hundai"/>
    <s v="ELA"/>
    <s v="Elantra"/>
    <s v="12"/>
    <n v="13"/>
    <n v="22282"/>
    <n v="1714"/>
    <s v="Blue"/>
    <x v="1"/>
    <n v="100000"/>
    <s v="Covered"/>
    <s v="HY12ELABlu050"/>
  </r>
  <r>
    <x v="50"/>
    <x v="5"/>
    <s v="Hundai"/>
    <s v="ELA"/>
    <s v="Elantra"/>
    <s v="13"/>
    <n v="12"/>
    <n v="20223.900000000001"/>
    <n v="1685.325"/>
    <s v="Black"/>
    <x v="6"/>
    <n v="100000"/>
    <s v="Covered"/>
    <s v="HY13ELABla051"/>
  </r>
  <r>
    <x v="51"/>
    <x v="5"/>
    <s v="Hundai"/>
    <s v="ELA"/>
    <s v="Elantra"/>
    <s v="13"/>
    <n v="12"/>
    <n v="22188.5"/>
    <n v="1849.0416666666667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iles" fld="7" baseField="0" baseItem="0"/>
  </dataFields>
  <formats count="12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9" type="button" dataOnly="0" labelOnly="1" outline="0" axis="axisRow" fieldPosition="0"/>
    </format>
    <format dxfId="106">
      <pivotArea dataOnly="0" labelOnly="1" fieldPosition="0">
        <references count="1">
          <reference field="9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2">
      <pivotArea collapsedLevelsAreSubtotals="1" fieldPosition="0">
        <references count="1">
          <reference field="9" count="0"/>
        </references>
      </pivotArea>
    </format>
    <format dxfId="101">
      <pivotArea dataOnly="0" labelOnly="1" fieldPosition="0">
        <references count="1">
          <reference field="9" count="0"/>
        </references>
      </pivotArea>
    </format>
    <format dxfId="5">
      <pivotArea dataOnly="0" labelOnly="1" outline="0" axis="axisValues" fieldPosition="0"/>
    </format>
    <format dxfId="3">
      <pivotArea field="9" type="button" dataOnly="0" labelOnly="1" outline="0" axis="axisRow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iles / Year" fld="8" baseField="0" baseItem="0"/>
  </dataFields>
  <formats count="8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9" type="button" dataOnly="0" labelOnly="1" outline="0" axis="axisRow" fieldPosition="0"/>
    </format>
    <format dxfId="97">
      <pivotArea dataOnly="0" labelOnly="1" fieldPosition="0">
        <references count="1">
          <reference field="9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3">
      <pivotArea collapsedLevelsAreSubtotals="1" fieldPosition="0">
        <references count="1">
          <reference field="9" count="0"/>
        </references>
      </pivotArea>
    </format>
    <format dxfId="92">
      <pivotArea dataOnly="0" labelOnly="1" fieldPosition="0">
        <references count="1">
          <reference field="9" count="0"/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numFmtId="43" showAll="0"/>
    <pivotField numFmtId="43" showAll="0"/>
    <pivotField axis="axisRow" showAll="0">
      <items count="6">
        <item sd="0" x="0"/>
        <item sd="0" x="3"/>
        <item sd="0" x="2"/>
        <item sd="0" x="4"/>
        <item sd="0" x="1"/>
        <item t="default" sd="0"/>
      </items>
    </pivotField>
    <pivotField showAll="0"/>
    <pivotField dataField="1" showAll="0"/>
    <pivotField showAll="0"/>
    <pivotField axis="axisRow" showAll="0">
      <items count="53"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</pivotFields>
  <rowFields count="2">
    <field x="9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6" baseField="0" baseItem="0"/>
    <dataField name="Count of Car ID" fld="0" subtotal="count" baseField="0" baseItem="0"/>
    <dataField name="Sum of Warantee Miles" fld="11" baseField="0" baseItem="0"/>
  </dataFields>
  <formats count="12">
    <format dxfId="91">
      <pivotArea collapsedLevelsAreSubtotals="1" fieldPosition="0">
        <references count="1">
          <reference field="9" count="1">
            <x v="0"/>
          </reference>
        </references>
      </pivotArea>
    </format>
    <format dxfId="90">
      <pivotArea collapsedLevelsAreSubtotals="1" fieldPosition="0">
        <references count="1">
          <reference field="9" count="1">
            <x v="1"/>
          </reference>
        </references>
      </pivotArea>
    </format>
    <format dxfId="89">
      <pivotArea collapsedLevelsAreSubtotals="1" fieldPosition="0">
        <references count="1">
          <reference field="9" count="1">
            <x v="2"/>
          </reference>
        </references>
      </pivotArea>
    </format>
    <format dxfId="88">
      <pivotArea collapsedLevelsAreSubtotals="1" fieldPosition="0">
        <references count="1">
          <reference field="9" count="1">
            <x v="3"/>
          </reference>
        </references>
      </pivotArea>
    </format>
    <format dxfId="87">
      <pivotArea collapsedLevelsAreSubtotals="1" fieldPosition="0">
        <references count="1">
          <reference field="9" count="1">
            <x v="4"/>
          </reference>
        </references>
      </pivotArea>
    </format>
    <format dxfId="86">
      <pivotArea dataOnly="0" labelOnly="1" fieldPosition="0">
        <references count="1">
          <reference field="9" count="0"/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9" type="button" dataOnly="0" labelOnly="1" outline="0" axis="axisRow" fieldPosition="0"/>
    </format>
    <format dxfId="82">
      <pivotArea dataOnly="0" labelOnly="1" fieldPosition="0">
        <references count="1">
          <reference field="9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53" firstHeaderRow="1" firstDataRow="1" firstDataCol="1"/>
  <pivotFields count="14">
    <pivotField axis="axisRow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axis="axisRow" showAll="0">
      <items count="18">
        <item sd="0" x="11"/>
        <item sd="0" x="14"/>
        <item sd="0" x="4"/>
        <item sd="0" x="16"/>
        <item sd="0" x="5"/>
        <item sd="0" x="13"/>
        <item sd="0" x="3"/>
        <item sd="0" x="2"/>
        <item sd="0" x="1"/>
        <item sd="0" x="6"/>
        <item sd="0" x="9"/>
        <item sd="0" x="10"/>
        <item sd="0" x="0"/>
        <item sd="0" x="15"/>
        <item sd="0" x="12"/>
        <item sd="0" x="8"/>
        <item sd="0" x="7"/>
        <item t="default" sd="0"/>
      </items>
    </pivotField>
    <pivotField dataField="1" showAll="0"/>
    <pivotField showAll="0"/>
    <pivotField showAll="0"/>
  </pivotFields>
  <rowFields count="3">
    <field x="1"/>
    <field x="10"/>
    <field x="0"/>
  </rowFields>
  <rowItems count="50">
    <i>
      <x/>
    </i>
    <i r="1">
      <x/>
    </i>
    <i r="1">
      <x v="3"/>
    </i>
    <i r="1">
      <x v="5"/>
    </i>
    <i r="1">
      <x v="6"/>
    </i>
    <i r="1">
      <x v="12"/>
    </i>
    <i r="1">
      <x v="15"/>
    </i>
    <i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5"/>
    </i>
    <i r="1">
      <x v="16"/>
    </i>
    <i>
      <x v="2"/>
    </i>
    <i r="1">
      <x/>
    </i>
    <i r="1">
      <x v="5"/>
    </i>
    <i r="1">
      <x v="11"/>
    </i>
    <i r="1">
      <x v="14"/>
    </i>
    <i r="1">
      <x v="15"/>
    </i>
    <i>
      <x v="3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4"/>
    </i>
    <i r="1">
      <x v="2"/>
    </i>
    <i r="1">
      <x v="8"/>
    </i>
    <i r="1">
      <x v="9"/>
    </i>
    <i r="1">
      <x v="14"/>
    </i>
    <i>
      <x v="5"/>
    </i>
    <i r="1">
      <x v="1"/>
    </i>
    <i r="1">
      <x v="2"/>
    </i>
    <i r="1">
      <x v="3"/>
    </i>
    <i r="1">
      <x v="4"/>
    </i>
    <i r="1">
      <x v="9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Warantee Miles" fld="11" baseField="0" baseItem="0"/>
  </dataFields>
  <formats count="68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1" count="1" selected="0">
            <x v="0"/>
          </reference>
          <reference field="10" count="6">
            <x v="0"/>
            <x v="3"/>
            <x v="5"/>
            <x v="6"/>
            <x v="12"/>
            <x v="15"/>
          </reference>
        </references>
      </pivotArea>
    </format>
    <format dxfId="73">
      <pivotArea dataOnly="0" labelOnly="1" fieldPosition="0">
        <references count="2">
          <reference field="1" count="1" selected="0">
            <x v="1"/>
          </reference>
          <reference field="10" count="10">
            <x v="2"/>
            <x v="4"/>
            <x v="6"/>
            <x v="7"/>
            <x v="8"/>
            <x v="9"/>
            <x v="10"/>
            <x v="12"/>
            <x v="15"/>
            <x v="16"/>
          </reference>
        </references>
      </pivotArea>
    </format>
    <format dxfId="72">
      <pivotArea dataOnly="0" labelOnly="1" fieldPosition="0">
        <references count="2">
          <reference field="1" count="1" selected="0">
            <x v="2"/>
          </reference>
          <reference field="10" count="5">
            <x v="0"/>
            <x v="5"/>
            <x v="11"/>
            <x v="14"/>
            <x v="15"/>
          </reference>
        </references>
      </pivotArea>
    </format>
    <format dxfId="71">
      <pivotArea dataOnly="0" labelOnly="1" fieldPosition="0">
        <references count="2">
          <reference field="1" count="1" selected="0">
            <x v="3"/>
          </reference>
          <reference field="10" count="10">
            <x v="1"/>
            <x v="4"/>
            <x v="5"/>
            <x v="6"/>
            <x v="7"/>
            <x v="8"/>
            <x v="10"/>
            <x v="12"/>
            <x v="13"/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4"/>
          </reference>
          <reference field="10" count="4">
            <x v="2"/>
            <x v="8"/>
            <x v="9"/>
            <x v="14"/>
          </reference>
        </references>
      </pivotArea>
    </format>
    <format dxfId="69">
      <pivotArea dataOnly="0" labelOnly="1" fieldPosition="0">
        <references count="2">
          <reference field="1" count="1" selected="0">
            <x v="5"/>
          </reference>
          <reference field="10" count="8">
            <x v="1"/>
            <x v="2"/>
            <x v="3"/>
            <x v="4"/>
            <x v="9"/>
            <x v="11"/>
            <x v="12"/>
            <x v="13"/>
          </reference>
        </references>
      </pivotArea>
    </format>
    <format dxfId="68">
      <pivotArea dataOnly="0" labelOnly="1" outline="0" axis="axisValues" fieldPosition="0"/>
    </format>
    <format dxfId="66">
      <pivotArea collapsedLevelsAreSubtotals="1" fieldPosition="0">
        <references count="1">
          <reference field="1" count="1">
            <x v="0"/>
          </reference>
        </references>
      </pivotArea>
    </format>
    <format dxfId="65">
      <pivotArea collapsedLevelsAreSubtotals="1" fieldPosition="0">
        <references count="2">
          <reference field="1" count="1" selected="0">
            <x v="0"/>
          </reference>
          <reference field="10" count="1">
            <x v="0"/>
          </reference>
        </references>
      </pivotArea>
    </format>
    <format dxfId="64">
      <pivotArea collapsedLevelsAreSubtotals="1" fieldPosition="0">
        <references count="2">
          <reference field="1" count="1" selected="0">
            <x v="0"/>
          </reference>
          <reference field="10" count="1">
            <x v="3"/>
          </reference>
        </references>
      </pivotArea>
    </format>
    <format dxfId="63">
      <pivotArea collapsedLevelsAreSubtotals="1" fieldPosition="0">
        <references count="2">
          <reference field="1" count="1" selected="0">
            <x v="0"/>
          </reference>
          <reference field="10" count="1">
            <x v="5"/>
          </reference>
        </references>
      </pivotArea>
    </format>
    <format dxfId="62">
      <pivotArea collapsedLevelsAreSubtotals="1" fieldPosition="0">
        <references count="2">
          <reference field="1" count="1" selected="0">
            <x v="0"/>
          </reference>
          <reference field="10" count="1">
            <x v="6"/>
          </reference>
        </references>
      </pivotArea>
    </format>
    <format dxfId="61">
      <pivotArea collapsedLevelsAreSubtotals="1" fieldPosition="0">
        <references count="2">
          <reference field="1" count="1" selected="0">
            <x v="0"/>
          </reference>
          <reference field="10" count="1">
            <x v="12"/>
          </reference>
        </references>
      </pivotArea>
    </format>
    <format dxfId="60">
      <pivotArea collapsedLevelsAreSubtotals="1" fieldPosition="0">
        <references count="2">
          <reference field="1" count="1" selected="0">
            <x v="0"/>
          </reference>
          <reference field="10" count="1">
            <x v="15"/>
          </reference>
        </references>
      </pivotArea>
    </format>
    <format dxfId="59">
      <pivotArea collapsedLevelsAreSubtotals="1" fieldPosition="0">
        <references count="1">
          <reference field="1" count="1">
            <x v="1"/>
          </reference>
        </references>
      </pivotArea>
    </format>
    <format dxfId="58">
      <pivotArea collapsedLevelsAreSubtotals="1" fieldPosition="0">
        <references count="2">
          <reference field="1" count="1" selected="0">
            <x v="1"/>
          </reference>
          <reference field="10" count="1">
            <x v="2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10" count="1">
            <x v="4"/>
          </reference>
        </references>
      </pivotArea>
    </format>
    <format dxfId="56">
      <pivotArea collapsedLevelsAreSubtotals="1" fieldPosition="0">
        <references count="2">
          <reference field="1" count="1" selected="0">
            <x v="1"/>
          </reference>
          <reference field="10" count="1">
            <x v="6"/>
          </reference>
        </references>
      </pivotArea>
    </format>
    <format dxfId="55">
      <pivotArea collapsedLevelsAreSubtotals="1" fieldPosition="0">
        <references count="2">
          <reference field="1" count="1" selected="0">
            <x v="1"/>
          </reference>
          <reference field="10" count="1">
            <x v="7"/>
          </reference>
        </references>
      </pivotArea>
    </format>
    <format dxfId="54">
      <pivotArea collapsedLevelsAreSubtotals="1" fieldPosition="0">
        <references count="2">
          <reference field="1" count="1" selected="0">
            <x v="1"/>
          </reference>
          <reference field="10" count="1">
            <x v="8"/>
          </reference>
        </references>
      </pivotArea>
    </format>
    <format dxfId="53">
      <pivotArea collapsedLevelsAreSubtotals="1" fieldPosition="0">
        <references count="2">
          <reference field="1" count="1" selected="0">
            <x v="1"/>
          </reference>
          <reference field="10" count="1">
            <x v="9"/>
          </reference>
        </references>
      </pivotArea>
    </format>
    <format dxfId="52">
      <pivotArea collapsedLevelsAreSubtotals="1" fieldPosition="0">
        <references count="2">
          <reference field="1" count="1" selected="0">
            <x v="1"/>
          </reference>
          <reference field="10" count="1">
            <x v="10"/>
          </reference>
        </references>
      </pivotArea>
    </format>
    <format dxfId="51">
      <pivotArea collapsedLevelsAreSubtotals="1" fieldPosition="0">
        <references count="2">
          <reference field="1" count="1" selected="0">
            <x v="1"/>
          </reference>
          <reference field="10" count="1">
            <x v="12"/>
          </reference>
        </references>
      </pivotArea>
    </format>
    <format dxfId="50">
      <pivotArea collapsedLevelsAreSubtotals="1" fieldPosition="0">
        <references count="2">
          <reference field="1" count="1" selected="0">
            <x v="1"/>
          </reference>
          <reference field="10" count="1">
            <x v="15"/>
          </reference>
        </references>
      </pivotArea>
    </format>
    <format dxfId="49">
      <pivotArea collapsedLevelsAreSubtotals="1" fieldPosition="0">
        <references count="2">
          <reference field="1" count="1" selected="0">
            <x v="1"/>
          </reference>
          <reference field="10" count="1">
            <x v="16"/>
          </reference>
        </references>
      </pivotArea>
    </format>
    <format dxfId="48">
      <pivotArea collapsedLevelsAreSubtotals="1" fieldPosition="0">
        <references count="1">
          <reference field="1" count="1">
            <x v="2"/>
          </reference>
        </references>
      </pivotArea>
    </format>
    <format dxfId="47">
      <pivotArea collapsedLevelsAreSubtotals="1" fieldPosition="0">
        <references count="2">
          <reference field="1" count="1" selected="0">
            <x v="2"/>
          </reference>
          <reference field="10" count="1">
            <x v="0"/>
          </reference>
        </references>
      </pivotArea>
    </format>
    <format dxfId="46">
      <pivotArea collapsedLevelsAreSubtotals="1" fieldPosition="0">
        <references count="2">
          <reference field="1" count="1" selected="0">
            <x v="2"/>
          </reference>
          <reference field="10" count="1">
            <x v="5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10" count="1">
            <x v="11"/>
          </reference>
        </references>
      </pivotArea>
    </format>
    <format dxfId="44">
      <pivotArea collapsedLevelsAreSubtotals="1" fieldPosition="0">
        <references count="2">
          <reference field="1" count="1" selected="0">
            <x v="2"/>
          </reference>
          <reference field="10" count="1">
            <x v="14"/>
          </reference>
        </references>
      </pivotArea>
    </format>
    <format dxfId="43">
      <pivotArea collapsedLevelsAreSubtotals="1" fieldPosition="0">
        <references count="2">
          <reference field="1" count="1" selected="0">
            <x v="2"/>
          </reference>
          <reference field="10" count="1">
            <x v="15"/>
          </reference>
        </references>
      </pivotArea>
    </format>
    <format dxfId="42">
      <pivotArea collapsedLevelsAreSubtotals="1" fieldPosition="0">
        <references count="1">
          <reference field="1" count="1">
            <x v="3"/>
          </reference>
        </references>
      </pivotArea>
    </format>
    <format dxfId="41">
      <pivotArea collapsedLevelsAreSubtotals="1" fieldPosition="0">
        <references count="2">
          <reference field="1" count="1" selected="0">
            <x v="3"/>
          </reference>
          <reference field="10" count="1">
            <x v="1"/>
          </reference>
        </references>
      </pivotArea>
    </format>
    <format dxfId="40">
      <pivotArea collapsedLevelsAreSubtotals="1" fieldPosition="0">
        <references count="2">
          <reference field="1" count="1" selected="0">
            <x v="3"/>
          </reference>
          <reference field="10" count="1">
            <x v="4"/>
          </reference>
        </references>
      </pivotArea>
    </format>
    <format dxfId="39">
      <pivotArea collapsedLevelsAreSubtotals="1" fieldPosition="0">
        <references count="2">
          <reference field="1" count="1" selected="0">
            <x v="3"/>
          </reference>
          <reference field="10" count="1">
            <x v="5"/>
          </reference>
        </references>
      </pivotArea>
    </format>
    <format dxfId="38">
      <pivotArea collapsedLevelsAreSubtotals="1" fieldPosition="0">
        <references count="2">
          <reference field="1" count="1" selected="0">
            <x v="3"/>
          </reference>
          <reference field="10" count="1">
            <x v="6"/>
          </reference>
        </references>
      </pivotArea>
    </format>
    <format dxfId="37">
      <pivotArea collapsedLevelsAreSubtotals="1" fieldPosition="0">
        <references count="2">
          <reference field="1" count="1" selected="0">
            <x v="3"/>
          </reference>
          <reference field="10" count="1">
            <x v="7"/>
          </reference>
        </references>
      </pivotArea>
    </format>
    <format dxfId="36">
      <pivotArea collapsedLevelsAreSubtotals="1" fieldPosition="0">
        <references count="2">
          <reference field="1" count="1" selected="0">
            <x v="3"/>
          </reference>
          <reference field="10" count="1">
            <x v="8"/>
          </reference>
        </references>
      </pivotArea>
    </format>
    <format dxfId="35">
      <pivotArea collapsedLevelsAreSubtotals="1" fieldPosition="0">
        <references count="2">
          <reference field="1" count="1" selected="0">
            <x v="3"/>
          </reference>
          <reference field="10" count="1">
            <x v="10"/>
          </reference>
        </references>
      </pivotArea>
    </format>
    <format dxfId="34">
      <pivotArea collapsedLevelsAreSubtotals="1" fieldPosition="0">
        <references count="2">
          <reference field="1" count="1" selected="0">
            <x v="3"/>
          </reference>
          <reference field="10" count="1">
            <x v="12"/>
          </reference>
        </references>
      </pivotArea>
    </format>
    <format dxfId="33">
      <pivotArea collapsedLevelsAreSubtotals="1" fieldPosition="0">
        <references count="2">
          <reference field="1" count="1" selected="0">
            <x v="3"/>
          </reference>
          <reference field="10" count="1">
            <x v="13"/>
          </reference>
        </references>
      </pivotArea>
    </format>
    <format dxfId="32">
      <pivotArea collapsedLevelsAreSubtotals="1" fieldPosition="0">
        <references count="2">
          <reference field="1" count="1" selected="0">
            <x v="3"/>
          </reference>
          <reference field="10" count="1">
            <x v="14"/>
          </reference>
        </references>
      </pivotArea>
    </format>
    <format dxfId="31">
      <pivotArea collapsedLevelsAreSubtotals="1" fieldPosition="0">
        <references count="1">
          <reference field="1" count="1">
            <x v="4"/>
          </reference>
        </references>
      </pivotArea>
    </format>
    <format dxfId="30">
      <pivotArea collapsedLevelsAreSubtotals="1" fieldPosition="0">
        <references count="2">
          <reference field="1" count="1" selected="0">
            <x v="4"/>
          </reference>
          <reference field="10" count="1">
            <x v="2"/>
          </reference>
        </references>
      </pivotArea>
    </format>
    <format dxfId="29">
      <pivotArea collapsedLevelsAreSubtotals="1" fieldPosition="0">
        <references count="2">
          <reference field="1" count="1" selected="0">
            <x v="4"/>
          </reference>
          <reference field="10" count="1">
            <x v="8"/>
          </reference>
        </references>
      </pivotArea>
    </format>
    <format dxfId="28">
      <pivotArea collapsedLevelsAreSubtotals="1" fieldPosition="0">
        <references count="2">
          <reference field="1" count="1" selected="0">
            <x v="4"/>
          </reference>
          <reference field="10" count="1">
            <x v="9"/>
          </reference>
        </references>
      </pivotArea>
    </format>
    <format dxfId="27">
      <pivotArea collapsedLevelsAreSubtotals="1" fieldPosition="0">
        <references count="2">
          <reference field="1" count="1" selected="0">
            <x v="4"/>
          </reference>
          <reference field="10" count="1">
            <x v="14"/>
          </reference>
        </references>
      </pivotArea>
    </format>
    <format dxfId="26">
      <pivotArea collapsedLevelsAreSubtotals="1" fieldPosition="0">
        <references count="1">
          <reference field="1" count="1">
            <x v="5"/>
          </reference>
        </references>
      </pivotArea>
    </format>
    <format dxfId="25">
      <pivotArea collapsedLevelsAreSubtotals="1" fieldPosition="0">
        <references count="2">
          <reference field="1" count="1" selected="0">
            <x v="5"/>
          </reference>
          <reference field="10" count="1">
            <x v="1"/>
          </reference>
        </references>
      </pivotArea>
    </format>
    <format dxfId="24">
      <pivotArea collapsedLevelsAreSubtotals="1" fieldPosition="0">
        <references count="2">
          <reference field="1" count="1" selected="0">
            <x v="5"/>
          </reference>
          <reference field="10" count="1">
            <x v="2"/>
          </reference>
        </references>
      </pivotArea>
    </format>
    <format dxfId="23">
      <pivotArea collapsedLevelsAreSubtotals="1" fieldPosition="0">
        <references count="2">
          <reference field="1" count="1" selected="0">
            <x v="5"/>
          </reference>
          <reference field="10" count="1">
            <x v="3"/>
          </reference>
        </references>
      </pivotArea>
    </format>
    <format dxfId="22">
      <pivotArea collapsedLevelsAreSubtotals="1" fieldPosition="0">
        <references count="2">
          <reference field="1" count="1" selected="0">
            <x v="5"/>
          </reference>
          <reference field="10" count="1">
            <x v="4"/>
          </reference>
        </references>
      </pivotArea>
    </format>
    <format dxfId="21">
      <pivotArea collapsedLevelsAreSubtotals="1" fieldPosition="0">
        <references count="2">
          <reference field="1" count="1" selected="0">
            <x v="5"/>
          </reference>
          <reference field="10" count="1">
            <x v="9"/>
          </reference>
        </references>
      </pivotArea>
    </format>
    <format dxfId="20">
      <pivotArea collapsedLevelsAreSubtotals="1" fieldPosition="0">
        <references count="2">
          <reference field="1" count="1" selected="0">
            <x v="5"/>
          </reference>
          <reference field="10" count="1">
            <x v="11"/>
          </reference>
        </references>
      </pivotArea>
    </format>
    <format dxfId="19">
      <pivotArea collapsedLevelsAreSubtotals="1" fieldPosition="0">
        <references count="2">
          <reference field="1" count="1" selected="0">
            <x v="5"/>
          </reference>
          <reference field="10" count="1">
            <x v="12"/>
          </reference>
        </references>
      </pivotArea>
    </format>
    <format dxfId="18">
      <pivotArea collapsedLevelsAreSubtotals="1" fieldPosition="0">
        <references count="2">
          <reference field="1" count="1" selected="0">
            <x v="5"/>
          </reference>
          <reference field="10" count="1">
            <x v="13"/>
          </reference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2">
          <reference field="1" count="1" selected="0">
            <x v="0"/>
          </reference>
          <reference field="10" count="6">
            <x v="0"/>
            <x v="3"/>
            <x v="5"/>
            <x v="6"/>
            <x v="12"/>
            <x v="15"/>
          </reference>
        </references>
      </pivotArea>
    </format>
    <format dxfId="15">
      <pivotArea dataOnly="0" labelOnly="1" fieldPosition="0">
        <references count="2">
          <reference field="1" count="1" selected="0">
            <x v="1"/>
          </reference>
          <reference field="10" count="10">
            <x v="2"/>
            <x v="4"/>
            <x v="6"/>
            <x v="7"/>
            <x v="8"/>
            <x v="9"/>
            <x v="10"/>
            <x v="12"/>
            <x v="15"/>
            <x v="16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10" count="5">
            <x v="0"/>
            <x v="5"/>
            <x v="11"/>
            <x v="14"/>
            <x v="15"/>
          </reference>
        </references>
      </pivotArea>
    </format>
    <format dxfId="13">
      <pivotArea dataOnly="0" labelOnly="1" fieldPosition="0">
        <references count="2">
          <reference field="1" count="1" selected="0">
            <x v="3"/>
          </reference>
          <reference field="10" count="10">
            <x v="1"/>
            <x v="4"/>
            <x v="5"/>
            <x v="6"/>
            <x v="7"/>
            <x v="8"/>
            <x v="10"/>
            <x v="12"/>
            <x v="13"/>
            <x v="14"/>
          </reference>
        </references>
      </pivotArea>
    </format>
    <format dxfId="12">
      <pivotArea dataOnly="0" labelOnly="1" fieldPosition="0">
        <references count="2">
          <reference field="1" count="1" selected="0">
            <x v="4"/>
          </reference>
          <reference field="10" count="4">
            <x v="2"/>
            <x v="8"/>
            <x v="9"/>
            <x v="14"/>
          </reference>
        </references>
      </pivotArea>
    </format>
    <format dxfId="11">
      <pivotArea dataOnly="0" labelOnly="1" fieldPosition="0">
        <references count="2">
          <reference field="1" count="1" selected="0">
            <x v="5"/>
          </reference>
          <reference field="10" count="8">
            <x v="1"/>
            <x v="2"/>
            <x v="3"/>
            <x v="4"/>
            <x v="9"/>
            <x v="11"/>
            <x v="12"/>
            <x v="13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5" workbookViewId="0">
      <selection activeCell="M5" sqref="M5"/>
    </sheetView>
  </sheetViews>
  <sheetFormatPr defaultRowHeight="15" x14ac:dyDescent="0.25"/>
  <cols>
    <col min="1" max="1" width="13.140625" bestFit="1" customWidth="1"/>
    <col min="3" max="3" width="14.85546875" bestFit="1" customWidth="1"/>
    <col min="5" max="5" width="9.85546875" bestFit="1" customWidth="1"/>
    <col min="6" max="6" width="9" bestFit="1" customWidth="1"/>
    <col min="7" max="7" width="4.42578125" bestFit="1" customWidth="1"/>
    <col min="8" max="8" width="11.5703125" bestFit="1" customWidth="1"/>
    <col min="9" max="9" width="11.42578125" bestFit="1" customWidth="1"/>
    <col min="10" max="10" width="6.42578125" bestFit="1" customWidth="1"/>
    <col min="13" max="13" width="12.140625" bestFit="1" customWidth="1"/>
    <col min="14" max="14" width="16.7109375" bestFit="1" customWidth="1"/>
    <col min="15" max="15" width="13.140625" bestFit="1" customWidth="1"/>
    <col min="16" max="17" width="12.5703125" bestFit="1" customWidth="1"/>
  </cols>
  <sheetData>
    <row r="1" spans="1:14" s="14" customFormat="1" ht="4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25">
      <c r="A2" s="11" t="s">
        <v>14</v>
      </c>
      <c r="B2" s="11" t="str">
        <f>LEFT(A2,2)</f>
        <v>FD</v>
      </c>
      <c r="C2" s="11" t="str">
        <f>VLOOKUP(B2,B$56:C$61,2)</f>
        <v>Ford</v>
      </c>
      <c r="D2" s="11" t="str">
        <f>MID(A2,5,3)</f>
        <v>MTG</v>
      </c>
      <c r="E2" s="11" t="str">
        <f>VLOOKUP(D2,D$56:E$66,2)</f>
        <v>Mustang</v>
      </c>
      <c r="F2" s="11" t="str">
        <f>MID(A2,3,2)</f>
        <v>06</v>
      </c>
      <c r="G2" s="11">
        <f>IF(25-F2&lt;0,100-F2,25-F2)</f>
        <v>19</v>
      </c>
      <c r="H2" s="12">
        <v>40326.800000000003</v>
      </c>
      <c r="I2" s="12">
        <f>(H2/G2)</f>
        <v>2122.4631578947369</v>
      </c>
      <c r="J2" s="11" t="s">
        <v>15</v>
      </c>
      <c r="K2" s="11" t="s">
        <v>16</v>
      </c>
      <c r="L2" s="11">
        <v>50000</v>
      </c>
      <c r="M2" s="11" t="str">
        <f>IF(L2-H2&gt;0,"Covered","Not Covered")</f>
        <v>Covered</v>
      </c>
      <c r="N2" s="11" t="str">
        <f>CONCATENATE(B2,F2,D2,LEFT(J2,3),RIGHT(A2,3))</f>
        <v>FD06MTGBla001</v>
      </c>
    </row>
    <row r="3" spans="1:14" x14ac:dyDescent="0.25">
      <c r="A3" s="11" t="s">
        <v>17</v>
      </c>
      <c r="B3" s="11" t="str">
        <f>LEFT(A3,2)</f>
        <v>FD</v>
      </c>
      <c r="C3" s="11" t="str">
        <f>VLOOKUP(B3,B$56:C$61,2)</f>
        <v>Ford</v>
      </c>
      <c r="D3" s="11" t="str">
        <f>MID(A3,5,3)</f>
        <v>MTG</v>
      </c>
      <c r="E3" s="11" t="str">
        <f>VLOOKUP(D3,D$56:E$66,2)</f>
        <v>Mustang</v>
      </c>
      <c r="F3" s="11" t="str">
        <f>MID(A3,3,2)</f>
        <v>06</v>
      </c>
      <c r="G3" s="11">
        <f>IF(25-F3&lt;0,100-F3,25-F3)</f>
        <v>19</v>
      </c>
      <c r="H3" s="12">
        <v>44974.8</v>
      </c>
      <c r="I3" s="12">
        <f>(H3/G3)</f>
        <v>2367.0947368421052</v>
      </c>
      <c r="J3" s="11" t="s">
        <v>18</v>
      </c>
      <c r="K3" s="11" t="s">
        <v>19</v>
      </c>
      <c r="L3" s="11">
        <v>50000</v>
      </c>
      <c r="M3" s="11" t="str">
        <f>IF(L3-H3&gt;0,"Covered","Not Covered")</f>
        <v>Covered</v>
      </c>
      <c r="N3" s="11" t="str">
        <f>CONCATENATE(B3,F3,D3,LEFT(J3,3),RIGHT(A3,3))</f>
        <v>FD06MTGWhi002</v>
      </c>
    </row>
    <row r="4" spans="1:14" x14ac:dyDescent="0.25">
      <c r="A4" s="11" t="s">
        <v>20</v>
      </c>
      <c r="B4" s="11" t="str">
        <f>LEFT(A4,2)</f>
        <v>FD</v>
      </c>
      <c r="C4" s="11" t="str">
        <f>VLOOKUP(B4,B$56:C$61,2)</f>
        <v>Ford</v>
      </c>
      <c r="D4" s="11" t="str">
        <f>MID(A4,5,3)</f>
        <v>MTG</v>
      </c>
      <c r="E4" s="11" t="str">
        <f>VLOOKUP(D4,D$56:E$66,2)</f>
        <v>Mustang</v>
      </c>
      <c r="F4" s="11" t="str">
        <f>MID(A4,3,2)</f>
        <v>08</v>
      </c>
      <c r="G4" s="11">
        <f>IF(25-F4&lt;0,100-F4,25-F4)</f>
        <v>17</v>
      </c>
      <c r="H4" s="12">
        <v>44946.5</v>
      </c>
      <c r="I4" s="12">
        <f>(H4/G4)</f>
        <v>2643.9117647058824</v>
      </c>
      <c r="J4" s="11" t="s">
        <v>21</v>
      </c>
      <c r="K4" s="11" t="s">
        <v>22</v>
      </c>
      <c r="L4" s="11">
        <v>50000</v>
      </c>
      <c r="M4" s="11" t="str">
        <f>IF(L4-H4&gt;0,"Covered","Not Covered")</f>
        <v>Covered</v>
      </c>
      <c r="N4" s="11" t="str">
        <f>CONCATENATE(B4,F4,D4,LEFT(J4,3),RIGHT(A4,3))</f>
        <v>FD08MTGGre003</v>
      </c>
    </row>
    <row r="5" spans="1:14" x14ac:dyDescent="0.25">
      <c r="A5" s="11" t="s">
        <v>23</v>
      </c>
      <c r="B5" s="11" t="str">
        <f>LEFT(A5,2)</f>
        <v>FD</v>
      </c>
      <c r="C5" s="11" t="str">
        <f>VLOOKUP(B5,B$56:C$61,2)</f>
        <v>Ford</v>
      </c>
      <c r="D5" s="11" t="str">
        <f>MID(A5,5,3)</f>
        <v>MTG</v>
      </c>
      <c r="E5" s="11" t="str">
        <f>VLOOKUP(D5,D$56:E$66,2)</f>
        <v>Mustang</v>
      </c>
      <c r="F5" s="11" t="str">
        <f>MID(A5,3,2)</f>
        <v>08</v>
      </c>
      <c r="G5" s="11">
        <f>IF(25-F5&lt;0,100-F5,25-F5)</f>
        <v>17</v>
      </c>
      <c r="H5" s="12">
        <v>37558.800000000003</v>
      </c>
      <c r="I5" s="12">
        <f>(H5/G5)</f>
        <v>2209.3411764705884</v>
      </c>
      <c r="J5" s="11" t="s">
        <v>15</v>
      </c>
      <c r="K5" s="11" t="s">
        <v>24</v>
      </c>
      <c r="L5" s="11">
        <v>50000</v>
      </c>
      <c r="M5" s="11" t="str">
        <f>IF(L5-H5&gt;0,"Covered","Not Covered")</f>
        <v>Covered</v>
      </c>
      <c r="N5" s="11" t="str">
        <f>CONCATENATE(B5,F5,D5,LEFT(J5,3),RIGHT(A5,3))</f>
        <v>FD08MTGBla004</v>
      </c>
    </row>
    <row r="6" spans="1:14" x14ac:dyDescent="0.25">
      <c r="A6" s="11" t="s">
        <v>25</v>
      </c>
      <c r="B6" s="11" t="str">
        <f>LEFT(A6,2)</f>
        <v>FD</v>
      </c>
      <c r="C6" s="11" t="str">
        <f>VLOOKUP(B6,B$56:C$61,2)</f>
        <v>Ford</v>
      </c>
      <c r="D6" s="11" t="str">
        <f>MID(A6,5,3)</f>
        <v>MTG</v>
      </c>
      <c r="E6" s="11" t="str">
        <f>VLOOKUP(D6,D$56:E$66,2)</f>
        <v>Mustang</v>
      </c>
      <c r="F6" s="11" t="str">
        <f>MID(A6,3,2)</f>
        <v>08</v>
      </c>
      <c r="G6" s="11">
        <f>IF(25-F6&lt;0,100-F6,25-F6)</f>
        <v>17</v>
      </c>
      <c r="H6" s="12">
        <v>36438.5</v>
      </c>
      <c r="I6" s="12">
        <f>(H6/G6)</f>
        <v>2143.4411764705883</v>
      </c>
      <c r="J6" s="11" t="s">
        <v>18</v>
      </c>
      <c r="K6" s="11" t="s">
        <v>16</v>
      </c>
      <c r="L6" s="11">
        <v>50000</v>
      </c>
      <c r="M6" s="11" t="str">
        <f>IF(L6-H6&gt;0,"Covered","Not Covered")</f>
        <v>Covered</v>
      </c>
      <c r="N6" s="11" t="str">
        <f>CONCATENATE(B6,F6,D6,LEFT(J6,3),RIGHT(A6,3))</f>
        <v>FD08MTGWhi005</v>
      </c>
    </row>
    <row r="7" spans="1:14" x14ac:dyDescent="0.25">
      <c r="A7" s="11" t="s">
        <v>121</v>
      </c>
      <c r="B7" s="11" t="str">
        <f>LEFT(A7,2)</f>
        <v>FD</v>
      </c>
      <c r="C7" s="11" t="str">
        <f>VLOOKUP(B7,B$56:C$61,2)</f>
        <v>Ford</v>
      </c>
      <c r="D7" s="11" t="str">
        <f>MID(A7,5,3)</f>
        <v>FCS</v>
      </c>
      <c r="E7" s="11" t="str">
        <f>VLOOKUP(D7,D$56:E$66,2)</f>
        <v>Focus</v>
      </c>
      <c r="F7" s="11" t="str">
        <f>MID(A7,3,2)</f>
        <v>06</v>
      </c>
      <c r="G7" s="11">
        <f>IF(25-F7&lt;0,100-F7,25-F7)</f>
        <v>19</v>
      </c>
      <c r="H7" s="12">
        <v>46311.4</v>
      </c>
      <c r="I7" s="12">
        <f>(H7/G7)</f>
        <v>2437.4421052631578</v>
      </c>
      <c r="J7" s="11" t="s">
        <v>21</v>
      </c>
      <c r="K7" s="11" t="s">
        <v>26</v>
      </c>
      <c r="L7" s="11">
        <v>75000</v>
      </c>
      <c r="M7" s="11" t="str">
        <f>IF(L7-H7&gt;0,"Covered","Not Covered")</f>
        <v>Covered</v>
      </c>
      <c r="N7" s="11" t="str">
        <f>CONCATENATE(B7,F7,D7,LEFT(J7,3),RIGHT(A7,3))</f>
        <v>FD06FCSGre006</v>
      </c>
    </row>
    <row r="8" spans="1:14" x14ac:dyDescent="0.25">
      <c r="A8" s="11" t="s">
        <v>27</v>
      </c>
      <c r="B8" s="11" t="str">
        <f>LEFT(A8,2)</f>
        <v>FD</v>
      </c>
      <c r="C8" s="11" t="str">
        <f>VLOOKUP(B8,B$56:C$61,2)</f>
        <v>Ford</v>
      </c>
      <c r="D8" s="11" t="str">
        <f>MID(A8,5,3)</f>
        <v>FCS</v>
      </c>
      <c r="E8" s="11" t="str">
        <f>VLOOKUP(D8,D$56:E$66,2)</f>
        <v>Focus</v>
      </c>
      <c r="F8" s="11" t="str">
        <f>MID(A8,3,2)</f>
        <v>06</v>
      </c>
      <c r="G8" s="11">
        <f>IF(25-F8&lt;0,100-F8,25-F8)</f>
        <v>19</v>
      </c>
      <c r="H8" s="12">
        <v>52229.5</v>
      </c>
      <c r="I8" s="12">
        <f>(H8/G8)</f>
        <v>2748.9210526315787</v>
      </c>
      <c r="J8" s="11" t="s">
        <v>21</v>
      </c>
      <c r="K8" s="11" t="s">
        <v>22</v>
      </c>
      <c r="L8" s="11">
        <v>75000</v>
      </c>
      <c r="M8" s="11" t="str">
        <f>IF(L8-H8&gt;0,"Covered","Not Covered")</f>
        <v>Covered</v>
      </c>
      <c r="N8" s="11" t="str">
        <f>CONCATENATE(B8,F8,D8,LEFT(J8,3),RIGHT(A8,3))</f>
        <v>FD06FCSGre007</v>
      </c>
    </row>
    <row r="9" spans="1:14" x14ac:dyDescent="0.25">
      <c r="A9" s="11" t="s">
        <v>28</v>
      </c>
      <c r="B9" s="11" t="str">
        <f>LEFT(A9,2)</f>
        <v>FD</v>
      </c>
      <c r="C9" s="11" t="s">
        <v>127</v>
      </c>
      <c r="D9" s="11" t="str">
        <f>MID(A9,5,3)</f>
        <v>FCS</v>
      </c>
      <c r="E9" s="11" t="str">
        <f>VLOOKUP(D9,D$56:E$66,2)</f>
        <v>Focus</v>
      </c>
      <c r="F9" s="11" t="str">
        <f>MID(A9,3,2)</f>
        <v>09</v>
      </c>
      <c r="G9" s="11">
        <f>IF(25-F9&lt;0,100-F9,25-F9)</f>
        <v>16</v>
      </c>
      <c r="H9" s="12">
        <v>35137</v>
      </c>
      <c r="I9" s="12">
        <f>(H9/G9)</f>
        <v>2196.0625</v>
      </c>
      <c r="J9" s="11" t="s">
        <v>15</v>
      </c>
      <c r="K9" s="11" t="s">
        <v>29</v>
      </c>
      <c r="L9" s="11">
        <v>75000</v>
      </c>
      <c r="M9" s="11" t="str">
        <f>IF(L9-H9&gt;0,"Covered","Not Covered")</f>
        <v>Covered</v>
      </c>
      <c r="N9" s="11" t="str">
        <f>CONCATENATE(B9,F9,D9,LEFT(J9,3),RIGHT(A9,3))</f>
        <v>FD09FCSBla008</v>
      </c>
    </row>
    <row r="10" spans="1:14" x14ac:dyDescent="0.25">
      <c r="A10" s="11" t="s">
        <v>30</v>
      </c>
      <c r="B10" s="11" t="str">
        <f>LEFT(A10,2)</f>
        <v>FD</v>
      </c>
      <c r="C10" s="11" t="str">
        <f>VLOOKUP(B10,B$56:C$61,2)</f>
        <v>Ford</v>
      </c>
      <c r="D10" s="11" t="str">
        <f>MID(A10,5,3)</f>
        <v>FCS</v>
      </c>
      <c r="E10" s="11" t="str">
        <f>VLOOKUP(D10,D$56:E$66,2)</f>
        <v>Focus</v>
      </c>
      <c r="F10" s="11" t="str">
        <f>MID(A10,3,2)</f>
        <v>13</v>
      </c>
      <c r="G10" s="11">
        <f>IF(25-F10&lt;0,100-F10,25-F10)</f>
        <v>12</v>
      </c>
      <c r="H10" s="12">
        <v>27637.1</v>
      </c>
      <c r="I10" s="12">
        <f>(H10/G10)</f>
        <v>2303.0916666666667</v>
      </c>
      <c r="J10" s="11" t="s">
        <v>15</v>
      </c>
      <c r="K10" s="11" t="s">
        <v>16</v>
      </c>
      <c r="L10" s="11">
        <v>75000</v>
      </c>
      <c r="M10" s="11" t="str">
        <f>IF(L10-H10&gt;0,"Covered","Not Covered")</f>
        <v>Covered</v>
      </c>
      <c r="N10" s="11" t="str">
        <f>CONCATENATE(B10,F10,D10,LEFT(J10,3),RIGHT(A10,3))</f>
        <v>FD13FCSBla009</v>
      </c>
    </row>
    <row r="11" spans="1:14" x14ac:dyDescent="0.25">
      <c r="A11" s="11" t="s">
        <v>31</v>
      </c>
      <c r="B11" s="11" t="str">
        <f>LEFT(A11,2)</f>
        <v>FD</v>
      </c>
      <c r="C11" s="11" t="str">
        <f>VLOOKUP(B11,B$56:C$61,2)</f>
        <v>Ford</v>
      </c>
      <c r="D11" s="11" t="str">
        <f>MID(A11,5,3)</f>
        <v>FCS</v>
      </c>
      <c r="E11" s="11" t="str">
        <f>VLOOKUP(D11,D$56:E$66,2)</f>
        <v>Focus</v>
      </c>
      <c r="F11" s="11" t="str">
        <f>MID(A11,3,2)</f>
        <v>13</v>
      </c>
      <c r="G11" s="11">
        <f>IF(25-F11&lt;0,100-F11,25-F11)</f>
        <v>12</v>
      </c>
      <c r="H11" s="12">
        <v>27534.799999999999</v>
      </c>
      <c r="I11" s="12">
        <f>(H11/G11)</f>
        <v>2294.5666666666666</v>
      </c>
      <c r="J11" s="11" t="s">
        <v>18</v>
      </c>
      <c r="K11" s="11" t="s">
        <v>32</v>
      </c>
      <c r="L11" s="11">
        <v>75000</v>
      </c>
      <c r="M11" s="11" t="str">
        <f>IF(L11-H11&gt;0,"Covered","Not Covered")</f>
        <v>Covered</v>
      </c>
      <c r="N11" s="11" t="str">
        <f>CONCATENATE(B11,F11,D11,LEFT(J11,3),RIGHT(A11,3))</f>
        <v>FD13FCSWhi010</v>
      </c>
    </row>
    <row r="12" spans="1:14" x14ac:dyDescent="0.25">
      <c r="A12" s="11" t="s">
        <v>33</v>
      </c>
      <c r="B12" s="11" t="str">
        <f>LEFT(A12,2)</f>
        <v>FD</v>
      </c>
      <c r="C12" s="11" t="str">
        <f>VLOOKUP(B12,B$56:C$61,2)</f>
        <v>Ford</v>
      </c>
      <c r="D12" s="11" t="str">
        <f>MID(A12,5,3)</f>
        <v>FCS</v>
      </c>
      <c r="E12" s="11" t="str">
        <f>VLOOKUP(D12,D$56:E$66,2)</f>
        <v>Focus</v>
      </c>
      <c r="F12" s="11" t="str">
        <f>MID(A12,3,2)</f>
        <v>12</v>
      </c>
      <c r="G12" s="11">
        <f>IF(25-F12&lt;0,100-F12,25-F12)</f>
        <v>13</v>
      </c>
      <c r="H12" s="12">
        <v>19341.7</v>
      </c>
      <c r="I12" s="12">
        <f>(H12/G12)</f>
        <v>1487.823076923077</v>
      </c>
      <c r="J12" s="11" t="s">
        <v>18</v>
      </c>
      <c r="K12" s="11" t="s">
        <v>34</v>
      </c>
      <c r="L12" s="11">
        <v>75000</v>
      </c>
      <c r="M12" s="11" t="str">
        <f>IF(L12-H12&gt;0,"Covered","Not Covered")</f>
        <v>Covered</v>
      </c>
      <c r="N12" s="11" t="str">
        <f>CONCATENATE(B12,F12,D12,LEFT(J12,3),RIGHT(A12,3))</f>
        <v>FD12FCSWhi011</v>
      </c>
    </row>
    <row r="13" spans="1:14" x14ac:dyDescent="0.25">
      <c r="A13" s="11" t="s">
        <v>35</v>
      </c>
      <c r="B13" s="11" t="str">
        <f>LEFT(A13,2)</f>
        <v>FD</v>
      </c>
      <c r="C13" s="11" t="str">
        <f>VLOOKUP(B13,B$56:C$61,2)</f>
        <v>Ford</v>
      </c>
      <c r="D13" s="11" t="str">
        <f>MID(A13,5,3)</f>
        <v>FCS</v>
      </c>
      <c r="E13" s="11" t="str">
        <f>VLOOKUP(D13,D$56:E$66,2)</f>
        <v>Focus</v>
      </c>
      <c r="F13" s="11" t="str">
        <f>MID(A13,3,2)</f>
        <v>13</v>
      </c>
      <c r="G13" s="11">
        <f>IF(25-F13&lt;0,100-F13,25-F13)</f>
        <v>12</v>
      </c>
      <c r="H13" s="12">
        <v>22521.599999999999</v>
      </c>
      <c r="I13" s="12">
        <f>(H13/G13)</f>
        <v>1876.8</v>
      </c>
      <c r="J13" s="11" t="s">
        <v>15</v>
      </c>
      <c r="K13" s="11" t="s">
        <v>36</v>
      </c>
      <c r="L13" s="11">
        <v>75000</v>
      </c>
      <c r="M13" s="11" t="str">
        <f>IF(L13-H13&gt;0,"Covered","Not Covered")</f>
        <v>Covered</v>
      </c>
      <c r="N13" s="11" t="str">
        <f>CONCATENATE(B13,F13,D13,LEFT(J13,3),RIGHT(A13,3))</f>
        <v>FD13FCSBla012</v>
      </c>
    </row>
    <row r="14" spans="1:14" x14ac:dyDescent="0.25">
      <c r="A14" s="11" t="s">
        <v>37</v>
      </c>
      <c r="B14" s="11" t="str">
        <f>LEFT(A14,2)</f>
        <v>FD</v>
      </c>
      <c r="C14" s="11" t="str">
        <f>VLOOKUP(B14,B$56:C$61,2)</f>
        <v>Ford</v>
      </c>
      <c r="D14" s="11" t="str">
        <f>MID(A14,5,3)</f>
        <v>FCS</v>
      </c>
      <c r="E14" s="11" t="str">
        <f>VLOOKUP(D14,D$56:E$66,2)</f>
        <v>Focus</v>
      </c>
      <c r="F14" s="11" t="str">
        <f>MID(A14,3,2)</f>
        <v>13</v>
      </c>
      <c r="G14" s="11">
        <f>IF(25-F14&lt;0,100-F14,25-F14)</f>
        <v>12</v>
      </c>
      <c r="H14" s="12">
        <v>13682.9</v>
      </c>
      <c r="I14" s="12">
        <f>(H14/G14)</f>
        <v>1140.2416666666666</v>
      </c>
      <c r="J14" s="11" t="s">
        <v>15</v>
      </c>
      <c r="K14" s="11" t="s">
        <v>38</v>
      </c>
      <c r="L14" s="11">
        <v>75000</v>
      </c>
      <c r="M14" s="11" t="str">
        <f>IF(L14-H14&gt;0,"Covered","Not Covered")</f>
        <v>Covered</v>
      </c>
      <c r="N14" s="11" t="str">
        <f>CONCATENATE(B14,F14,D14,LEFT(J14,3),RIGHT(A14,3))</f>
        <v>FD13FCSBla013</v>
      </c>
    </row>
    <row r="15" spans="1:14" x14ac:dyDescent="0.25">
      <c r="A15" s="11" t="s">
        <v>119</v>
      </c>
      <c r="B15" s="11" t="str">
        <f>LEFT(A15,2)</f>
        <v>GM</v>
      </c>
      <c r="C15" s="11" t="str">
        <f>VLOOKUP(B15,B$56:C$61,2)</f>
        <v>General Motors</v>
      </c>
      <c r="D15" s="11" t="str">
        <f>MID(A15,5,3)</f>
        <v>CMR</v>
      </c>
      <c r="E15" s="11" t="str">
        <f>VLOOKUP(D15,D$56:E$66,2)</f>
        <v>Camero</v>
      </c>
      <c r="F15" s="11" t="str">
        <f>MID(A15,3,2)</f>
        <v>09</v>
      </c>
      <c r="G15" s="11">
        <f>IF(25-F15&lt;0,100-F15,25-F15)</f>
        <v>16</v>
      </c>
      <c r="H15" s="12">
        <v>28464.799999999999</v>
      </c>
      <c r="I15" s="12">
        <f>(H15/G15)</f>
        <v>1779.05</v>
      </c>
      <c r="J15" s="11" t="s">
        <v>18</v>
      </c>
      <c r="K15" s="11" t="s">
        <v>39</v>
      </c>
      <c r="L15" s="11">
        <v>100000</v>
      </c>
      <c r="M15" s="11" t="str">
        <f>IF(L15-H15&gt;0,"Covered","Not Covered")</f>
        <v>Covered</v>
      </c>
      <c r="N15" s="11" t="str">
        <f>CONCATENATE(B15,F15,D15,LEFT(J15,3),RIGHT(A15,3))</f>
        <v>GM09CMRWhi014</v>
      </c>
    </row>
    <row r="16" spans="1:14" x14ac:dyDescent="0.25">
      <c r="A16" s="11" t="s">
        <v>40</v>
      </c>
      <c r="B16" s="11" t="str">
        <f>LEFT(A16,2)</f>
        <v>GM</v>
      </c>
      <c r="C16" s="11" t="str">
        <f>VLOOKUP(B16,B$56:C$61,2)</f>
        <v>General Motors</v>
      </c>
      <c r="D16" s="11" t="str">
        <f>MID(A16,5,3)</f>
        <v>CMR</v>
      </c>
      <c r="E16" s="11" t="str">
        <f>VLOOKUP(D16,D$56:E$66,2)</f>
        <v>Camero</v>
      </c>
      <c r="F16" s="11" t="str">
        <f>MID(A16,3,2)</f>
        <v>12</v>
      </c>
      <c r="G16" s="11">
        <f>IF(25-F16&lt;0,100-F16,25-F16)</f>
        <v>13</v>
      </c>
      <c r="H16" s="12">
        <v>19421.099999999999</v>
      </c>
      <c r="I16" s="12">
        <f>(H16/G16)</f>
        <v>1493.9307692307691</v>
      </c>
      <c r="J16" s="11" t="s">
        <v>15</v>
      </c>
      <c r="K16" s="11" t="s">
        <v>41</v>
      </c>
      <c r="L16" s="11">
        <v>100000</v>
      </c>
      <c r="M16" s="11" t="str">
        <f>IF(L16-H16&gt;0,"Covered","Not Covered")</f>
        <v>Covered</v>
      </c>
      <c r="N16" s="11" t="str">
        <f>CONCATENATE(B16,F16,D16,LEFT(J16,3),RIGHT(A16,3))</f>
        <v>GM12CMRBla015</v>
      </c>
    </row>
    <row r="17" spans="1:14" x14ac:dyDescent="0.25">
      <c r="A17" s="11" t="s">
        <v>42</v>
      </c>
      <c r="B17" s="11" t="str">
        <f>LEFT(A17,2)</f>
        <v>GM</v>
      </c>
      <c r="C17" s="11" t="str">
        <f>VLOOKUP(B17,B$56:C$61,2)</f>
        <v>General Motors</v>
      </c>
      <c r="D17" s="11" t="str">
        <f>MID(A17,5,3)</f>
        <v>CMR</v>
      </c>
      <c r="E17" s="11" t="str">
        <f>VLOOKUP(D17,D$56:E$66,2)</f>
        <v>Camero</v>
      </c>
      <c r="F17" s="11" t="str">
        <f>MID(A17,3,2)</f>
        <v>14</v>
      </c>
      <c r="G17" s="11">
        <f>IF(25-F17&lt;0,100-F17,25-F17)</f>
        <v>11</v>
      </c>
      <c r="H17" s="12">
        <v>14289.6</v>
      </c>
      <c r="I17" s="12">
        <f>(H17/G17)</f>
        <v>1299.0545454545454</v>
      </c>
      <c r="J17" s="11" t="s">
        <v>18</v>
      </c>
      <c r="K17" s="11" t="s">
        <v>43</v>
      </c>
      <c r="L17" s="11">
        <v>100000</v>
      </c>
      <c r="M17" s="11" t="str">
        <f>IF(L17-H17&gt;0,"Covered","Not Covered")</f>
        <v>Covered</v>
      </c>
      <c r="N17" s="11" t="str">
        <f>CONCATENATE(B17,F17,D17,LEFT(J17,3),RIGHT(A17,3))</f>
        <v>GM14CMRWhi016</v>
      </c>
    </row>
    <row r="18" spans="1:14" x14ac:dyDescent="0.25">
      <c r="A18" s="11" t="s">
        <v>44</v>
      </c>
      <c r="B18" s="11" t="str">
        <f>LEFT(A18,2)</f>
        <v>GM</v>
      </c>
      <c r="C18" s="11" t="str">
        <f>VLOOKUP(B18,B$56:C$61,2)</f>
        <v>General Motors</v>
      </c>
      <c r="D18" s="11" t="str">
        <f>MID(A18,5,3)</f>
        <v>SLV</v>
      </c>
      <c r="E18" s="11" t="str">
        <f>VLOOKUP(D18,D$56:E$66,2)</f>
        <v>Silverado</v>
      </c>
      <c r="F18" s="11" t="str">
        <f>MID(A18,3,2)</f>
        <v>10</v>
      </c>
      <c r="G18" s="11">
        <f>IF(25-F18&lt;0,100-F18,25-F18)</f>
        <v>15</v>
      </c>
      <c r="H18" s="12">
        <v>31144.400000000001</v>
      </c>
      <c r="I18" s="12">
        <f>(H18/G18)</f>
        <v>2076.2933333333335</v>
      </c>
      <c r="J18" s="11" t="s">
        <v>15</v>
      </c>
      <c r="K18" s="11" t="s">
        <v>45</v>
      </c>
      <c r="L18" s="11">
        <v>100000</v>
      </c>
      <c r="M18" s="11" t="str">
        <f>IF(L18-H18&gt;0,"Covered","Not Covered")</f>
        <v>Covered</v>
      </c>
      <c r="N18" s="11" t="str">
        <f>CONCATENATE(B18,F18,D18,LEFT(J18,3),RIGHT(A18,3))</f>
        <v>GM10SLVBla017</v>
      </c>
    </row>
    <row r="19" spans="1:14" x14ac:dyDescent="0.25">
      <c r="A19" s="11" t="s">
        <v>46</v>
      </c>
      <c r="B19" s="11" t="str">
        <f>LEFT(A19,2)</f>
        <v>GM</v>
      </c>
      <c r="C19" s="11" t="str">
        <f>VLOOKUP(B19,B$56:C$61,2)</f>
        <v>General Motors</v>
      </c>
      <c r="D19" s="11" t="str">
        <f>MID(A19,5,3)</f>
        <v>SLV</v>
      </c>
      <c r="E19" s="11" t="str">
        <f>VLOOKUP(D19,D$56:E$66,2)</f>
        <v>Silverado</v>
      </c>
      <c r="F19" s="11" t="str">
        <f>MID(A19,3,2)</f>
        <v>98</v>
      </c>
      <c r="G19" s="11">
        <f>IF(25-F19&lt;0,100-F19,25-F19)</f>
        <v>2</v>
      </c>
      <c r="H19" s="12">
        <v>83162.7</v>
      </c>
      <c r="I19" s="12">
        <f>(H19/G19)</f>
        <v>41581.35</v>
      </c>
      <c r="J19" s="11" t="s">
        <v>15</v>
      </c>
      <c r="K19" s="11" t="s">
        <v>39</v>
      </c>
      <c r="L19" s="11">
        <v>100000</v>
      </c>
      <c r="M19" s="11" t="str">
        <f>IF(L19-H19&gt;0,"Covered","Not Covered")</f>
        <v>Covered</v>
      </c>
      <c r="N19" s="11" t="str">
        <f>CONCATENATE(B19,F19,D19,LEFT(J19,3),RIGHT(A19,3))</f>
        <v>GM98SLVBla018</v>
      </c>
    </row>
    <row r="20" spans="1:14" x14ac:dyDescent="0.25">
      <c r="A20" s="11" t="s">
        <v>47</v>
      </c>
      <c r="B20" s="11" t="str">
        <f>LEFT(A20,2)</f>
        <v>GM</v>
      </c>
      <c r="C20" s="11" t="str">
        <f>VLOOKUP(B20,B$56:C$61,2)</f>
        <v>General Motors</v>
      </c>
      <c r="D20" s="11" t="str">
        <f>MID(A20,5,3)</f>
        <v>SLV</v>
      </c>
      <c r="E20" s="11" t="str">
        <f>VLOOKUP(D20,D$56:E$66,2)</f>
        <v>Silverado</v>
      </c>
      <c r="F20" s="11" t="str">
        <f>MID(A20,3,2)</f>
        <v>00</v>
      </c>
      <c r="G20" s="11">
        <f>IF(25-F20&lt;0,100-F20,25-F20)</f>
        <v>25</v>
      </c>
      <c r="H20" s="12">
        <v>80685.8</v>
      </c>
      <c r="I20" s="12">
        <f>(H20/G20)</f>
        <v>3227.4320000000002</v>
      </c>
      <c r="J20" s="11" t="s">
        <v>48</v>
      </c>
      <c r="K20" s="11" t="s">
        <v>36</v>
      </c>
      <c r="L20" s="11">
        <v>100000</v>
      </c>
      <c r="M20" s="11" t="str">
        <f>IF(L20-H20&gt;0,"Covered","Not Covered")</f>
        <v>Covered</v>
      </c>
      <c r="N20" s="11" t="str">
        <f>CONCATENATE(B20,F20,D20,LEFT(J20,3),RIGHT(A20,3))</f>
        <v>GM00SLVBlu019</v>
      </c>
    </row>
    <row r="21" spans="1:14" x14ac:dyDescent="0.25">
      <c r="A21" s="11" t="s">
        <v>49</v>
      </c>
      <c r="B21" s="11" t="str">
        <f>LEFT(A21,2)</f>
        <v>TY</v>
      </c>
      <c r="C21" s="11" t="str">
        <f>VLOOKUP(B21,B$56:C$61,2)</f>
        <v>Toyota</v>
      </c>
      <c r="D21" s="11" t="str">
        <f>MID(A21,5,3)</f>
        <v>CAM</v>
      </c>
      <c r="E21" s="11" t="str">
        <f>VLOOKUP(D21,D$56:E$66,2)</f>
        <v>Camrey</v>
      </c>
      <c r="F21" s="11" t="str">
        <f>MID(A21,3,2)</f>
        <v>96</v>
      </c>
      <c r="G21" s="11">
        <f>IF(25-F21&lt;0,100-F21,25-F21)</f>
        <v>4</v>
      </c>
      <c r="H21" s="12">
        <v>114660.6</v>
      </c>
      <c r="I21" s="12">
        <f>(H21/G21)</f>
        <v>28665.15</v>
      </c>
      <c r="J21" s="11" t="s">
        <v>21</v>
      </c>
      <c r="K21" s="11" t="s">
        <v>50</v>
      </c>
      <c r="L21" s="11">
        <v>100000</v>
      </c>
      <c r="M21" s="11" t="str">
        <f>IF(L21-H21&gt;0,"Covered","Not Covered")</f>
        <v>Not Covered</v>
      </c>
      <c r="N21" s="11" t="str">
        <f>CONCATENATE(B21,F21,D21,LEFT(J21,3),RIGHT(A21,3))</f>
        <v>TY96CAMGre020</v>
      </c>
    </row>
    <row r="22" spans="1:14" x14ac:dyDescent="0.25">
      <c r="A22" s="11" t="s">
        <v>51</v>
      </c>
      <c r="B22" s="11" t="str">
        <f>LEFT(A22,2)</f>
        <v>TY</v>
      </c>
      <c r="C22" s="11" t="str">
        <f>VLOOKUP(B22,B$56:C$61,2)</f>
        <v>Toyota</v>
      </c>
      <c r="D22" s="11" t="str">
        <f>MID(A22,5,3)</f>
        <v>CAM</v>
      </c>
      <c r="E22" s="11" t="str">
        <f>VLOOKUP(D22,D$56:E$66,2)</f>
        <v>Camrey</v>
      </c>
      <c r="F22" s="11" t="str">
        <f>MID(A22,3,2)</f>
        <v>98</v>
      </c>
      <c r="G22" s="11">
        <f>IF(25-F22&lt;0,100-F22,25-F22)</f>
        <v>2</v>
      </c>
      <c r="H22" s="12">
        <v>93382.6</v>
      </c>
      <c r="I22" s="12">
        <f>(H22/G22)</f>
        <v>46691.3</v>
      </c>
      <c r="J22" s="11" t="s">
        <v>15</v>
      </c>
      <c r="K22" s="11" t="s">
        <v>52</v>
      </c>
      <c r="L22" s="11">
        <v>100000</v>
      </c>
      <c r="M22" s="11" t="str">
        <f>IF(L22-H22&gt;0,"Covered","Not Covered")</f>
        <v>Covered</v>
      </c>
      <c r="N22" s="11" t="str">
        <f>CONCATENATE(B22,F22,D22,LEFT(J22,3),RIGHT(A22,3))</f>
        <v>TY98CAMBla021</v>
      </c>
    </row>
    <row r="23" spans="1:14" x14ac:dyDescent="0.25">
      <c r="A23" s="11" t="s">
        <v>53</v>
      </c>
      <c r="B23" s="11" t="str">
        <f>LEFT(A23,2)</f>
        <v>TY</v>
      </c>
      <c r="C23" s="11" t="str">
        <f>VLOOKUP(B23,B$56:C$61,2)</f>
        <v>Toyota</v>
      </c>
      <c r="D23" s="11" t="str">
        <f>MID(A23,5,3)</f>
        <v>CAM</v>
      </c>
      <c r="E23" s="11" t="str">
        <f>VLOOKUP(D23,D$56:E$66,2)</f>
        <v>Camrey</v>
      </c>
      <c r="F23" s="11" t="str">
        <f>MID(A23,3,2)</f>
        <v>00</v>
      </c>
      <c r="G23" s="11">
        <f>IF(25-F23&lt;0,100-F23,25-F23)</f>
        <v>25</v>
      </c>
      <c r="H23" s="12">
        <v>85928</v>
      </c>
      <c r="I23" s="12">
        <f>(H23/G23)</f>
        <v>3437.12</v>
      </c>
      <c r="J23" s="11" t="s">
        <v>21</v>
      </c>
      <c r="K23" s="11" t="s">
        <v>26</v>
      </c>
      <c r="L23" s="11">
        <v>100000</v>
      </c>
      <c r="M23" s="11" t="str">
        <f>IF(L23-H23&gt;0,"Covered","Not Covered")</f>
        <v>Covered</v>
      </c>
      <c r="N23" s="11" t="str">
        <f>CONCATENATE(B23,F23,D23,LEFT(J23,3),RIGHT(A23,3))</f>
        <v>TY00CAMGre022</v>
      </c>
    </row>
    <row r="24" spans="1:14" x14ac:dyDescent="0.25">
      <c r="A24" s="11" t="s">
        <v>54</v>
      </c>
      <c r="B24" s="11" t="str">
        <f>LEFT(A24,2)</f>
        <v>TY</v>
      </c>
      <c r="C24" s="11" t="str">
        <f>VLOOKUP(B24,B$56:C$61,2)</f>
        <v>Toyota</v>
      </c>
      <c r="D24" s="11" t="str">
        <f>MID(A24,5,3)</f>
        <v>CAM</v>
      </c>
      <c r="E24" s="11" t="str">
        <f>VLOOKUP(D24,D$56:E$66,2)</f>
        <v>Camrey</v>
      </c>
      <c r="F24" s="11" t="str">
        <f>MID(A24,3,2)</f>
        <v>02</v>
      </c>
      <c r="G24" s="11">
        <f>IF(25-F24&lt;0,100-F24,25-F24)</f>
        <v>23</v>
      </c>
      <c r="H24" s="12">
        <v>67829.100000000006</v>
      </c>
      <c r="I24" s="12">
        <f>(H24/G24)</f>
        <v>2949.0913043478263</v>
      </c>
      <c r="J24" s="11" t="s">
        <v>15</v>
      </c>
      <c r="K24" s="11" t="s">
        <v>16</v>
      </c>
      <c r="L24" s="11">
        <v>100000</v>
      </c>
      <c r="M24" s="11" t="str">
        <f>IF(L24-H24&gt;0,"Covered","Not Covered")</f>
        <v>Covered</v>
      </c>
      <c r="N24" s="11" t="str">
        <f>CONCATENATE(B24,F24,D24,LEFT(J24,3),RIGHT(A24,3))</f>
        <v>TY02CAMBla023</v>
      </c>
    </row>
    <row r="25" spans="1:14" x14ac:dyDescent="0.25">
      <c r="A25" s="11" t="s">
        <v>55</v>
      </c>
      <c r="B25" s="11" t="str">
        <f>LEFT(A25,2)</f>
        <v>TY</v>
      </c>
      <c r="C25" s="11" t="str">
        <f>VLOOKUP(B25,B$56:C$61,2)</f>
        <v>Toyota</v>
      </c>
      <c r="D25" s="11" t="str">
        <f>MID(A25,5,3)</f>
        <v>CAM</v>
      </c>
      <c r="E25" s="11" t="str">
        <f>VLOOKUP(D25,D$56:E$66,2)</f>
        <v>Camrey</v>
      </c>
      <c r="F25" s="11" t="str">
        <f>MID(A25,3,2)</f>
        <v>09</v>
      </c>
      <c r="G25" s="11">
        <f>IF(25-F25&lt;0,100-F25,25-F25)</f>
        <v>16</v>
      </c>
      <c r="H25" s="12">
        <v>48114.2</v>
      </c>
      <c r="I25" s="12">
        <f>(H25/G25)</f>
        <v>3007.1374999999998</v>
      </c>
      <c r="J25" s="11" t="s">
        <v>18</v>
      </c>
      <c r="K25" s="11" t="s">
        <v>29</v>
      </c>
      <c r="L25" s="11">
        <v>100000</v>
      </c>
      <c r="M25" s="11" t="str">
        <f>IF(L25-H25&gt;0,"Covered","Not Covered")</f>
        <v>Covered</v>
      </c>
      <c r="N25" s="11" t="str">
        <f>CONCATENATE(B25,F25,D25,LEFT(J25,3),RIGHT(A25,3))</f>
        <v>TY09CAMWhi024</v>
      </c>
    </row>
    <row r="26" spans="1:14" x14ac:dyDescent="0.25">
      <c r="A26" s="11" t="s">
        <v>56</v>
      </c>
      <c r="B26" s="11" t="str">
        <f>LEFT(A26,2)</f>
        <v>TY</v>
      </c>
      <c r="C26" s="11" t="str">
        <f>VLOOKUP(B26,B$56:C$61,2)</f>
        <v>Toyota</v>
      </c>
      <c r="D26" s="11" t="str">
        <f>MID(A26,5,3)</f>
        <v>COR</v>
      </c>
      <c r="E26" s="11" t="str">
        <f>VLOOKUP(D26,D$56:E$66,2)</f>
        <v>Corola</v>
      </c>
      <c r="F26" s="11" t="str">
        <f>MID(A26,3,2)</f>
        <v>02</v>
      </c>
      <c r="G26" s="11">
        <f>IF(25-F26&lt;0,100-F26,25-F26)</f>
        <v>23</v>
      </c>
      <c r="H26" s="12">
        <v>64467.4</v>
      </c>
      <c r="I26" s="12">
        <f>(H26/G26)</f>
        <v>2802.9304347826087</v>
      </c>
      <c r="J26" s="11" t="s">
        <v>57</v>
      </c>
      <c r="K26" s="11" t="s">
        <v>58</v>
      </c>
      <c r="L26" s="11">
        <v>100000</v>
      </c>
      <c r="M26" s="11" t="str">
        <f>IF(L26-H26&gt;0,"Covered","Not Covered")</f>
        <v>Covered</v>
      </c>
      <c r="N26" s="11" t="str">
        <f>CONCATENATE(B26,F26,D26,LEFT(J26,3),RIGHT(A26,3))</f>
        <v>TY02CORRed025</v>
      </c>
    </row>
    <row r="27" spans="1:14" x14ac:dyDescent="0.25">
      <c r="A27" s="11" t="s">
        <v>59</v>
      </c>
      <c r="B27" s="11" t="str">
        <f>LEFT(A27,2)</f>
        <v>TY</v>
      </c>
      <c r="C27" s="11" t="str">
        <f>VLOOKUP(B27,B$56:C$61,2)</f>
        <v>Toyota</v>
      </c>
      <c r="D27" s="11" t="str">
        <f>MID(A27,5,3)</f>
        <v>COR</v>
      </c>
      <c r="E27" s="11" t="str">
        <f>VLOOKUP(D27,D$56:E$66,2)</f>
        <v>Corola</v>
      </c>
      <c r="F27" s="11" t="str">
        <f>MID(A27,3,2)</f>
        <v>03</v>
      </c>
      <c r="G27" s="11">
        <f>IF(25-F27&lt;0,100-F27,25-F27)</f>
        <v>22</v>
      </c>
      <c r="H27" s="12">
        <v>73444.399999999994</v>
      </c>
      <c r="I27" s="12">
        <f>(H27/G27)</f>
        <v>3338.3818181818178</v>
      </c>
      <c r="J27" s="11" t="s">
        <v>15</v>
      </c>
      <c r="K27" s="11" t="s">
        <v>58</v>
      </c>
      <c r="L27" s="11">
        <v>100000</v>
      </c>
      <c r="M27" s="11" t="str">
        <f>IF(L27-H27&gt;0,"Covered","Not Covered")</f>
        <v>Covered</v>
      </c>
      <c r="N27" s="11" t="str">
        <f>CONCATENATE(B27,F27,D27,LEFT(J27,3),RIGHT(A27,3))</f>
        <v>TY03CORBla026</v>
      </c>
    </row>
    <row r="28" spans="1:14" x14ac:dyDescent="0.25">
      <c r="A28" s="11" t="s">
        <v>60</v>
      </c>
      <c r="B28" s="11" t="str">
        <f>LEFT(A28,2)</f>
        <v>TY</v>
      </c>
      <c r="C28" s="11" t="str">
        <f>VLOOKUP(B28,B$56:C$61,2)</f>
        <v>Toyota</v>
      </c>
      <c r="D28" s="11" t="str">
        <f>MID(A28,5,3)</f>
        <v>COR</v>
      </c>
      <c r="E28" s="11" t="str">
        <f>VLOOKUP(D28,D$56:E$66,2)</f>
        <v>Corola</v>
      </c>
      <c r="F28" s="11" t="str">
        <f>MID(A28,3,2)</f>
        <v>14</v>
      </c>
      <c r="G28" s="11">
        <f>IF(25-F28&lt;0,100-F28,25-F28)</f>
        <v>11</v>
      </c>
      <c r="H28" s="12">
        <v>17556.3</v>
      </c>
      <c r="I28" s="12">
        <f>(H28/G28)</f>
        <v>1596.0272727272727</v>
      </c>
      <c r="J28" s="11" t="s">
        <v>48</v>
      </c>
      <c r="K28" s="11" t="s">
        <v>32</v>
      </c>
      <c r="L28" s="11">
        <v>100000</v>
      </c>
      <c r="M28" s="11" t="str">
        <f>IF(L28-H28&gt;0,"Covered","Not Covered")</f>
        <v>Covered</v>
      </c>
      <c r="N28" s="11" t="str">
        <f>CONCATENATE(B28,F28,D28,LEFT(J28,3),RIGHT(A28,3))</f>
        <v>TY14CORBlu027</v>
      </c>
    </row>
    <row r="29" spans="1:14" x14ac:dyDescent="0.25">
      <c r="A29" s="11" t="s">
        <v>61</v>
      </c>
      <c r="B29" s="11" t="str">
        <f>LEFT(A29,2)</f>
        <v>TY</v>
      </c>
      <c r="C29" s="11" t="str">
        <f>VLOOKUP(B29,B$56:C$61,2)</f>
        <v>Toyota</v>
      </c>
      <c r="D29" s="11" t="str">
        <f>MID(A29,5,3)</f>
        <v>COR</v>
      </c>
      <c r="E29" s="11" t="str">
        <f>VLOOKUP(D29,D$56:E$66,2)</f>
        <v>Corola</v>
      </c>
      <c r="F29" s="11" t="str">
        <f>MID(A29,3,2)</f>
        <v>12</v>
      </c>
      <c r="G29" s="11">
        <f>IF(25-F29&lt;0,100-F29,25-F29)</f>
        <v>13</v>
      </c>
      <c r="H29" s="12">
        <v>29601.9</v>
      </c>
      <c r="I29" s="12">
        <f>(H29/G29)</f>
        <v>2277.0692307692307</v>
      </c>
      <c r="J29" s="11" t="s">
        <v>15</v>
      </c>
      <c r="K29" s="11" t="s">
        <v>39</v>
      </c>
      <c r="L29" s="11">
        <v>100000</v>
      </c>
      <c r="M29" s="11" t="str">
        <f>IF(L29-H29&gt;0,"Covered","Not Covered")</f>
        <v>Covered</v>
      </c>
      <c r="N29" s="11" t="str">
        <f>CONCATENATE(B29,F29,D29,LEFT(J29,3),RIGHT(A29,3))</f>
        <v>TY12CORBla028</v>
      </c>
    </row>
    <row r="30" spans="1:14" x14ac:dyDescent="0.25">
      <c r="A30" s="11" t="s">
        <v>62</v>
      </c>
      <c r="B30" s="11" t="str">
        <f>LEFT(A30,2)</f>
        <v>TY</v>
      </c>
      <c r="C30" s="11" t="str">
        <f>VLOOKUP(B30,B$56:C$61,2)</f>
        <v>Toyota</v>
      </c>
      <c r="D30" s="11" t="str">
        <f>MID(A30,5,3)</f>
        <v>CAM</v>
      </c>
      <c r="E30" s="11" t="str">
        <f>VLOOKUP(D30,D$56:E$66,2)</f>
        <v>Camrey</v>
      </c>
      <c r="F30" s="11" t="str">
        <f>MID(A30,3,2)</f>
        <v>12</v>
      </c>
      <c r="G30" s="11">
        <f>IF(25-F30&lt;0,100-F30,25-F30)</f>
        <v>13</v>
      </c>
      <c r="H30" s="12">
        <v>22128.2</v>
      </c>
      <c r="I30" s="12">
        <f>(H30/G30)</f>
        <v>1702.1692307692308</v>
      </c>
      <c r="J30" s="11" t="s">
        <v>48</v>
      </c>
      <c r="K30" s="11" t="s">
        <v>50</v>
      </c>
      <c r="L30" s="11">
        <v>100000</v>
      </c>
      <c r="M30" s="11" t="str">
        <f>IF(L30-H30&gt;0,"Covered","Not Covered")</f>
        <v>Covered</v>
      </c>
      <c r="N30" s="11" t="str">
        <f>CONCATENATE(B30,F30,D30,LEFT(J30,3),RIGHT(A30,3))</f>
        <v>TY12CAMBlu029</v>
      </c>
    </row>
    <row r="31" spans="1:14" x14ac:dyDescent="0.25">
      <c r="A31" s="11" t="s">
        <v>63</v>
      </c>
      <c r="B31" s="11" t="str">
        <f>LEFT(A31,2)</f>
        <v>HO</v>
      </c>
      <c r="C31" s="11" t="str">
        <f>VLOOKUP(B31,B$56:C$61,2)</f>
        <v>Honda</v>
      </c>
      <c r="D31" s="11" t="str">
        <f>MID(A31,5,3)</f>
        <v>CIV</v>
      </c>
      <c r="E31" s="11" t="str">
        <f>VLOOKUP(D31,D$56:E$66,2)</f>
        <v>Civic</v>
      </c>
      <c r="F31" s="11" t="str">
        <f>MID(A31,3,2)</f>
        <v>99</v>
      </c>
      <c r="G31" s="11">
        <f>IF(25-F31&lt;0,100-F31,25-F31)</f>
        <v>1</v>
      </c>
      <c r="H31" s="12">
        <v>82374</v>
      </c>
      <c r="I31" s="12">
        <f>(H31/G31)</f>
        <v>82374</v>
      </c>
      <c r="J31" s="11" t="s">
        <v>18</v>
      </c>
      <c r="K31" s="11" t="s">
        <v>38</v>
      </c>
      <c r="L31" s="11">
        <v>75000</v>
      </c>
      <c r="M31" s="11" t="str">
        <f>IF(L31-H31&gt;0,"Covered","Not Covered")</f>
        <v>Not Covered</v>
      </c>
      <c r="N31" s="11" t="str">
        <f>CONCATENATE(B31,F31,D31,LEFT(J31,3),RIGHT(A31,3))</f>
        <v>HO99CIVWhi030</v>
      </c>
    </row>
    <row r="32" spans="1:14" x14ac:dyDescent="0.25">
      <c r="A32" s="11" t="s">
        <v>64</v>
      </c>
      <c r="B32" s="11" t="str">
        <f>LEFT(A32,2)</f>
        <v>HO</v>
      </c>
      <c r="C32" s="11" t="str">
        <f>VLOOKUP(B32,B$56:C$61,2)</f>
        <v>Honda</v>
      </c>
      <c r="D32" s="11" t="str">
        <f>MID(A32,5,3)</f>
        <v>CIV</v>
      </c>
      <c r="E32" s="11" t="str">
        <f>VLOOKUP(D32,D$56:E$66,2)</f>
        <v>Civic</v>
      </c>
      <c r="F32" s="11" t="str">
        <f>MID(A32,3,2)</f>
        <v>01</v>
      </c>
      <c r="G32" s="11">
        <f>IF(25-F32&lt;0,100-F32,25-F32)</f>
        <v>24</v>
      </c>
      <c r="H32" s="12">
        <v>69891.899999999994</v>
      </c>
      <c r="I32" s="12">
        <f>(H32/G32)</f>
        <v>2912.1624999999999</v>
      </c>
      <c r="J32" s="11" t="s">
        <v>48</v>
      </c>
      <c r="K32" s="11" t="s">
        <v>24</v>
      </c>
      <c r="L32" s="11">
        <v>75000</v>
      </c>
      <c r="M32" s="11" t="str">
        <f>IF(L32-H32&gt;0,"Covered","Not Covered")</f>
        <v>Covered</v>
      </c>
      <c r="N32" s="11" t="str">
        <f>CONCATENATE(B32,F32,D32,LEFT(J32,3),RIGHT(A32,3))</f>
        <v>HO01CIVBlu031</v>
      </c>
    </row>
    <row r="33" spans="1:14" x14ac:dyDescent="0.25">
      <c r="A33" s="11" t="s">
        <v>65</v>
      </c>
      <c r="B33" s="11" t="str">
        <f>LEFT(A33,2)</f>
        <v>HO</v>
      </c>
      <c r="C33" s="11" t="str">
        <f>VLOOKUP(B33,B$56:C$61,2)</f>
        <v>Honda</v>
      </c>
      <c r="D33" s="11" t="str">
        <f>MID(A33,5,3)</f>
        <v>CIV</v>
      </c>
      <c r="E33" s="11" t="str">
        <f>VLOOKUP(D33,D$56:E$66,2)</f>
        <v>Civic</v>
      </c>
      <c r="F33" s="11" t="str">
        <f>MID(A33,3,2)</f>
        <v>10</v>
      </c>
      <c r="G33" s="11">
        <f>IF(25-F33&lt;0,100-F33,25-F33)</f>
        <v>15</v>
      </c>
      <c r="H33" s="12">
        <v>22573</v>
      </c>
      <c r="I33" s="12">
        <f>(H33/G33)</f>
        <v>1504.8666666666666</v>
      </c>
      <c r="J33" s="11" t="s">
        <v>48</v>
      </c>
      <c r="K33" s="11" t="s">
        <v>43</v>
      </c>
      <c r="L33" s="11">
        <v>75000</v>
      </c>
      <c r="M33" s="11" t="str">
        <f>IF(L33-H33&gt;0,"Covered","Not Covered")</f>
        <v>Covered</v>
      </c>
      <c r="N33" s="11" t="str">
        <f>CONCATENATE(B33,F33,D33,LEFT(J33,3),RIGHT(A33,3))</f>
        <v>HO10CIVBlu032</v>
      </c>
    </row>
    <row r="34" spans="1:14" x14ac:dyDescent="0.25">
      <c r="A34" s="11" t="s">
        <v>66</v>
      </c>
      <c r="B34" s="11" t="str">
        <f>LEFT(A34,2)</f>
        <v>HO</v>
      </c>
      <c r="C34" s="11" t="str">
        <f>VLOOKUP(B34,B$56:C$61,2)</f>
        <v>Honda</v>
      </c>
      <c r="D34" s="11" t="str">
        <f>MID(A34,5,3)</f>
        <v>CIV</v>
      </c>
      <c r="E34" s="11" t="str">
        <f>VLOOKUP(D34,D$56:E$66,2)</f>
        <v>Civic</v>
      </c>
      <c r="F34" s="11" t="str">
        <f>MID(A34,3,2)</f>
        <v>10</v>
      </c>
      <c r="G34" s="11">
        <f>IF(25-F34&lt;0,100-F34,25-F34)</f>
        <v>15</v>
      </c>
      <c r="H34" s="12">
        <v>33477.199999999997</v>
      </c>
      <c r="I34" s="12">
        <f>(H34/G34)</f>
        <v>2231.813333333333</v>
      </c>
      <c r="J34" s="11" t="s">
        <v>15</v>
      </c>
      <c r="K34" s="11" t="s">
        <v>52</v>
      </c>
      <c r="L34" s="11">
        <v>75000</v>
      </c>
      <c r="M34" s="11" t="str">
        <f>IF(L34-H34&gt;0,"Covered","Not Covered")</f>
        <v>Covered</v>
      </c>
      <c r="N34" s="11" t="str">
        <f>CONCATENATE(B34,F34,D34,LEFT(J34,3),RIGHT(A34,3))</f>
        <v>HO10CIVBla033</v>
      </c>
    </row>
    <row r="35" spans="1:14" x14ac:dyDescent="0.25">
      <c r="A35" s="11" t="s">
        <v>67</v>
      </c>
      <c r="B35" s="11" t="str">
        <f>LEFT(A35,2)</f>
        <v>HO</v>
      </c>
      <c r="C35" s="11" t="str">
        <f>VLOOKUP(B35,B$56:C$61,2)</f>
        <v>Honda</v>
      </c>
      <c r="D35" s="11" t="str">
        <f>MID(A35,5,3)</f>
        <v>CIV</v>
      </c>
      <c r="E35" s="11" t="str">
        <f>VLOOKUP(D35,D$56:E$66,2)</f>
        <v>Civic</v>
      </c>
      <c r="F35" s="11" t="str">
        <f>MID(A35,3,2)</f>
        <v>11</v>
      </c>
      <c r="G35" s="11">
        <f>IF(25-F35&lt;0,100-F35,25-F35)</f>
        <v>14</v>
      </c>
      <c r="H35" s="12">
        <v>30555.3</v>
      </c>
      <c r="I35" s="12">
        <f>(H35/G35)</f>
        <v>2182.5214285714287</v>
      </c>
      <c r="J35" s="11" t="s">
        <v>15</v>
      </c>
      <c r="K35" s="11" t="s">
        <v>22</v>
      </c>
      <c r="L35" s="11">
        <v>75000</v>
      </c>
      <c r="M35" s="11" t="str">
        <f>IF(L35-H35&gt;0,"Covered","Not Covered")</f>
        <v>Covered</v>
      </c>
      <c r="N35" s="11" t="str">
        <f>CONCATENATE(B35,F35,D35,LEFT(J35,3),RIGHT(A35,3))</f>
        <v>HO11CIVBla034</v>
      </c>
    </row>
    <row r="36" spans="1:14" x14ac:dyDescent="0.25">
      <c r="A36" s="11" t="s">
        <v>68</v>
      </c>
      <c r="B36" s="11" t="str">
        <f>LEFT(A36,2)</f>
        <v>HO</v>
      </c>
      <c r="C36" s="11" t="str">
        <f>VLOOKUP(B36,B$56:C$61,2)</f>
        <v>Honda</v>
      </c>
      <c r="D36" s="11" t="str">
        <f>MID(A36,5,3)</f>
        <v>CIV</v>
      </c>
      <c r="E36" s="11" t="str">
        <f>VLOOKUP(D36,D$56:E$66,2)</f>
        <v>Civic</v>
      </c>
      <c r="F36" s="11" t="str">
        <f>MID(A36,3,2)</f>
        <v>12</v>
      </c>
      <c r="G36" s="11">
        <f>IF(25-F36&lt;0,100-F36,25-F36)</f>
        <v>13</v>
      </c>
      <c r="H36" s="12">
        <v>24513.200000000001</v>
      </c>
      <c r="I36" s="12">
        <f>(H36/G36)</f>
        <v>1885.6307692307694</v>
      </c>
      <c r="J36" s="11" t="s">
        <v>15</v>
      </c>
      <c r="K36" s="11" t="s">
        <v>45</v>
      </c>
      <c r="L36" s="11">
        <v>75000</v>
      </c>
      <c r="M36" s="11" t="str">
        <f>IF(L36-H36&gt;0,"Covered","Not Covered")</f>
        <v>Covered</v>
      </c>
      <c r="N36" s="11" t="str">
        <f>CONCATENATE(B36,F36,D36,LEFT(J36,3),RIGHT(A36,3))</f>
        <v>HO12CIVBla035</v>
      </c>
    </row>
    <row r="37" spans="1:14" x14ac:dyDescent="0.25">
      <c r="A37" s="11" t="s">
        <v>69</v>
      </c>
      <c r="B37" s="11" t="str">
        <f>LEFT(A37,2)</f>
        <v>HO</v>
      </c>
      <c r="C37" s="11" t="str">
        <f>VLOOKUP(B37,B$56:C$61,2)</f>
        <v>Honda</v>
      </c>
      <c r="D37" s="11" t="str">
        <f>MID(A37,5,3)</f>
        <v>CIV</v>
      </c>
      <c r="E37" s="11" t="str">
        <f>VLOOKUP(D37,D$56:E$66,2)</f>
        <v>Civic</v>
      </c>
      <c r="F37" s="11" t="str">
        <f>MID(A37,3,2)</f>
        <v>13</v>
      </c>
      <c r="G37" s="11">
        <f>IF(25-F37&lt;0,100-F37,25-F37)</f>
        <v>12</v>
      </c>
      <c r="H37" s="12">
        <v>13867.6</v>
      </c>
      <c r="I37" s="12">
        <f>(H37/G37)</f>
        <v>1155.6333333333334</v>
      </c>
      <c r="J37" s="11" t="s">
        <v>15</v>
      </c>
      <c r="K37" s="11" t="s">
        <v>50</v>
      </c>
      <c r="L37" s="11">
        <v>75000</v>
      </c>
      <c r="M37" s="11" t="str">
        <f>IF(L37-H37&gt;0,"Covered","Not Covered")</f>
        <v>Covered</v>
      </c>
      <c r="N37" s="11" t="str">
        <f>CONCATENATE(B37,F37,D37,LEFT(J37,3),RIGHT(A37,3))</f>
        <v>HO13CIVBla036</v>
      </c>
    </row>
    <row r="38" spans="1:14" x14ac:dyDescent="0.25">
      <c r="A38" s="11" t="s">
        <v>120</v>
      </c>
      <c r="B38" s="11" t="str">
        <f>LEFT(A38,2)</f>
        <v>HO</v>
      </c>
      <c r="C38" s="11" t="str">
        <f>VLOOKUP(B38,B$56:C$61,2)</f>
        <v>Honda</v>
      </c>
      <c r="D38" s="11" t="str">
        <f>MID(A38,5,3)</f>
        <v>ODY</v>
      </c>
      <c r="E38" s="11" t="str">
        <f>VLOOKUP(D38,D$56:E$66,2)</f>
        <v>Odyssey</v>
      </c>
      <c r="F38" s="11" t="str">
        <f>MID(A38,3,2)</f>
        <v>05</v>
      </c>
      <c r="G38" s="11">
        <f>IF(25-F38&lt;0,100-F38,25-F38)</f>
        <v>20</v>
      </c>
      <c r="H38" s="12">
        <v>60389.5</v>
      </c>
      <c r="I38" s="12">
        <f>(H38/G38)</f>
        <v>3019.4749999999999</v>
      </c>
      <c r="J38" s="11" t="s">
        <v>18</v>
      </c>
      <c r="K38" s="11" t="s">
        <v>29</v>
      </c>
      <c r="L38" s="11">
        <v>100000</v>
      </c>
      <c r="M38" s="11" t="str">
        <f>IF(L38-H38&gt;0,"Covered","Not Covered")</f>
        <v>Covered</v>
      </c>
      <c r="N38" s="11" t="str">
        <f>CONCATENATE(B38,F38,D38,LEFT(J38,3),RIGHT(A38,3))</f>
        <v>HO05ODYWhi037</v>
      </c>
    </row>
    <row r="39" spans="1:14" x14ac:dyDescent="0.25">
      <c r="A39" s="11" t="s">
        <v>70</v>
      </c>
      <c r="B39" s="11" t="str">
        <f>LEFT(A39,2)</f>
        <v>HO</v>
      </c>
      <c r="C39" s="11" t="str">
        <f>VLOOKUP(B39,B$56:C$61,2)</f>
        <v>Honda</v>
      </c>
      <c r="D39" s="11" t="str">
        <f>MID(A39,5,3)</f>
        <v>ODY</v>
      </c>
      <c r="E39" s="11" t="str">
        <f>VLOOKUP(D39,D$56:E$66,2)</f>
        <v>Odyssey</v>
      </c>
      <c r="F39" s="11" t="str">
        <f>MID(A39,3,2)</f>
        <v>07</v>
      </c>
      <c r="G39" s="11">
        <f>IF(25-F39&lt;0,100-F39,25-F39)</f>
        <v>18</v>
      </c>
      <c r="H39" s="12">
        <v>50854.1</v>
      </c>
      <c r="I39" s="12">
        <f>(H39/G39)</f>
        <v>2825.2277777777776</v>
      </c>
      <c r="J39" s="11" t="s">
        <v>15</v>
      </c>
      <c r="K39" s="11" t="s">
        <v>52</v>
      </c>
      <c r="L39" s="11">
        <v>100000</v>
      </c>
      <c r="M39" s="11" t="str">
        <f>IF(L39-H39&gt;0,"Covered","Not Covered")</f>
        <v>Covered</v>
      </c>
      <c r="N39" s="11" t="str">
        <f>CONCATENATE(B39,F39,D39,LEFT(J39,3),RIGHT(A39,3))</f>
        <v>HO07ODYBla038</v>
      </c>
    </row>
    <row r="40" spans="1:14" x14ac:dyDescent="0.25">
      <c r="A40" s="11" t="s">
        <v>71</v>
      </c>
      <c r="B40" s="11" t="str">
        <f>LEFT(A40,2)</f>
        <v>HO</v>
      </c>
      <c r="C40" s="11" t="str">
        <f>VLOOKUP(B40,B$56:C$61,2)</f>
        <v>Honda</v>
      </c>
      <c r="D40" s="11" t="str">
        <f>MID(A40,5,3)</f>
        <v>ODY</v>
      </c>
      <c r="E40" s="11" t="str">
        <f>VLOOKUP(D40,D$56:E$66,2)</f>
        <v>Odyssey</v>
      </c>
      <c r="F40" s="11" t="str">
        <f>MID(A40,3,2)</f>
        <v>08</v>
      </c>
      <c r="G40" s="11">
        <f>IF(25-F40&lt;0,100-F40,25-F40)</f>
        <v>17</v>
      </c>
      <c r="H40" s="12">
        <v>42504.6</v>
      </c>
      <c r="I40" s="12">
        <f>(H40/G40)</f>
        <v>2500.2705882352939</v>
      </c>
      <c r="J40" s="11" t="s">
        <v>18</v>
      </c>
      <c r="K40" s="11" t="s">
        <v>38</v>
      </c>
      <c r="L40" s="11">
        <v>100000</v>
      </c>
      <c r="M40" s="11" t="str">
        <f>IF(L40-H40&gt;0,"Covered","Not Covered")</f>
        <v>Covered</v>
      </c>
      <c r="N40" s="11" t="str">
        <f>CONCATENATE(B40,F40,D40,LEFT(J40,3),RIGHT(A40,3))</f>
        <v>HO08ODYWhi039</v>
      </c>
    </row>
    <row r="41" spans="1:14" x14ac:dyDescent="0.25">
      <c r="A41" s="11" t="s">
        <v>118</v>
      </c>
      <c r="B41" s="11" t="str">
        <f>LEFT(A41,2)</f>
        <v>HO</v>
      </c>
      <c r="C41" s="11" t="str">
        <f>VLOOKUP(B41,B$56:C$61,2)</f>
        <v>Honda</v>
      </c>
      <c r="D41" s="11" t="s">
        <v>104</v>
      </c>
      <c r="E41" s="11" t="str">
        <f>VLOOKUP(D41,D$56:E$66,2)</f>
        <v>Odyssey</v>
      </c>
      <c r="F41" s="11" t="str">
        <f>MID(A41,3,2)</f>
        <v>01</v>
      </c>
      <c r="G41" s="11">
        <f>IF(25-F41&lt;0,100-F41,25-F41)</f>
        <v>24</v>
      </c>
      <c r="H41" s="12">
        <v>68658.899999999994</v>
      </c>
      <c r="I41" s="12">
        <f>(H41/G41)</f>
        <v>2860.7874999999999</v>
      </c>
      <c r="J41" s="11" t="s">
        <v>15</v>
      </c>
      <c r="K41" s="11" t="s">
        <v>16</v>
      </c>
      <c r="L41" s="11">
        <v>100000</v>
      </c>
      <c r="M41" s="11" t="str">
        <f>IF(L41-H41&gt;0,"Covered","Not Covered")</f>
        <v>Covered</v>
      </c>
      <c r="N41" s="11" t="str">
        <f>CONCATENATE(B41,F41,D41,LEFT(J41,3),RIGHT(A41,3))</f>
        <v>HO01ODYBla040</v>
      </c>
    </row>
    <row r="42" spans="1:14" x14ac:dyDescent="0.25">
      <c r="A42" s="11" t="s">
        <v>72</v>
      </c>
      <c r="B42" s="11" t="str">
        <f>LEFT(A42,2)</f>
        <v>HO</v>
      </c>
      <c r="C42" s="11" t="str">
        <f>VLOOKUP(B42,B$56:C$61,2)</f>
        <v>Honda</v>
      </c>
      <c r="D42" s="11" t="str">
        <f>MID(A42,5,3)</f>
        <v>ODY</v>
      </c>
      <c r="E42" s="11" t="str">
        <f>VLOOKUP(D42,D$56:E$66,2)</f>
        <v>Odyssey</v>
      </c>
      <c r="F42" s="11" t="str">
        <f>MID(A42,3,2)</f>
        <v>14</v>
      </c>
      <c r="G42" s="11">
        <f>IF(25-F42&lt;0,100-F42,25-F42)</f>
        <v>11</v>
      </c>
      <c r="H42" s="12">
        <v>3708.1</v>
      </c>
      <c r="I42" s="12">
        <f>(H42/G42)</f>
        <v>337.09999999999997</v>
      </c>
      <c r="J42" s="11" t="s">
        <v>15</v>
      </c>
      <c r="K42" s="11" t="s">
        <v>19</v>
      </c>
      <c r="L42" s="11">
        <v>100000</v>
      </c>
      <c r="M42" s="11" t="str">
        <f>IF(L42-H42&gt;0,"Covered","Not Covered")</f>
        <v>Covered</v>
      </c>
      <c r="N42" s="11" t="str">
        <f>CONCATENATE(B42,F42,D42,LEFT(J42,3),RIGHT(A42,3))</f>
        <v>HO14ODYBla041</v>
      </c>
    </row>
    <row r="43" spans="1:14" x14ac:dyDescent="0.25">
      <c r="A43" s="11" t="s">
        <v>73</v>
      </c>
      <c r="B43" s="11" t="str">
        <f>LEFT(A43,2)</f>
        <v>CR</v>
      </c>
      <c r="C43" s="11" t="str">
        <f>VLOOKUP(B43,B$56:C$61,2)</f>
        <v>Chrysler</v>
      </c>
      <c r="D43" s="11" t="str">
        <f>MID(A43,5,3)</f>
        <v>PTC</v>
      </c>
      <c r="E43" s="11" t="str">
        <f>VLOOKUP(D43,D$56:E$66,2)</f>
        <v>PT Cruiser</v>
      </c>
      <c r="F43" s="11" t="str">
        <f>MID(A43,3,2)</f>
        <v>04</v>
      </c>
      <c r="G43" s="11">
        <f>IF(25-F43&lt;0,100-F43,25-F43)</f>
        <v>21</v>
      </c>
      <c r="H43" s="12">
        <v>64542</v>
      </c>
      <c r="I43" s="12">
        <f>(H43/G43)</f>
        <v>3073.4285714285716</v>
      </c>
      <c r="J43" s="11" t="s">
        <v>48</v>
      </c>
      <c r="K43" s="11" t="s">
        <v>16</v>
      </c>
      <c r="L43" s="11">
        <v>75000</v>
      </c>
      <c r="M43" s="11" t="str">
        <f>IF(L43-H43&gt;0,"Covered","Not Covered")</f>
        <v>Covered</v>
      </c>
      <c r="N43" s="11" t="str">
        <f>CONCATENATE(B43,F43,D43,LEFT(J43,3),RIGHT(A43,3))</f>
        <v>CR04PTCBlu042</v>
      </c>
    </row>
    <row r="44" spans="1:14" x14ac:dyDescent="0.25">
      <c r="A44" s="11" t="s">
        <v>74</v>
      </c>
      <c r="B44" s="11" t="str">
        <f>LEFT(A44,2)</f>
        <v>CR</v>
      </c>
      <c r="C44" s="11" t="str">
        <f>VLOOKUP(B44,B$56:C$61,2)</f>
        <v>Chrysler</v>
      </c>
      <c r="D44" s="11" t="str">
        <f>MID(A44,5,3)</f>
        <v>PTC</v>
      </c>
      <c r="E44" s="11" t="str">
        <f>VLOOKUP(D44,D$56:E$66,2)</f>
        <v>PT Cruiser</v>
      </c>
      <c r="F44" s="11" t="str">
        <f>MID(A44,3,2)</f>
        <v>07</v>
      </c>
      <c r="G44" s="11">
        <f>IF(25-F44&lt;0,100-F44,25-F44)</f>
        <v>18</v>
      </c>
      <c r="H44" s="12">
        <v>42074.2</v>
      </c>
      <c r="I44" s="12">
        <f>(H44/G44)</f>
        <v>2337.4555555555553</v>
      </c>
      <c r="J44" s="11" t="s">
        <v>21</v>
      </c>
      <c r="K44" s="11" t="s">
        <v>58</v>
      </c>
      <c r="L44" s="11">
        <v>75000</v>
      </c>
      <c r="M44" s="11" t="str">
        <f>IF(L44-H44&gt;0,"Covered","Not Covered")</f>
        <v>Covered</v>
      </c>
      <c r="N44" s="11" t="str">
        <f>CONCATENATE(B44,F44,D44,LEFT(J44,3),RIGHT(A44,3))</f>
        <v>CR07PTCGre043</v>
      </c>
    </row>
    <row r="45" spans="1:14" x14ac:dyDescent="0.25">
      <c r="A45" s="11" t="s">
        <v>75</v>
      </c>
      <c r="B45" s="11" t="str">
        <f>LEFT(A45,2)</f>
        <v>CR</v>
      </c>
      <c r="C45" s="11" t="str">
        <f>VLOOKUP(B45,B$56:C$61,2)</f>
        <v>Chrysler</v>
      </c>
      <c r="D45" s="11" t="str">
        <f>MID(A45,5,3)</f>
        <v>PTC</v>
      </c>
      <c r="E45" s="11" t="str">
        <f>VLOOKUP(D45,D$56:E$66,2)</f>
        <v>PT Cruiser</v>
      </c>
      <c r="F45" s="11" t="str">
        <f>MID(A45,3,2)</f>
        <v>11</v>
      </c>
      <c r="G45" s="11">
        <f>IF(25-F45&lt;0,100-F45,25-F45)</f>
        <v>14</v>
      </c>
      <c r="H45" s="12">
        <v>27394.2</v>
      </c>
      <c r="I45" s="12">
        <f>(H45/G45)</f>
        <v>1956.7285714285715</v>
      </c>
      <c r="J45" s="11" t="s">
        <v>15</v>
      </c>
      <c r="K45" s="11" t="s">
        <v>36</v>
      </c>
      <c r="L45" s="11">
        <v>75000</v>
      </c>
      <c r="M45" s="11" t="str">
        <f>IF(L45-H45&gt;0,"Covered","Not Covered")</f>
        <v>Covered</v>
      </c>
      <c r="N45" s="11" t="str">
        <f>CONCATENATE(B45,F45,D45,LEFT(J45,3),RIGHT(A45,3))</f>
        <v>CR11PTCBla044</v>
      </c>
    </row>
    <row r="46" spans="1:14" x14ac:dyDescent="0.25">
      <c r="A46" s="11" t="s">
        <v>76</v>
      </c>
      <c r="B46" s="11" t="str">
        <f>LEFT(A46,2)</f>
        <v>CR</v>
      </c>
      <c r="C46" s="11" t="str">
        <f>VLOOKUP(B46,B$56:C$61,2)</f>
        <v>Chrysler</v>
      </c>
      <c r="D46" s="11" t="str">
        <f>MID(A46,5,3)</f>
        <v>CAR</v>
      </c>
      <c r="E46" s="11" t="str">
        <f>VLOOKUP(D46,D$56:E$66,2)</f>
        <v>Caravan</v>
      </c>
      <c r="F46" s="11" t="str">
        <f>MID(A46,3,2)</f>
        <v>99</v>
      </c>
      <c r="G46" s="11">
        <f>IF(25-F46&lt;0,100-F46,25-F46)</f>
        <v>1</v>
      </c>
      <c r="H46" s="12">
        <v>79420.600000000006</v>
      </c>
      <c r="I46" s="12">
        <f>(H46/G46)</f>
        <v>79420.600000000006</v>
      </c>
      <c r="J46" s="11" t="s">
        <v>21</v>
      </c>
      <c r="K46" s="11" t="s">
        <v>45</v>
      </c>
      <c r="L46" s="11">
        <v>75000</v>
      </c>
      <c r="M46" s="11" t="str">
        <f>IF(L46-H46&gt;0,"Covered","Not Covered")</f>
        <v>Not Covered</v>
      </c>
      <c r="N46" s="11" t="str">
        <f>CONCATENATE(B46,F46,D46,LEFT(J46,3),RIGHT(A46,3))</f>
        <v>CR99CARGre045</v>
      </c>
    </row>
    <row r="47" spans="1:14" x14ac:dyDescent="0.25">
      <c r="A47" s="11" t="s">
        <v>77</v>
      </c>
      <c r="B47" s="11" t="str">
        <f>LEFT(A47,2)</f>
        <v>CR</v>
      </c>
      <c r="C47" s="11" t="str">
        <f>VLOOKUP(B47,B$56:C$61,2)</f>
        <v>Chrysler</v>
      </c>
      <c r="D47" s="11" t="str">
        <f>MID(A47,5,3)</f>
        <v>CAR</v>
      </c>
      <c r="E47" s="11" t="str">
        <f>VLOOKUP(D47,D$56:E$66,2)</f>
        <v>Caravan</v>
      </c>
      <c r="F47" s="11" t="str">
        <f>MID(A47,3,2)</f>
        <v>00</v>
      </c>
      <c r="G47" s="11">
        <f>IF(25-F47&lt;0,100-F47,25-F47)</f>
        <v>25</v>
      </c>
      <c r="H47" s="12">
        <v>77243.100000000006</v>
      </c>
      <c r="I47" s="12">
        <f>(H47/G47)</f>
        <v>3089.7240000000002</v>
      </c>
      <c r="J47" s="11" t="s">
        <v>15</v>
      </c>
      <c r="K47" s="11" t="s">
        <v>24</v>
      </c>
      <c r="L47" s="11">
        <v>75000</v>
      </c>
      <c r="M47" s="11" t="str">
        <f>IF(L47-H47&gt;0,"Covered","Not Covered")</f>
        <v>Not Covered</v>
      </c>
      <c r="N47" s="11" t="str">
        <f>CONCATENATE(B47,F47,D47,LEFT(J47,3),RIGHT(A47,3))</f>
        <v>CR00CARBla046</v>
      </c>
    </row>
    <row r="48" spans="1:14" x14ac:dyDescent="0.25">
      <c r="A48" s="11" t="s">
        <v>78</v>
      </c>
      <c r="B48" s="11" t="str">
        <f>LEFT(A48,2)</f>
        <v>CR</v>
      </c>
      <c r="C48" s="11" t="str">
        <f>VLOOKUP(B48,B$56:C$61,2)</f>
        <v>Chrysler</v>
      </c>
      <c r="D48" s="11" t="str">
        <f>MID(A48,5,3)</f>
        <v>CAR</v>
      </c>
      <c r="E48" s="11" t="str">
        <f>VLOOKUP(D48,D$56:E$66,2)</f>
        <v>Caravan</v>
      </c>
      <c r="F48" s="11" t="str">
        <f>MID(A48,3,2)</f>
        <v>04</v>
      </c>
      <c r="G48" s="11">
        <f>IF(25-F48&lt;0,100-F48,25-F48)</f>
        <v>21</v>
      </c>
      <c r="H48" s="12">
        <v>72527.199999999997</v>
      </c>
      <c r="I48" s="12">
        <f>(H48/G48)</f>
        <v>3453.6761904761902</v>
      </c>
      <c r="J48" s="11" t="s">
        <v>18</v>
      </c>
      <c r="K48" s="11" t="s">
        <v>41</v>
      </c>
      <c r="L48" s="11">
        <v>75000</v>
      </c>
      <c r="M48" s="11" t="str">
        <f>IF(L48-H48&gt;0,"Covered","Not Covered")</f>
        <v>Covered</v>
      </c>
      <c r="N48" s="11" t="str">
        <f>CONCATENATE(B48,F48,D48,LEFT(J48,3),RIGHT(A48,3))</f>
        <v>CR04CARWhi047</v>
      </c>
    </row>
    <row r="49" spans="1:14" x14ac:dyDescent="0.25">
      <c r="A49" s="11" t="s">
        <v>79</v>
      </c>
      <c r="B49" s="11" t="str">
        <f>LEFT(A49,2)</f>
        <v>CR</v>
      </c>
      <c r="C49" s="11" t="str">
        <f>VLOOKUP(B49,B$56:C$61,2)</f>
        <v>Chrysler</v>
      </c>
      <c r="D49" s="11" t="str">
        <f>MID(A49,5,3)</f>
        <v>CAR</v>
      </c>
      <c r="E49" s="11" t="str">
        <f>VLOOKUP(D49,D$56:E$66,2)</f>
        <v>Caravan</v>
      </c>
      <c r="F49" s="11" t="str">
        <f>MID(A49,3,2)</f>
        <v>04</v>
      </c>
      <c r="G49" s="11">
        <f>IF(25-F49&lt;0,100-F49,25-F49)</f>
        <v>21</v>
      </c>
      <c r="H49" s="12">
        <v>52699.4</v>
      </c>
      <c r="I49" s="12">
        <f>(H49/G49)</f>
        <v>2509.4952380952382</v>
      </c>
      <c r="J49" s="11" t="s">
        <v>57</v>
      </c>
      <c r="K49" s="11" t="s">
        <v>41</v>
      </c>
      <c r="L49" s="11">
        <v>75000</v>
      </c>
      <c r="M49" s="11" t="str">
        <f>IF(L49-H49&gt;0,"Covered","Not Covered")</f>
        <v>Covered</v>
      </c>
      <c r="N49" s="11" t="str">
        <f>CONCATENATE(B49,F49,D49,LEFT(J49,3),RIGHT(A49,3))</f>
        <v>CR04CARRed048</v>
      </c>
    </row>
    <row r="50" spans="1:14" x14ac:dyDescent="0.25">
      <c r="A50" s="11" t="s">
        <v>80</v>
      </c>
      <c r="B50" s="11" t="str">
        <f>LEFT(A50,2)</f>
        <v>HY</v>
      </c>
      <c r="C50" s="11" t="str">
        <f>VLOOKUP(B50,B$56:C$61,2)</f>
        <v>Hundai</v>
      </c>
      <c r="D50" s="11" t="str">
        <f>MID(A50,5,3)</f>
        <v>ELA</v>
      </c>
      <c r="E50" s="11" t="str">
        <f>VLOOKUP(D50,D$56:E$66,2)</f>
        <v>Elantra</v>
      </c>
      <c r="F50" s="11" t="str">
        <f>MID(A50,3,2)</f>
        <v>11</v>
      </c>
      <c r="G50" s="11">
        <f>IF(25-F50&lt;0,100-F50,25-F50)</f>
        <v>14</v>
      </c>
      <c r="H50" s="12">
        <v>29102.3</v>
      </c>
      <c r="I50" s="12">
        <f>(H50/G50)</f>
        <v>2078.735714285714</v>
      </c>
      <c r="J50" s="11" t="s">
        <v>15</v>
      </c>
      <c r="K50" s="11" t="s">
        <v>43</v>
      </c>
      <c r="L50" s="11">
        <v>100000</v>
      </c>
      <c r="M50" s="11" t="str">
        <f>IF(L50-H50&gt;0,"Covered","Not Covered")</f>
        <v>Covered</v>
      </c>
      <c r="N50" s="11" t="str">
        <f>CONCATENATE(B50,F50,D50,LEFT(J50,3),RIGHT(A50,3))</f>
        <v>HY11ELABla049</v>
      </c>
    </row>
    <row r="51" spans="1:14" x14ac:dyDescent="0.25">
      <c r="A51" s="11" t="s">
        <v>81</v>
      </c>
      <c r="B51" s="11" t="str">
        <f>LEFT(A51,2)</f>
        <v>HY</v>
      </c>
      <c r="C51" s="11" t="str">
        <f>VLOOKUP(B51,B$56:C$61,2)</f>
        <v>Hundai</v>
      </c>
      <c r="D51" s="11" t="str">
        <f>MID(A51,5,3)</f>
        <v>ELA</v>
      </c>
      <c r="E51" s="11" t="str">
        <f>VLOOKUP(D51,D$56:E$66,2)</f>
        <v>Elantra</v>
      </c>
      <c r="F51" s="11" t="str">
        <f>MID(A51,3,2)</f>
        <v>12</v>
      </c>
      <c r="G51" s="11">
        <f>IF(25-F51&lt;0,100-F51,25-F51)</f>
        <v>13</v>
      </c>
      <c r="H51" s="12">
        <v>22282</v>
      </c>
      <c r="I51" s="12">
        <f>(H51/G51)</f>
        <v>1714</v>
      </c>
      <c r="J51" s="11" t="s">
        <v>48</v>
      </c>
      <c r="K51" s="11" t="s">
        <v>19</v>
      </c>
      <c r="L51" s="11">
        <v>100000</v>
      </c>
      <c r="M51" s="11" t="str">
        <f>IF(L51-H51&gt;0,"Covered","Not Covered")</f>
        <v>Covered</v>
      </c>
      <c r="N51" s="11" t="str">
        <f>CONCATENATE(B51,F51,D51,LEFT(J51,3),RIGHT(A51,3))</f>
        <v>HY12ELABlu050</v>
      </c>
    </row>
    <row r="52" spans="1:14" x14ac:dyDescent="0.25">
      <c r="A52" s="11" t="s">
        <v>82</v>
      </c>
      <c r="B52" s="11" t="str">
        <f>LEFT(A52,2)</f>
        <v>HY</v>
      </c>
      <c r="C52" s="11" t="str">
        <f>VLOOKUP(B52,B$56:C$61,2)</f>
        <v>Hundai</v>
      </c>
      <c r="D52" s="11" t="str">
        <f>MID(A52,5,3)</f>
        <v>ELA</v>
      </c>
      <c r="E52" s="11" t="str">
        <f>VLOOKUP(D52,D$56:E$66,2)</f>
        <v>Elantra</v>
      </c>
      <c r="F52" s="11" t="str">
        <f>MID(A52,3,2)</f>
        <v>13</v>
      </c>
      <c r="G52" s="11">
        <f>IF(25-F52&lt;0,100-F52,25-F52)</f>
        <v>12</v>
      </c>
      <c r="H52" s="12">
        <v>20223.900000000001</v>
      </c>
      <c r="I52" s="12">
        <f>(H52/G52)</f>
        <v>1685.325</v>
      </c>
      <c r="J52" s="11" t="s">
        <v>15</v>
      </c>
      <c r="K52" s="11" t="s">
        <v>32</v>
      </c>
      <c r="L52" s="11">
        <v>100000</v>
      </c>
      <c r="M52" s="11" t="str">
        <f>IF(L52-H52&gt;0,"Covered","Not Covered")</f>
        <v>Covered</v>
      </c>
      <c r="N52" s="11" t="str">
        <f>CONCATENATE(B52,F52,D52,LEFT(J52,3),RIGHT(A52,3))</f>
        <v>HY13ELABla051</v>
      </c>
    </row>
    <row r="53" spans="1:14" x14ac:dyDescent="0.25">
      <c r="A53" s="11" t="s">
        <v>83</v>
      </c>
      <c r="B53" s="11" t="str">
        <f>LEFT(A53,2)</f>
        <v>HY</v>
      </c>
      <c r="C53" s="11" t="str">
        <f>VLOOKUP(B53,B$56:C$61,2)</f>
        <v>Hundai</v>
      </c>
      <c r="D53" s="11" t="str">
        <f>MID(A53,5,3)</f>
        <v>ELA</v>
      </c>
      <c r="E53" s="11" t="str">
        <f>VLOOKUP(D53,D$56:E$66,2)</f>
        <v>Elantra</v>
      </c>
      <c r="F53" s="11" t="str">
        <f>MID(A53,3,2)</f>
        <v>13</v>
      </c>
      <c r="G53" s="11">
        <f>IF(25-F53&lt;0,100-F53,25-F53)</f>
        <v>12</v>
      </c>
      <c r="H53" s="12">
        <v>22188.5</v>
      </c>
      <c r="I53" s="12">
        <f>(H53/G53)</f>
        <v>1849.0416666666667</v>
      </c>
      <c r="J53" s="11" t="s">
        <v>48</v>
      </c>
      <c r="K53" s="11" t="s">
        <v>26</v>
      </c>
      <c r="L53" s="11">
        <v>100000</v>
      </c>
      <c r="M53" s="11" t="str">
        <f>IF(L53-H53&gt;0,"Covered","Not Covered")</f>
        <v>Covered</v>
      </c>
      <c r="N53" s="11" t="str">
        <f>CONCATENATE(B53,F53,D53,LEFT(J53,3),RIGHT(A53,3))</f>
        <v>HY13ELABlu052</v>
      </c>
    </row>
    <row r="56" spans="1:14" x14ac:dyDescent="0.25">
      <c r="B56" s="1" t="s">
        <v>84</v>
      </c>
      <c r="C56" s="2" t="s">
        <v>90</v>
      </c>
      <c r="D56" s="3" t="s">
        <v>96</v>
      </c>
      <c r="E56" s="3" t="s">
        <v>107</v>
      </c>
    </row>
    <row r="57" spans="1:14" x14ac:dyDescent="0.25">
      <c r="B57" s="1" t="s">
        <v>89</v>
      </c>
      <c r="C57" s="2" t="s">
        <v>95</v>
      </c>
      <c r="D57" s="3" t="s">
        <v>101</v>
      </c>
      <c r="E57" s="3" t="s">
        <v>112</v>
      </c>
    </row>
    <row r="58" spans="1:14" x14ac:dyDescent="0.25">
      <c r="B58" s="1" t="s">
        <v>88</v>
      </c>
      <c r="C58" s="2" t="s">
        <v>93</v>
      </c>
      <c r="D58" s="3" t="s">
        <v>102</v>
      </c>
      <c r="E58" s="3" t="s">
        <v>113</v>
      </c>
    </row>
    <row r="59" spans="1:14" x14ac:dyDescent="0.25">
      <c r="B59" s="1" t="s">
        <v>87</v>
      </c>
      <c r="C59" s="2" t="s">
        <v>94</v>
      </c>
      <c r="D59" s="3" t="s">
        <v>99</v>
      </c>
      <c r="E59" s="3" t="s">
        <v>110</v>
      </c>
    </row>
    <row r="60" spans="1:14" x14ac:dyDescent="0.25">
      <c r="B60" s="1" t="s">
        <v>85</v>
      </c>
      <c r="C60" s="2" t="s">
        <v>91</v>
      </c>
      <c r="D60" s="3" t="s">
        <v>100</v>
      </c>
      <c r="E60" s="3" t="s">
        <v>111</v>
      </c>
    </row>
    <row r="61" spans="1:14" x14ac:dyDescent="0.25">
      <c r="B61" s="1" t="s">
        <v>86</v>
      </c>
      <c r="C61" s="2" t="s">
        <v>92</v>
      </c>
      <c r="D61" s="3" t="s">
        <v>97</v>
      </c>
      <c r="E61" s="3" t="s">
        <v>108</v>
      </c>
    </row>
    <row r="62" spans="1:14" x14ac:dyDescent="0.25">
      <c r="D62" s="3" t="s">
        <v>98</v>
      </c>
      <c r="E62" s="3" t="s">
        <v>109</v>
      </c>
    </row>
    <row r="63" spans="1:14" x14ac:dyDescent="0.25">
      <c r="D63" s="3" t="s">
        <v>103</v>
      </c>
      <c r="E63" s="3" t="s">
        <v>114</v>
      </c>
    </row>
    <row r="64" spans="1:14" x14ac:dyDescent="0.25">
      <c r="D64" s="3" t="s">
        <v>104</v>
      </c>
      <c r="E64" s="3" t="s">
        <v>115</v>
      </c>
    </row>
    <row r="65" spans="4:5" x14ac:dyDescent="0.25">
      <c r="D65" s="3" t="s">
        <v>105</v>
      </c>
      <c r="E65" s="3" t="s">
        <v>116</v>
      </c>
    </row>
    <row r="66" spans="4:5" x14ac:dyDescent="0.25">
      <c r="D66" s="3" t="s">
        <v>106</v>
      </c>
      <c r="E66" s="3" t="s">
        <v>117</v>
      </c>
    </row>
  </sheetData>
  <sortState xmlns:xlrd2="http://schemas.microsoft.com/office/spreadsheetml/2017/richdata2" ref="D56:E66">
    <sortCondition ref="D56:D66"/>
  </sortState>
  <conditionalFormatting sqref="M2:M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{4CD57552-F37B-4005-9A99-CB2F81F36707}</x14:id>
        </ext>
      </extLst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{918AE77D-E8BE-41E4-8C13-DF2E263CB2B1}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57552-F37B-4005-9A99-CB2F81F367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M2:M53</xm:sqref>
        </x14:conditionalFormatting>
        <x14:conditionalFormatting xmlns:xm="http://schemas.microsoft.com/office/excel/2006/main">
          <x14:cfRule type="dataBar" id="{918AE77D-E8BE-41E4-8C13-DF2E263CB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65" zoomScaleNormal="65" workbookViewId="0">
      <selection activeCell="V12" sqref="V12"/>
    </sheetView>
  </sheetViews>
  <sheetFormatPr defaultRowHeight="15" x14ac:dyDescent="0.25"/>
  <sheetData>
    <row r="1" spans="1:17" s="17" customFormat="1" ht="26.25" x14ac:dyDescent="0.4">
      <c r="A1" s="15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 t="s">
        <v>130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2" spans="1:2" x14ac:dyDescent="0.25">
      <c r="A2" s="20"/>
      <c r="B2" s="17"/>
    </row>
    <row r="3" spans="1:2" x14ac:dyDescent="0.25">
      <c r="A3" s="18" t="s">
        <v>122</v>
      </c>
      <c r="B3" s="19" t="s">
        <v>125</v>
      </c>
    </row>
    <row r="4" spans="1:2" x14ac:dyDescent="0.25">
      <c r="A4" s="8" t="s">
        <v>15</v>
      </c>
      <c r="B4" s="9">
        <v>954448.29999999993</v>
      </c>
    </row>
    <row r="5" spans="1:2" x14ac:dyDescent="0.25">
      <c r="A5" s="8" t="s">
        <v>48</v>
      </c>
      <c r="B5" s="9">
        <v>321847.7</v>
      </c>
    </row>
    <row r="6" spans="1:2" x14ac:dyDescent="0.25">
      <c r="A6" s="8" t="s">
        <v>21</v>
      </c>
      <c r="B6" s="9">
        <v>465570.80000000005</v>
      </c>
    </row>
    <row r="7" spans="1:2" x14ac:dyDescent="0.25">
      <c r="A7" s="8" t="s">
        <v>57</v>
      </c>
      <c r="B7" s="9">
        <v>117166.8</v>
      </c>
    </row>
    <row r="8" spans="1:2" x14ac:dyDescent="0.25">
      <c r="A8" s="8" t="s">
        <v>18</v>
      </c>
      <c r="B8" s="9">
        <v>476953.7</v>
      </c>
    </row>
    <row r="9" spans="1:2" x14ac:dyDescent="0.25">
      <c r="A9" s="21" t="s">
        <v>123</v>
      </c>
      <c r="B9" s="22">
        <v>2335987.3000000003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4" t="s">
        <v>122</v>
      </c>
      <c r="B3" s="5" t="s">
        <v>126</v>
      </c>
    </row>
    <row r="4" spans="1:2" x14ac:dyDescent="0.25">
      <c r="A4" s="8" t="s">
        <v>15</v>
      </c>
      <c r="B4" s="9">
        <v>134544.6440515226</v>
      </c>
    </row>
    <row r="5" spans="1:2" x14ac:dyDescent="0.25">
      <c r="A5" s="8" t="s">
        <v>48</v>
      </c>
      <c r="B5" s="9">
        <v>17579.127908258411</v>
      </c>
    </row>
    <row r="6" spans="1:2" x14ac:dyDescent="0.25">
      <c r="A6" s="8" t="s">
        <v>21</v>
      </c>
      <c r="B6" s="9">
        <v>121690.60047815618</v>
      </c>
    </row>
    <row r="7" spans="1:2" x14ac:dyDescent="0.25">
      <c r="A7" s="8" t="s">
        <v>57</v>
      </c>
      <c r="B7" s="9">
        <v>5312.4256728778473</v>
      </c>
    </row>
    <row r="8" spans="1:2" x14ac:dyDescent="0.25">
      <c r="A8" s="8" t="s">
        <v>18</v>
      </c>
      <c r="B8" s="9">
        <v>105725.58948106847</v>
      </c>
    </row>
    <row r="9" spans="1:2" x14ac:dyDescent="0.25">
      <c r="A9" s="6" t="s">
        <v>123</v>
      </c>
      <c r="B9" s="7">
        <v>384852.38759188354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4" sqref="A3:D9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4.28515625" bestFit="1" customWidth="1"/>
    <col min="4" max="4" width="22.28515625" bestFit="1" customWidth="1"/>
  </cols>
  <sheetData>
    <row r="3" spans="1:4" x14ac:dyDescent="0.25">
      <c r="A3" s="4" t="s">
        <v>122</v>
      </c>
      <c r="B3" s="5" t="s">
        <v>128</v>
      </c>
      <c r="C3" s="5" t="s">
        <v>129</v>
      </c>
      <c r="D3" s="5" t="s">
        <v>124</v>
      </c>
    </row>
    <row r="4" spans="1:4" x14ac:dyDescent="0.25">
      <c r="A4" s="8" t="s">
        <v>15</v>
      </c>
      <c r="B4" s="9">
        <v>350</v>
      </c>
      <c r="C4" s="9">
        <v>24</v>
      </c>
      <c r="D4" s="9">
        <v>2050000</v>
      </c>
    </row>
    <row r="5" spans="1:4" x14ac:dyDescent="0.25">
      <c r="A5" s="8" t="s">
        <v>48</v>
      </c>
      <c r="B5" s="9">
        <v>134</v>
      </c>
      <c r="C5" s="9">
        <v>8</v>
      </c>
      <c r="D5" s="9">
        <v>725000</v>
      </c>
    </row>
    <row r="6" spans="1:4" x14ac:dyDescent="0.25">
      <c r="A6" s="8" t="s">
        <v>21</v>
      </c>
      <c r="B6" s="9">
        <v>103</v>
      </c>
      <c r="C6" s="9">
        <v>7</v>
      </c>
      <c r="D6" s="9">
        <v>550000</v>
      </c>
    </row>
    <row r="7" spans="1:4" x14ac:dyDescent="0.25">
      <c r="A7" s="8" t="s">
        <v>57</v>
      </c>
      <c r="B7" s="9">
        <v>44</v>
      </c>
      <c r="C7" s="9">
        <v>2</v>
      </c>
      <c r="D7" s="9">
        <v>175000</v>
      </c>
    </row>
    <row r="8" spans="1:4" x14ac:dyDescent="0.25">
      <c r="A8" s="8" t="s">
        <v>18</v>
      </c>
      <c r="B8" s="9">
        <v>163</v>
      </c>
      <c r="C8" s="9">
        <v>11</v>
      </c>
      <c r="D8" s="9">
        <v>900000</v>
      </c>
    </row>
    <row r="9" spans="1:4" x14ac:dyDescent="0.25">
      <c r="A9" s="6" t="s">
        <v>123</v>
      </c>
      <c r="B9" s="7">
        <v>794</v>
      </c>
      <c r="C9" s="7">
        <v>52</v>
      </c>
      <c r="D9" s="7">
        <v>4400000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O10" sqref="O10"/>
    </sheetView>
  </sheetViews>
  <sheetFormatPr defaultRowHeight="15" x14ac:dyDescent="0.25"/>
  <cols>
    <col min="1" max="1" width="13.5703125" bestFit="1" customWidth="1"/>
    <col min="2" max="2" width="22.28515625" bestFit="1" customWidth="1"/>
  </cols>
  <sheetData>
    <row r="3" spans="1:2" x14ac:dyDescent="0.25">
      <c r="A3" s="4" t="s">
        <v>122</v>
      </c>
      <c r="B3" s="5" t="s">
        <v>124</v>
      </c>
    </row>
    <row r="4" spans="1:2" x14ac:dyDescent="0.25">
      <c r="A4" s="8" t="s">
        <v>84</v>
      </c>
      <c r="B4" s="9">
        <v>525000</v>
      </c>
    </row>
    <row r="5" spans="1:2" x14ac:dyDescent="0.25">
      <c r="A5" s="10" t="s">
        <v>41</v>
      </c>
      <c r="B5" s="9">
        <v>150000</v>
      </c>
    </row>
    <row r="6" spans="1:2" x14ac:dyDescent="0.25">
      <c r="A6" s="10" t="s">
        <v>58</v>
      </c>
      <c r="B6" s="9">
        <v>75000</v>
      </c>
    </row>
    <row r="7" spans="1:2" x14ac:dyDescent="0.25">
      <c r="A7" s="10" t="s">
        <v>45</v>
      </c>
      <c r="B7" s="9">
        <v>75000</v>
      </c>
    </row>
    <row r="8" spans="1:2" x14ac:dyDescent="0.25">
      <c r="A8" s="10" t="s">
        <v>24</v>
      </c>
      <c r="B8" s="9">
        <v>75000</v>
      </c>
    </row>
    <row r="9" spans="1:2" x14ac:dyDescent="0.25">
      <c r="A9" s="10" t="s">
        <v>16</v>
      </c>
      <c r="B9" s="9">
        <v>75000</v>
      </c>
    </row>
    <row r="10" spans="1:2" x14ac:dyDescent="0.25">
      <c r="A10" s="10" t="s">
        <v>36</v>
      </c>
      <c r="B10" s="9">
        <v>75000</v>
      </c>
    </row>
    <row r="11" spans="1:2" x14ac:dyDescent="0.25">
      <c r="A11" s="8" t="s">
        <v>89</v>
      </c>
      <c r="B11" s="9">
        <v>850000</v>
      </c>
    </row>
    <row r="12" spans="1:2" x14ac:dyDescent="0.25">
      <c r="A12" s="10" t="s">
        <v>26</v>
      </c>
      <c r="B12" s="9">
        <v>75000</v>
      </c>
    </row>
    <row r="13" spans="1:2" x14ac:dyDescent="0.25">
      <c r="A13" s="10" t="s">
        <v>29</v>
      </c>
      <c r="B13" s="9">
        <v>75000</v>
      </c>
    </row>
    <row r="14" spans="1:2" x14ac:dyDescent="0.25">
      <c r="A14" s="10" t="s">
        <v>24</v>
      </c>
      <c r="B14" s="9">
        <v>50000</v>
      </c>
    </row>
    <row r="15" spans="1:2" x14ac:dyDescent="0.25">
      <c r="A15" s="10" t="s">
        <v>22</v>
      </c>
      <c r="B15" s="9">
        <v>125000</v>
      </c>
    </row>
    <row r="16" spans="1:2" x14ac:dyDescent="0.25">
      <c r="A16" s="10" t="s">
        <v>19</v>
      </c>
      <c r="B16" s="9">
        <v>50000</v>
      </c>
    </row>
    <row r="17" spans="1:2" x14ac:dyDescent="0.25">
      <c r="A17" s="10" t="s">
        <v>32</v>
      </c>
      <c r="B17" s="9">
        <v>75000</v>
      </c>
    </row>
    <row r="18" spans="1:2" x14ac:dyDescent="0.25">
      <c r="A18" s="10" t="s">
        <v>38</v>
      </c>
      <c r="B18" s="9">
        <v>75000</v>
      </c>
    </row>
    <row r="19" spans="1:2" x14ac:dyDescent="0.25">
      <c r="A19" s="10" t="s">
        <v>16</v>
      </c>
      <c r="B19" s="9">
        <v>175000</v>
      </c>
    </row>
    <row r="20" spans="1:2" x14ac:dyDescent="0.25">
      <c r="A20" s="10" t="s">
        <v>36</v>
      </c>
      <c r="B20" s="9">
        <v>75000</v>
      </c>
    </row>
    <row r="21" spans="1:2" x14ac:dyDescent="0.25">
      <c r="A21" s="10" t="s">
        <v>34</v>
      </c>
      <c r="B21" s="9">
        <v>75000</v>
      </c>
    </row>
    <row r="22" spans="1:2" x14ac:dyDescent="0.25">
      <c r="A22" s="8" t="s">
        <v>88</v>
      </c>
      <c r="B22" s="9">
        <v>600000</v>
      </c>
    </row>
    <row r="23" spans="1:2" x14ac:dyDescent="0.25">
      <c r="A23" s="10" t="s">
        <v>41</v>
      </c>
      <c r="B23" s="9">
        <v>100000</v>
      </c>
    </row>
    <row r="24" spans="1:2" x14ac:dyDescent="0.25">
      <c r="A24" s="10" t="s">
        <v>45</v>
      </c>
      <c r="B24" s="9">
        <v>100000</v>
      </c>
    </row>
    <row r="25" spans="1:2" x14ac:dyDescent="0.25">
      <c r="A25" s="10" t="s">
        <v>39</v>
      </c>
      <c r="B25" s="9">
        <v>200000</v>
      </c>
    </row>
    <row r="26" spans="1:2" x14ac:dyDescent="0.25">
      <c r="A26" s="10" t="s">
        <v>43</v>
      </c>
      <c r="B26" s="9">
        <v>100000</v>
      </c>
    </row>
    <row r="27" spans="1:2" x14ac:dyDescent="0.25">
      <c r="A27" s="10" t="s">
        <v>36</v>
      </c>
      <c r="B27" s="9">
        <v>100000</v>
      </c>
    </row>
    <row r="28" spans="1:2" x14ac:dyDescent="0.25">
      <c r="A28" s="8" t="s">
        <v>87</v>
      </c>
      <c r="B28" s="9">
        <v>1025000</v>
      </c>
    </row>
    <row r="29" spans="1:2" x14ac:dyDescent="0.25">
      <c r="A29" s="10" t="s">
        <v>50</v>
      </c>
      <c r="B29" s="9">
        <v>75000</v>
      </c>
    </row>
    <row r="30" spans="1:2" x14ac:dyDescent="0.25">
      <c r="A30" s="10" t="s">
        <v>29</v>
      </c>
      <c r="B30" s="9">
        <v>100000</v>
      </c>
    </row>
    <row r="31" spans="1:2" x14ac:dyDescent="0.25">
      <c r="A31" s="10" t="s">
        <v>45</v>
      </c>
      <c r="B31" s="9">
        <v>75000</v>
      </c>
    </row>
    <row r="32" spans="1:2" x14ac:dyDescent="0.25">
      <c r="A32" s="10" t="s">
        <v>24</v>
      </c>
      <c r="B32" s="9">
        <v>75000</v>
      </c>
    </row>
    <row r="33" spans="1:2" x14ac:dyDescent="0.25">
      <c r="A33" s="10" t="s">
        <v>22</v>
      </c>
      <c r="B33" s="9">
        <v>75000</v>
      </c>
    </row>
    <row r="34" spans="1:2" x14ac:dyDescent="0.25">
      <c r="A34" s="10" t="s">
        <v>19</v>
      </c>
      <c r="B34" s="9">
        <v>100000</v>
      </c>
    </row>
    <row r="35" spans="1:2" x14ac:dyDescent="0.25">
      <c r="A35" s="10" t="s">
        <v>38</v>
      </c>
      <c r="B35" s="9">
        <v>175000</v>
      </c>
    </row>
    <row r="36" spans="1:2" x14ac:dyDescent="0.25">
      <c r="A36" s="10" t="s">
        <v>16</v>
      </c>
      <c r="B36" s="9">
        <v>100000</v>
      </c>
    </row>
    <row r="37" spans="1:2" x14ac:dyDescent="0.25">
      <c r="A37" s="10" t="s">
        <v>52</v>
      </c>
      <c r="B37" s="9">
        <v>175000</v>
      </c>
    </row>
    <row r="38" spans="1:2" x14ac:dyDescent="0.25">
      <c r="A38" s="10" t="s">
        <v>43</v>
      </c>
      <c r="B38" s="9">
        <v>75000</v>
      </c>
    </row>
    <row r="39" spans="1:2" x14ac:dyDescent="0.25">
      <c r="A39" s="8" t="s">
        <v>85</v>
      </c>
      <c r="B39" s="9">
        <v>400000</v>
      </c>
    </row>
    <row r="40" spans="1:2" x14ac:dyDescent="0.25">
      <c r="A40" s="10" t="s">
        <v>26</v>
      </c>
      <c r="B40" s="9">
        <v>100000</v>
      </c>
    </row>
    <row r="41" spans="1:2" x14ac:dyDescent="0.25">
      <c r="A41" s="10" t="s">
        <v>19</v>
      </c>
      <c r="B41" s="9">
        <v>100000</v>
      </c>
    </row>
    <row r="42" spans="1:2" x14ac:dyDescent="0.25">
      <c r="A42" s="10" t="s">
        <v>32</v>
      </c>
      <c r="B42" s="9">
        <v>100000</v>
      </c>
    </row>
    <row r="43" spans="1:2" x14ac:dyDescent="0.25">
      <c r="A43" s="10" t="s">
        <v>43</v>
      </c>
      <c r="B43" s="9">
        <v>100000</v>
      </c>
    </row>
    <row r="44" spans="1:2" x14ac:dyDescent="0.25">
      <c r="A44" s="8" t="s">
        <v>86</v>
      </c>
      <c r="B44" s="9">
        <v>1000000</v>
      </c>
    </row>
    <row r="45" spans="1:2" x14ac:dyDescent="0.25">
      <c r="A45" s="10" t="s">
        <v>50</v>
      </c>
      <c r="B45" s="9">
        <v>200000</v>
      </c>
    </row>
    <row r="46" spans="1:2" x14ac:dyDescent="0.25">
      <c r="A46" s="10" t="s">
        <v>26</v>
      </c>
      <c r="B46" s="9">
        <v>100000</v>
      </c>
    </row>
    <row r="47" spans="1:2" x14ac:dyDescent="0.25">
      <c r="A47" s="10" t="s">
        <v>58</v>
      </c>
      <c r="B47" s="9">
        <v>200000</v>
      </c>
    </row>
    <row r="48" spans="1:2" x14ac:dyDescent="0.25">
      <c r="A48" s="10" t="s">
        <v>29</v>
      </c>
      <c r="B48" s="9">
        <v>100000</v>
      </c>
    </row>
    <row r="49" spans="1:2" x14ac:dyDescent="0.25">
      <c r="A49" s="10" t="s">
        <v>32</v>
      </c>
      <c r="B49" s="9">
        <v>100000</v>
      </c>
    </row>
    <row r="50" spans="1:2" x14ac:dyDescent="0.25">
      <c r="A50" s="10" t="s">
        <v>39</v>
      </c>
      <c r="B50" s="9">
        <v>100000</v>
      </c>
    </row>
    <row r="51" spans="1:2" x14ac:dyDescent="0.25">
      <c r="A51" s="10" t="s">
        <v>16</v>
      </c>
      <c r="B51" s="9">
        <v>100000</v>
      </c>
    </row>
    <row r="52" spans="1:2" x14ac:dyDescent="0.25">
      <c r="A52" s="10" t="s">
        <v>52</v>
      </c>
      <c r="B52" s="9">
        <v>100000</v>
      </c>
    </row>
    <row r="53" spans="1:2" x14ac:dyDescent="0.25">
      <c r="A53" s="6" t="s">
        <v>123</v>
      </c>
      <c r="B53" s="7">
        <v>4400000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Analysis Car Inventory</vt:lpstr>
      <vt:lpstr>Cars Report Graph</vt:lpstr>
      <vt:lpstr>Miles</vt:lpstr>
      <vt:lpstr>Miles per year</vt:lpstr>
      <vt:lpstr>Age, Car ID, Wantee Miles</vt:lpstr>
      <vt:lpstr>Warantee 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2025-08-26T18:12:37Z</dcterms:created>
  <dcterms:modified xsi:type="dcterms:W3CDTF">2025-08-26T18:13:29Z</dcterms:modified>
</cp:coreProperties>
</file>