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alit Fulara\Desktop\Excel Self Paced\"/>
    </mc:Choice>
  </mc:AlternateContent>
  <xr:revisionPtr revIDLastSave="0" documentId="13_ncr:1_{48ED6995-4B92-4FDC-8E47-6A68B50304EA}" xr6:coauthVersionLast="47" xr6:coauthVersionMax="47" xr10:uidLastSave="{00000000-0000-0000-0000-000000000000}"/>
  <bookViews>
    <workbookView xWindow="-110" yWindow="-110" windowWidth="19420" windowHeight="10420" xr2:uid="{7E1D8D9D-8392-4B45-B7FA-E7D8368A1714}"/>
  </bookViews>
  <sheets>
    <sheet name="Raw Data_Data Organization_P2" sheetId="1" r:id="rId1"/>
    <sheet name="Raw Data_Data Organization_ (1)" sheetId="6" state="hidden" r:id="rId2"/>
    <sheet name="Raw Data_Pivot Tables" sheetId="3" state="hidden" r:id="rId3"/>
    <sheet name="Pivot" sheetId="4" state="hidden" r:id="rId4"/>
    <sheet name="Pivot (2)" sheetId="5" state="hidden" r:id="rId5"/>
    <sheet name="Other Details" sheetId="2" state="hidden" r:id="rId6"/>
  </sheets>
  <definedNames>
    <definedName name="_xlnm._FilterDatabase" localSheetId="1" hidden="1">'Raw Data_Data Organization_ (1)'!$A$1:$H$11</definedName>
    <definedName name="_xlnm._FilterDatabase" localSheetId="0" hidden="1">'Raw Data_Data Organization_P2'!$A$1:$I$11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6" l="1"/>
  <c r="I10" i="6"/>
  <c r="I9" i="6"/>
  <c r="I8" i="6"/>
  <c r="I7" i="6"/>
  <c r="I6" i="6"/>
  <c r="I5" i="6"/>
  <c r="A5" i="6"/>
  <c r="A6" i="6" s="1"/>
  <c r="A7" i="6" s="1"/>
  <c r="A8" i="6" s="1"/>
  <c r="A9" i="6" s="1"/>
  <c r="A10" i="6" s="1"/>
  <c r="A11" i="6" s="1"/>
  <c r="I4" i="6"/>
  <c r="A4" i="6"/>
  <c r="I3" i="6"/>
  <c r="I2" i="6"/>
  <c r="I2" i="1"/>
  <c r="I4" i="1"/>
  <c r="I8" i="1"/>
  <c r="I9" i="1"/>
  <c r="I7" i="1"/>
  <c r="I5" i="1"/>
  <c r="I11" i="1"/>
  <c r="I10" i="1"/>
  <c r="I3" i="1"/>
  <c r="I6" i="1"/>
  <c r="J11" i="1"/>
  <c r="J10" i="1"/>
  <c r="J9" i="1"/>
  <c r="J8" i="1"/>
  <c r="J7" i="1"/>
  <c r="J6" i="1"/>
  <c r="J5" i="1"/>
  <c r="J4" i="1"/>
  <c r="J3" i="1"/>
  <c r="J2" i="1"/>
  <c r="L3" i="3"/>
  <c r="L4" i="3"/>
  <c r="L5" i="3"/>
  <c r="L6" i="3"/>
  <c r="L7" i="3"/>
  <c r="L8" i="3"/>
  <c r="L9" i="3"/>
  <c r="L10" i="3"/>
  <c r="L11" i="3"/>
  <c r="L2" i="3"/>
  <c r="A3" i="3"/>
  <c r="A4" i="3" s="1"/>
  <c r="A5" i="3" s="1"/>
  <c r="A6" i="3" s="1"/>
  <c r="A7" i="3" s="1"/>
  <c r="A8" i="3" s="1"/>
  <c r="A9" i="3" s="1"/>
  <c r="A10" i="3" s="1"/>
  <c r="A11" i="3" s="1"/>
  <c r="H4" i="2"/>
  <c r="H5" i="2"/>
  <c r="H6" i="2"/>
  <c r="H7" i="2"/>
  <c r="H8" i="2"/>
  <c r="H9" i="2"/>
  <c r="H10" i="2"/>
  <c r="H11" i="2"/>
  <c r="H12" i="2"/>
  <c r="H3" i="2"/>
  <c r="L12" i="2"/>
  <c r="K12" i="2"/>
  <c r="L11" i="2"/>
  <c r="K11" i="2"/>
  <c r="L10" i="2"/>
  <c r="K10" i="2"/>
  <c r="L9" i="2"/>
  <c r="J9" i="2" s="1"/>
  <c r="K9" i="2"/>
  <c r="L8" i="2"/>
  <c r="K8" i="2"/>
  <c r="L7" i="2"/>
  <c r="J7" i="2" s="1"/>
  <c r="K7" i="2"/>
  <c r="L6" i="2"/>
  <c r="K6" i="2"/>
  <c r="L5" i="2"/>
  <c r="J5" i="2" s="1"/>
  <c r="K5" i="2"/>
  <c r="L4" i="2"/>
  <c r="K4" i="2"/>
  <c r="A4" i="2"/>
  <c r="A5" i="2" s="1"/>
  <c r="A6" i="2" s="1"/>
  <c r="A7" i="2" s="1"/>
  <c r="A8" i="2" s="1"/>
  <c r="A9" i="2" s="1"/>
  <c r="A10" i="2" s="1"/>
  <c r="A11" i="2" s="1"/>
  <c r="A12" i="2" s="1"/>
  <c r="L3" i="2"/>
  <c r="K3" i="2"/>
  <c r="J4" i="2" l="1"/>
  <c r="J6" i="2"/>
  <c r="J8" i="2"/>
  <c r="J10" i="2"/>
  <c r="J12" i="2"/>
  <c r="J3" i="2"/>
  <c r="J11" i="2"/>
  <c r="A4" i="1" l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<sst xmlns="http://schemas.openxmlformats.org/spreadsheetml/2006/main" count="261" uniqueCount="132">
  <si>
    <t>#</t>
  </si>
  <si>
    <t>NAME</t>
  </si>
  <si>
    <t>Designation</t>
  </si>
  <si>
    <t>Band</t>
  </si>
  <si>
    <t>Department</t>
  </si>
  <si>
    <t>Supervisor</t>
  </si>
  <si>
    <t>Adam</t>
  </si>
  <si>
    <t>****</t>
  </si>
  <si>
    <t>Smith</t>
  </si>
  <si>
    <t>Karl</t>
  </si>
  <si>
    <t>Marx</t>
  </si>
  <si>
    <t>John</t>
  </si>
  <si>
    <t>Keynes</t>
  </si>
  <si>
    <t>Raghuram</t>
  </si>
  <si>
    <t>Rajan</t>
  </si>
  <si>
    <t>Rene</t>
  </si>
  <si>
    <t>Descartes</t>
  </si>
  <si>
    <t>Simon</t>
  </si>
  <si>
    <t>Singh</t>
  </si>
  <si>
    <t>Muhammad</t>
  </si>
  <si>
    <t>Yunus</t>
  </si>
  <si>
    <t>Sun</t>
  </si>
  <si>
    <t>Tzu</t>
  </si>
  <si>
    <t>Nani</t>
  </si>
  <si>
    <t>Palkhiwala</t>
  </si>
  <si>
    <t>Steve</t>
  </si>
  <si>
    <t>Jobs</t>
  </si>
  <si>
    <t>Economist</t>
  </si>
  <si>
    <t>Financial Analyst</t>
  </si>
  <si>
    <t>Quantitative Analyst</t>
  </si>
  <si>
    <t>Mathematician</t>
  </si>
  <si>
    <t>Content Specialist</t>
  </si>
  <si>
    <t>Strategist</t>
  </si>
  <si>
    <t>General Counsel</t>
  </si>
  <si>
    <t>Fintech Analyst</t>
  </si>
  <si>
    <t>UX Designer</t>
  </si>
  <si>
    <t>Economic Advisory</t>
  </si>
  <si>
    <t>Quantitative Analysis</t>
  </si>
  <si>
    <t>Knowledge Management</t>
  </si>
  <si>
    <t>Financial Advisory</t>
  </si>
  <si>
    <t>Fintech Services</t>
  </si>
  <si>
    <t>***</t>
  </si>
  <si>
    <t>ADVISORY</t>
  </si>
  <si>
    <t>ANALYSIS</t>
  </si>
  <si>
    <t>MANAGEMENT</t>
  </si>
  <si>
    <t>SALES</t>
  </si>
  <si>
    <t>COMPLIANCE</t>
  </si>
  <si>
    <t>SERVICES</t>
  </si>
  <si>
    <t>PRODUCT</t>
  </si>
  <si>
    <t>Date of Joining (YYYYMMDD)</t>
  </si>
  <si>
    <t>Text to column</t>
  </si>
  <si>
    <t>concatenate</t>
  </si>
  <si>
    <t>00AAA12</t>
  </si>
  <si>
    <t>AAB015</t>
  </si>
  <si>
    <t>05AAC134</t>
  </si>
  <si>
    <t>11ABB098</t>
  </si>
  <si>
    <t>00ABC063</t>
  </si>
  <si>
    <t>33ACC78</t>
  </si>
  <si>
    <t>12ABC98</t>
  </si>
  <si>
    <t>019AAA454</t>
  </si>
  <si>
    <t>12ABA095</t>
  </si>
  <si>
    <t>244ACD0875</t>
  </si>
  <si>
    <t>proper</t>
  </si>
  <si>
    <t>upper</t>
  </si>
  <si>
    <t>FIND</t>
  </si>
  <si>
    <t>LEN</t>
  </si>
  <si>
    <t>LEFT</t>
  </si>
  <si>
    <t>RIGHT</t>
  </si>
  <si>
    <t>LEN, FIND, LEFT, RIGHT</t>
  </si>
  <si>
    <t>Economic ADVISORY</t>
  </si>
  <si>
    <t>Financial ADVISORY</t>
  </si>
  <si>
    <t>Quantitative ANALYSIS</t>
  </si>
  <si>
    <t>Quantitative Analysis ANALYSIS</t>
  </si>
  <si>
    <t>Knowledge MANAGEMENT</t>
  </si>
  <si>
    <t>Strategy and SALES</t>
  </si>
  <si>
    <t>Legal and COMPLIANCE</t>
  </si>
  <si>
    <t>Fintech SERVICES</t>
  </si>
  <si>
    <t>Tech and PRODUCT</t>
  </si>
  <si>
    <t>Adam Smith</t>
  </si>
  <si>
    <t>Karl Marx</t>
  </si>
  <si>
    <t>John Keynes</t>
  </si>
  <si>
    <t>Raghuram Rajan</t>
  </si>
  <si>
    <t>Rene Descartes</t>
  </si>
  <si>
    <t>Simon Singh</t>
  </si>
  <si>
    <t>Sun Tzu</t>
  </si>
  <si>
    <t>Nani Palkhiwala</t>
  </si>
  <si>
    <t>Muhammad Yunus</t>
  </si>
  <si>
    <t>Steve Jobs</t>
  </si>
  <si>
    <t>ECONOMIST</t>
  </si>
  <si>
    <t>FINANCIAL ANALYST</t>
  </si>
  <si>
    <t>QUANTITATIVE ANALYST</t>
  </si>
  <si>
    <t>MATHEMATICIAN</t>
  </si>
  <si>
    <t>CONTENT SPECIALIST</t>
  </si>
  <si>
    <t>STRATEGIST</t>
  </si>
  <si>
    <t>GENERAL COUNSEL</t>
  </si>
  <si>
    <t>FINTECH ANALYST</t>
  </si>
  <si>
    <t>UX DESIGNER</t>
  </si>
  <si>
    <t>aaa</t>
  </si>
  <si>
    <t>aab</t>
  </si>
  <si>
    <t>aac</t>
  </si>
  <si>
    <t>abb</t>
  </si>
  <si>
    <t>abc</t>
  </si>
  <si>
    <t>acc</t>
  </si>
  <si>
    <t>aba</t>
  </si>
  <si>
    <t>acd</t>
  </si>
  <si>
    <t>Strategy And Sales</t>
  </si>
  <si>
    <t>Legal And Compliance</t>
  </si>
  <si>
    <t>Tech And Product</t>
  </si>
  <si>
    <t>Projects Completed</t>
  </si>
  <si>
    <t>Budget Q1</t>
  </si>
  <si>
    <t>Budget Q2</t>
  </si>
  <si>
    <t>Budget Q3</t>
  </si>
  <si>
    <t>Budget Q4</t>
  </si>
  <si>
    <t>Total Budget</t>
  </si>
  <si>
    <t>Grand Total</t>
  </si>
  <si>
    <t>Row Labels</t>
  </si>
  <si>
    <t>Sum of Budget Q1</t>
  </si>
  <si>
    <t>Sum of Budget Q2</t>
  </si>
  <si>
    <t>Sum of Budget Q3</t>
  </si>
  <si>
    <t>Sum of Budget Q4</t>
  </si>
  <si>
    <t>Proper Name</t>
  </si>
  <si>
    <t>Proper Designation</t>
  </si>
  <si>
    <t>Proper Band</t>
  </si>
  <si>
    <t>Proper Department</t>
  </si>
  <si>
    <t>Quantitative Analysis Analysis</t>
  </si>
  <si>
    <t>Sum of Total Budget</t>
  </si>
  <si>
    <t>Sum of Projects Completed</t>
  </si>
  <si>
    <t>Research Budget</t>
  </si>
  <si>
    <t>Budget Utilized</t>
  </si>
  <si>
    <t>Last Login</t>
  </si>
  <si>
    <t>Budget Utilized as a % of Research Budget</t>
  </si>
  <si>
    <t>Actual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</si>
</sst>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6" formatCode="&quot;$&quot;#,##0_);[Red]\(&quot;$&quot;#,##0\)"/>
    <numFmt numFmtId="164" formatCode="[$-409]d\-mmm\-yy;@"/>
    <numFmt numFmtId="165" formatCode="0.0000"/>
    <numFmt numFmtId="166" formatCode="[$-409]h:mm:ss\ AM/PM;@"/>
  </numFmts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6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37" fontId="0" fillId="0" borderId="0" xfId="0" applyNumberFormat="1" applyAlignment="1">
      <alignment horizontal="center"/>
    </xf>
    <xf numFmtId="5" fontId="0" fillId="0" borderId="0" xfId="0" applyNumberFormat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/>
    <xf numFmtId="165" fontId="1" fillId="0" borderId="0" xfId="0" applyNumberFormat="1" applyFont="1"/>
    <xf numFmtId="166" fontId="1" fillId="0" borderId="0" xfId="0" applyNumberFormat="1" applyFont="1"/>
    <xf numFmtId="5" fontId="1" fillId="0" borderId="0" xfId="0" applyNumberFormat="1" applyFont="1" applyAlignment="1">
      <alignment horizontal="left"/>
    </xf>
    <xf numFmtId="5" fontId="1" fillId="0" borderId="0" xfId="0" applyNumberFormat="1" applyFont="1"/>
    <xf numFmtId="10" fontId="1" fillId="0" borderId="0" xfId="0" applyNumberFormat="1" applyFont="1"/>
    <xf numFmtId="164" fontId="1" fillId="0" borderId="0" xfId="0" applyNumberFormat="1" applyFont="1" applyFill="1" applyAlignment="1">
      <alignment horizontal="left"/>
    </xf>
    <xf numFmtId="164" fontId="1" fillId="0" borderId="0" xfId="0" applyNumberFormat="1" applyFont="1"/>
    <xf numFmtId="18" fontId="1" fillId="0" borderId="0" xfId="0" applyNumberFormat="1" applyFont="1" applyAlignment="1">
      <alignment horizontal="left"/>
    </xf>
    <xf numFmtId="14" fontId="1" fillId="0" borderId="0" xfId="0" applyNumberFormat="1" applyFont="1"/>
    <xf numFmtId="37" fontId="1" fillId="0" borderId="0" xfId="0" applyNumberFormat="1" applyFont="1" applyAlignment="1">
      <alignment horizontal="left"/>
    </xf>
    <xf numFmtId="4" fontId="1" fillId="0" borderId="0" xfId="0" applyNumberFormat="1" applyFont="1" applyFill="1" applyAlignment="1">
      <alignment horizontal="left"/>
    </xf>
    <xf numFmtId="37" fontId="1" fillId="0" borderId="0" xfId="0" applyNumberFormat="1" applyFont="1"/>
  </cellXfs>
  <cellStyles count="1">
    <cellStyle name="Normal" xfId="0" builtinId="0"/>
  </cellStyles>
  <dxfs count="12"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alignment horizontal="center"/>
    </dxf>
    <dxf>
      <numFmt numFmtId="9" formatCode="&quot;$&quot;#,##0_);\(&quot;$&quot;#,##0\)"/>
    </dxf>
    <dxf>
      <alignment horizontal="center"/>
    </dxf>
    <dxf>
      <alignment horizontal="center"/>
    </dxf>
    <dxf>
      <numFmt numFmtId="5" formatCode="#,##0_);\(#,##0\)"/>
    </dxf>
    <dxf>
      <numFmt numFmtId="9" formatCode="&quot;$&quot;#,##0_);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Self Paced_LF_Data Organization_2_Raw File.xlsx]Pivot!PivotTable2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Pivot!$C$1</c:f>
              <c:strCache>
                <c:ptCount val="1"/>
                <c:pt idx="0">
                  <c:v>Sum of Budget Q1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Pivot!$A$2:$A$10</c:f>
              <c:strCache>
                <c:ptCount val="8"/>
                <c:pt idx="0">
                  <c:v>Economic Advisory</c:v>
                </c:pt>
                <c:pt idx="1">
                  <c:v>Financial Advisory</c:v>
                </c:pt>
                <c:pt idx="2">
                  <c:v>Fintech Services</c:v>
                </c:pt>
                <c:pt idx="3">
                  <c:v>Knowledge Management</c:v>
                </c:pt>
                <c:pt idx="4">
                  <c:v>Legal And Compliance</c:v>
                </c:pt>
                <c:pt idx="5">
                  <c:v>Quantitative Analysis</c:v>
                </c:pt>
                <c:pt idx="6">
                  <c:v>Strategy And Sales</c:v>
                </c:pt>
                <c:pt idx="7">
                  <c:v>Tech And Product</c:v>
                </c:pt>
              </c:strCache>
            </c:strRef>
          </c:cat>
          <c:val>
            <c:numRef>
              <c:f>Pivot!$C$2:$C$10</c:f>
              <c:numCache>
                <c:formatCode>"$"#,##0_);\("$"#,##0\)</c:formatCode>
                <c:ptCount val="8"/>
                <c:pt idx="0">
                  <c:v>11010500</c:v>
                </c:pt>
                <c:pt idx="1">
                  <c:v>5000100</c:v>
                </c:pt>
                <c:pt idx="2">
                  <c:v>432000</c:v>
                </c:pt>
                <c:pt idx="3">
                  <c:v>900000</c:v>
                </c:pt>
                <c:pt idx="4">
                  <c:v>2240000</c:v>
                </c:pt>
                <c:pt idx="5">
                  <c:v>7654000</c:v>
                </c:pt>
                <c:pt idx="6">
                  <c:v>1540000</c:v>
                </c:pt>
                <c:pt idx="7">
                  <c:v>34000550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0-47FA-8E2D-7E936A618550}"/>
            </c:ext>
          </c:extLst>
        </c:ser>
        <c:ser>
          <c:idx val="2"/>
          <c:order val="2"/>
          <c:tx>
            <c:strRef>
              <c:f>Pivot!$D$1</c:f>
              <c:strCache>
                <c:ptCount val="1"/>
                <c:pt idx="0">
                  <c:v>Sum of Budget Q2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Pivot!$A$2:$A$10</c:f>
              <c:strCache>
                <c:ptCount val="8"/>
                <c:pt idx="0">
                  <c:v>Economic Advisory</c:v>
                </c:pt>
                <c:pt idx="1">
                  <c:v>Financial Advisory</c:v>
                </c:pt>
                <c:pt idx="2">
                  <c:v>Fintech Services</c:v>
                </c:pt>
                <c:pt idx="3">
                  <c:v>Knowledge Management</c:v>
                </c:pt>
                <c:pt idx="4">
                  <c:v>Legal And Compliance</c:v>
                </c:pt>
                <c:pt idx="5">
                  <c:v>Quantitative Analysis</c:v>
                </c:pt>
                <c:pt idx="6">
                  <c:v>Strategy And Sales</c:v>
                </c:pt>
                <c:pt idx="7">
                  <c:v>Tech And Product</c:v>
                </c:pt>
              </c:strCache>
            </c:strRef>
          </c:cat>
          <c:val>
            <c:numRef>
              <c:f>Pivot!$D$2:$D$10</c:f>
              <c:numCache>
                <c:formatCode>"$"#,##0_);\("$"#,##0\)</c:formatCode>
                <c:ptCount val="8"/>
                <c:pt idx="0">
                  <c:v>14001000</c:v>
                </c:pt>
                <c:pt idx="1">
                  <c:v>320000</c:v>
                </c:pt>
                <c:pt idx="2">
                  <c:v>3200100</c:v>
                </c:pt>
                <c:pt idx="3">
                  <c:v>10104500</c:v>
                </c:pt>
                <c:pt idx="4">
                  <c:v>1345000</c:v>
                </c:pt>
                <c:pt idx="5">
                  <c:v>2330000</c:v>
                </c:pt>
                <c:pt idx="6">
                  <c:v>340000</c:v>
                </c:pt>
                <c:pt idx="7">
                  <c:v>12000987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D0-47FA-8E2D-7E936A618550}"/>
            </c:ext>
          </c:extLst>
        </c:ser>
        <c:ser>
          <c:idx val="3"/>
          <c:order val="3"/>
          <c:tx>
            <c:strRef>
              <c:f>Pivot!$E$1</c:f>
              <c:strCache>
                <c:ptCount val="1"/>
                <c:pt idx="0">
                  <c:v>Sum of Budget Q3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Pivot!$A$2:$A$10</c:f>
              <c:strCache>
                <c:ptCount val="8"/>
                <c:pt idx="0">
                  <c:v>Economic Advisory</c:v>
                </c:pt>
                <c:pt idx="1">
                  <c:v>Financial Advisory</c:v>
                </c:pt>
                <c:pt idx="2">
                  <c:v>Fintech Services</c:v>
                </c:pt>
                <c:pt idx="3">
                  <c:v>Knowledge Management</c:v>
                </c:pt>
                <c:pt idx="4">
                  <c:v>Legal And Compliance</c:v>
                </c:pt>
                <c:pt idx="5">
                  <c:v>Quantitative Analysis</c:v>
                </c:pt>
                <c:pt idx="6">
                  <c:v>Strategy And Sales</c:v>
                </c:pt>
                <c:pt idx="7">
                  <c:v>Tech And Product</c:v>
                </c:pt>
              </c:strCache>
            </c:strRef>
          </c:cat>
          <c:val>
            <c:numRef>
              <c:f>Pivot!$E$2:$E$10</c:f>
              <c:numCache>
                <c:formatCode>"$"#,##0_);\("$"#,##0\)</c:formatCode>
                <c:ptCount val="8"/>
                <c:pt idx="0">
                  <c:v>5234100</c:v>
                </c:pt>
                <c:pt idx="1">
                  <c:v>10000230</c:v>
                </c:pt>
                <c:pt idx="2">
                  <c:v>123098</c:v>
                </c:pt>
                <c:pt idx="3">
                  <c:v>120987</c:v>
                </c:pt>
                <c:pt idx="4">
                  <c:v>4403000</c:v>
                </c:pt>
                <c:pt idx="5">
                  <c:v>4634898</c:v>
                </c:pt>
                <c:pt idx="6">
                  <c:v>2789000</c:v>
                </c:pt>
                <c:pt idx="7">
                  <c:v>567800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D0-47FA-8E2D-7E936A618550}"/>
            </c:ext>
          </c:extLst>
        </c:ser>
        <c:ser>
          <c:idx val="4"/>
          <c:order val="4"/>
          <c:tx>
            <c:strRef>
              <c:f>Pivot!$F$1</c:f>
              <c:strCache>
                <c:ptCount val="1"/>
                <c:pt idx="0">
                  <c:v>Sum of Budget Q4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Pivot!$A$2:$A$10</c:f>
              <c:strCache>
                <c:ptCount val="8"/>
                <c:pt idx="0">
                  <c:v>Economic Advisory</c:v>
                </c:pt>
                <c:pt idx="1">
                  <c:v>Financial Advisory</c:v>
                </c:pt>
                <c:pt idx="2">
                  <c:v>Fintech Services</c:v>
                </c:pt>
                <c:pt idx="3">
                  <c:v>Knowledge Management</c:v>
                </c:pt>
                <c:pt idx="4">
                  <c:v>Legal And Compliance</c:v>
                </c:pt>
                <c:pt idx="5">
                  <c:v>Quantitative Analysis</c:v>
                </c:pt>
                <c:pt idx="6">
                  <c:v>Strategy And Sales</c:v>
                </c:pt>
                <c:pt idx="7">
                  <c:v>Tech And Product</c:v>
                </c:pt>
              </c:strCache>
            </c:strRef>
          </c:cat>
          <c:val>
            <c:numRef>
              <c:f>Pivot!$F$2:$F$10</c:f>
              <c:numCache>
                <c:formatCode>"$"#,##0_);\("$"#,##0\)</c:formatCode>
                <c:ptCount val="8"/>
                <c:pt idx="0">
                  <c:v>2510100</c:v>
                </c:pt>
                <c:pt idx="1">
                  <c:v>120000</c:v>
                </c:pt>
                <c:pt idx="2">
                  <c:v>5909000</c:v>
                </c:pt>
                <c:pt idx="3">
                  <c:v>540100</c:v>
                </c:pt>
                <c:pt idx="4">
                  <c:v>500200</c:v>
                </c:pt>
                <c:pt idx="5">
                  <c:v>6937000</c:v>
                </c:pt>
                <c:pt idx="6">
                  <c:v>2300100</c:v>
                </c:pt>
                <c:pt idx="7">
                  <c:v>44000100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D0-47FA-8E2D-7E936A618550}"/>
            </c:ext>
          </c:extLst>
        </c:ser>
        <c:ser>
          <c:idx val="5"/>
          <c:order val="5"/>
          <c:tx>
            <c:strRef>
              <c:f>Pivot!$G$1</c:f>
              <c:strCache>
                <c:ptCount val="1"/>
                <c:pt idx="0">
                  <c:v>Sum of Total Budget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Pivot!$A$2:$A$10</c:f>
              <c:strCache>
                <c:ptCount val="8"/>
                <c:pt idx="0">
                  <c:v>Economic Advisory</c:v>
                </c:pt>
                <c:pt idx="1">
                  <c:v>Financial Advisory</c:v>
                </c:pt>
                <c:pt idx="2">
                  <c:v>Fintech Services</c:v>
                </c:pt>
                <c:pt idx="3">
                  <c:v>Knowledge Management</c:v>
                </c:pt>
                <c:pt idx="4">
                  <c:v>Legal And Compliance</c:v>
                </c:pt>
                <c:pt idx="5">
                  <c:v>Quantitative Analysis</c:v>
                </c:pt>
                <c:pt idx="6">
                  <c:v>Strategy And Sales</c:v>
                </c:pt>
                <c:pt idx="7">
                  <c:v>Tech And Product</c:v>
                </c:pt>
              </c:strCache>
            </c:strRef>
          </c:cat>
          <c:val>
            <c:numRef>
              <c:f>Pivot!$G$2:$G$10</c:f>
              <c:numCache>
                <c:formatCode>"$"#,##0_);\("$"#,##0\)</c:formatCode>
                <c:ptCount val="8"/>
                <c:pt idx="0">
                  <c:v>32755700</c:v>
                </c:pt>
                <c:pt idx="1">
                  <c:v>15440330</c:v>
                </c:pt>
                <c:pt idx="2">
                  <c:v>9664198</c:v>
                </c:pt>
                <c:pt idx="3">
                  <c:v>11665587</c:v>
                </c:pt>
                <c:pt idx="4">
                  <c:v>8488200</c:v>
                </c:pt>
                <c:pt idx="5">
                  <c:v>21555898</c:v>
                </c:pt>
                <c:pt idx="6">
                  <c:v>6969100</c:v>
                </c:pt>
                <c:pt idx="7">
                  <c:v>90569437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D0-47FA-8E2D-7E936A618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7542320"/>
        <c:axId val="1707543568"/>
      </c:barChart>
      <c:lineChart>
        <c:grouping val="standar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Sum of Projects Completed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Pivot!$A$2:$A$10</c:f>
              <c:strCache>
                <c:ptCount val="8"/>
                <c:pt idx="0">
                  <c:v>Economic Advisory</c:v>
                </c:pt>
                <c:pt idx="1">
                  <c:v>Financial Advisory</c:v>
                </c:pt>
                <c:pt idx="2">
                  <c:v>Fintech Services</c:v>
                </c:pt>
                <c:pt idx="3">
                  <c:v>Knowledge Management</c:v>
                </c:pt>
                <c:pt idx="4">
                  <c:v>Legal And Compliance</c:v>
                </c:pt>
                <c:pt idx="5">
                  <c:v>Quantitative Analysis</c:v>
                </c:pt>
                <c:pt idx="6">
                  <c:v>Strategy And Sales</c:v>
                </c:pt>
                <c:pt idx="7">
                  <c:v>Tech And Product</c:v>
                </c:pt>
              </c:strCache>
            </c:strRef>
          </c:cat>
          <c:val>
            <c:numRef>
              <c:f>Pivot!$B$2:$B$10</c:f>
              <c:numCache>
                <c:formatCode>#,##0_);\(#,##0\)</c:formatCode>
                <c:ptCount val="8"/>
                <c:pt idx="0">
                  <c:v>7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D0-47FA-8E2D-7E936A618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445440"/>
        <c:axId val="1718446688"/>
      </c:lineChart>
      <c:catAx>
        <c:axId val="170754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543568"/>
        <c:crosses val="autoZero"/>
        <c:auto val="1"/>
        <c:lblAlgn val="ctr"/>
        <c:lblOffset val="100"/>
        <c:noMultiLvlLbl val="0"/>
      </c:catAx>
      <c:valAx>
        <c:axId val="170754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542320"/>
        <c:crosses val="autoZero"/>
        <c:crossBetween val="between"/>
      </c:valAx>
      <c:valAx>
        <c:axId val="1718446688"/>
        <c:scaling>
          <c:orientation val="minMax"/>
        </c:scaling>
        <c:delete val="0"/>
        <c:axPos val="r"/>
        <c:numFmt formatCode="#,##0_);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445440"/>
        <c:crosses val="max"/>
        <c:crossBetween val="between"/>
      </c:valAx>
      <c:catAx>
        <c:axId val="1718445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8446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Self Paced_LF_Data Organization_2_Raw File.xlsx]Pivot (2)!PivotTable3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(2)'!$B$3</c:f>
              <c:strCache>
                <c:ptCount val="1"/>
                <c:pt idx="0">
                  <c:v>Sum of Budget 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(2)'!$A$4:$A$12</c:f>
              <c:strCache>
                <c:ptCount val="8"/>
                <c:pt idx="0">
                  <c:v>Economic Advisory</c:v>
                </c:pt>
                <c:pt idx="1">
                  <c:v>Financial Advisory</c:v>
                </c:pt>
                <c:pt idx="2">
                  <c:v>Fintech Services</c:v>
                </c:pt>
                <c:pt idx="3">
                  <c:v>Knowledge Management</c:v>
                </c:pt>
                <c:pt idx="4">
                  <c:v>Legal And Compliance</c:v>
                </c:pt>
                <c:pt idx="5">
                  <c:v>Quantitative Analysis</c:v>
                </c:pt>
                <c:pt idx="6">
                  <c:v>Strategy And Sales</c:v>
                </c:pt>
                <c:pt idx="7">
                  <c:v>Tech And Product</c:v>
                </c:pt>
              </c:strCache>
            </c:strRef>
          </c:cat>
          <c:val>
            <c:numRef>
              <c:f>'Pivot (2)'!$B$4:$B$12</c:f>
              <c:numCache>
                <c:formatCode>"$"#,##0_);\("$"#,##0\)</c:formatCode>
                <c:ptCount val="8"/>
                <c:pt idx="0">
                  <c:v>11010500</c:v>
                </c:pt>
                <c:pt idx="1">
                  <c:v>5000100</c:v>
                </c:pt>
                <c:pt idx="2">
                  <c:v>432000</c:v>
                </c:pt>
                <c:pt idx="3">
                  <c:v>900000</c:v>
                </c:pt>
                <c:pt idx="4">
                  <c:v>2240000</c:v>
                </c:pt>
                <c:pt idx="5">
                  <c:v>7654000</c:v>
                </c:pt>
                <c:pt idx="6">
                  <c:v>1540000</c:v>
                </c:pt>
                <c:pt idx="7">
                  <c:v>34000550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8-4CE9-B9C5-26409BF5F14E}"/>
            </c:ext>
          </c:extLst>
        </c:ser>
        <c:ser>
          <c:idx val="1"/>
          <c:order val="1"/>
          <c:tx>
            <c:strRef>
              <c:f>'Pivot (2)'!$C$3</c:f>
              <c:strCache>
                <c:ptCount val="1"/>
                <c:pt idx="0">
                  <c:v>Sum of Budget 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(2)'!$A$4:$A$12</c:f>
              <c:strCache>
                <c:ptCount val="8"/>
                <c:pt idx="0">
                  <c:v>Economic Advisory</c:v>
                </c:pt>
                <c:pt idx="1">
                  <c:v>Financial Advisory</c:v>
                </c:pt>
                <c:pt idx="2">
                  <c:v>Fintech Services</c:v>
                </c:pt>
                <c:pt idx="3">
                  <c:v>Knowledge Management</c:v>
                </c:pt>
                <c:pt idx="4">
                  <c:v>Legal And Compliance</c:v>
                </c:pt>
                <c:pt idx="5">
                  <c:v>Quantitative Analysis</c:v>
                </c:pt>
                <c:pt idx="6">
                  <c:v>Strategy And Sales</c:v>
                </c:pt>
                <c:pt idx="7">
                  <c:v>Tech And Product</c:v>
                </c:pt>
              </c:strCache>
            </c:strRef>
          </c:cat>
          <c:val>
            <c:numRef>
              <c:f>'Pivot (2)'!$C$4:$C$12</c:f>
              <c:numCache>
                <c:formatCode>"$"#,##0_);\("$"#,##0\)</c:formatCode>
                <c:ptCount val="8"/>
                <c:pt idx="0">
                  <c:v>14001000</c:v>
                </c:pt>
                <c:pt idx="1">
                  <c:v>320000</c:v>
                </c:pt>
                <c:pt idx="2">
                  <c:v>3200100</c:v>
                </c:pt>
                <c:pt idx="3">
                  <c:v>10104500</c:v>
                </c:pt>
                <c:pt idx="4">
                  <c:v>1345000</c:v>
                </c:pt>
                <c:pt idx="5">
                  <c:v>2330000</c:v>
                </c:pt>
                <c:pt idx="6">
                  <c:v>340000</c:v>
                </c:pt>
                <c:pt idx="7">
                  <c:v>12000987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A8-4CE9-B9C5-26409BF5F14E}"/>
            </c:ext>
          </c:extLst>
        </c:ser>
        <c:ser>
          <c:idx val="2"/>
          <c:order val="2"/>
          <c:tx>
            <c:strRef>
              <c:f>'Pivot (2)'!$D$3</c:f>
              <c:strCache>
                <c:ptCount val="1"/>
                <c:pt idx="0">
                  <c:v>Sum of Budget 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(2)'!$A$4:$A$12</c:f>
              <c:strCache>
                <c:ptCount val="8"/>
                <c:pt idx="0">
                  <c:v>Economic Advisory</c:v>
                </c:pt>
                <c:pt idx="1">
                  <c:v>Financial Advisory</c:v>
                </c:pt>
                <c:pt idx="2">
                  <c:v>Fintech Services</c:v>
                </c:pt>
                <c:pt idx="3">
                  <c:v>Knowledge Management</c:v>
                </c:pt>
                <c:pt idx="4">
                  <c:v>Legal And Compliance</c:v>
                </c:pt>
                <c:pt idx="5">
                  <c:v>Quantitative Analysis</c:v>
                </c:pt>
                <c:pt idx="6">
                  <c:v>Strategy And Sales</c:v>
                </c:pt>
                <c:pt idx="7">
                  <c:v>Tech And Product</c:v>
                </c:pt>
              </c:strCache>
            </c:strRef>
          </c:cat>
          <c:val>
            <c:numRef>
              <c:f>'Pivot (2)'!$D$4:$D$12</c:f>
              <c:numCache>
                <c:formatCode>"$"#,##0_);\("$"#,##0\)</c:formatCode>
                <c:ptCount val="8"/>
                <c:pt idx="0">
                  <c:v>5234100</c:v>
                </c:pt>
                <c:pt idx="1">
                  <c:v>10000230</c:v>
                </c:pt>
                <c:pt idx="2">
                  <c:v>123098</c:v>
                </c:pt>
                <c:pt idx="3">
                  <c:v>120987</c:v>
                </c:pt>
                <c:pt idx="4">
                  <c:v>4403000</c:v>
                </c:pt>
                <c:pt idx="5">
                  <c:v>4634898</c:v>
                </c:pt>
                <c:pt idx="6">
                  <c:v>2789000</c:v>
                </c:pt>
                <c:pt idx="7">
                  <c:v>567800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A8-4CE9-B9C5-26409BF5F14E}"/>
            </c:ext>
          </c:extLst>
        </c:ser>
        <c:ser>
          <c:idx val="3"/>
          <c:order val="3"/>
          <c:tx>
            <c:strRef>
              <c:f>'Pivot (2)'!$E$3</c:f>
              <c:strCache>
                <c:ptCount val="1"/>
                <c:pt idx="0">
                  <c:v>Sum of Budget 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(2)'!$A$4:$A$12</c:f>
              <c:strCache>
                <c:ptCount val="8"/>
                <c:pt idx="0">
                  <c:v>Economic Advisory</c:v>
                </c:pt>
                <c:pt idx="1">
                  <c:v>Financial Advisory</c:v>
                </c:pt>
                <c:pt idx="2">
                  <c:v>Fintech Services</c:v>
                </c:pt>
                <c:pt idx="3">
                  <c:v>Knowledge Management</c:v>
                </c:pt>
                <c:pt idx="4">
                  <c:v>Legal And Compliance</c:v>
                </c:pt>
                <c:pt idx="5">
                  <c:v>Quantitative Analysis</c:v>
                </c:pt>
                <c:pt idx="6">
                  <c:v>Strategy And Sales</c:v>
                </c:pt>
                <c:pt idx="7">
                  <c:v>Tech And Product</c:v>
                </c:pt>
              </c:strCache>
            </c:strRef>
          </c:cat>
          <c:val>
            <c:numRef>
              <c:f>'Pivot (2)'!$E$4:$E$12</c:f>
              <c:numCache>
                <c:formatCode>"$"#,##0_);\("$"#,##0\)</c:formatCode>
                <c:ptCount val="8"/>
                <c:pt idx="0">
                  <c:v>2510100</c:v>
                </c:pt>
                <c:pt idx="1">
                  <c:v>120000</c:v>
                </c:pt>
                <c:pt idx="2">
                  <c:v>5909000</c:v>
                </c:pt>
                <c:pt idx="3">
                  <c:v>540100</c:v>
                </c:pt>
                <c:pt idx="4">
                  <c:v>500200</c:v>
                </c:pt>
                <c:pt idx="5">
                  <c:v>6937000</c:v>
                </c:pt>
                <c:pt idx="6">
                  <c:v>2300100</c:v>
                </c:pt>
                <c:pt idx="7">
                  <c:v>44000100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A8-4CE9-B9C5-26409BF5F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1636607"/>
        <c:axId val="691635359"/>
      </c:barChart>
      <c:catAx>
        <c:axId val="69163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35359"/>
        <c:crosses val="autoZero"/>
        <c:auto val="1"/>
        <c:lblAlgn val="ctr"/>
        <c:lblOffset val="100"/>
        <c:noMultiLvlLbl val="0"/>
      </c:catAx>
      <c:valAx>
        <c:axId val="69163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3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8</xdr:col>
      <xdr:colOff>107950</xdr:colOff>
      <xdr:row>21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1E17FC-AE89-4C0E-AFC6-9E9D2F29D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3</xdr:col>
      <xdr:colOff>1790700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00FFFD-BB1E-4A8B-97CB-2B4574BCD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lit Fulara" refreshedDate="44634.907188541663" createdVersion="7" refreshedVersion="7" minRefreshableVersion="3" recordCount="10" xr:uid="{4CAAB4DD-0C40-47B7-A0AD-D0FF5F265DD8}">
  <cacheSource type="worksheet">
    <worksheetSource ref="A1:L11" sheet="Raw Data_Pivot Tables"/>
  </cacheSource>
  <cacheFields count="12">
    <cacheField name="#" numFmtId="0">
      <sharedItems containsSemiMixedTypes="0" containsString="0" containsNumber="1" containsInteger="1" minValue="1" maxValue="10"/>
    </cacheField>
    <cacheField name="NAME" numFmtId="0">
      <sharedItems count="10">
        <s v="Adam Smith"/>
        <s v="Karl Marx"/>
        <s v="John Keynes"/>
        <s v="Raghuram Rajan"/>
        <s v="Rene Descartes"/>
        <s v="Simon Singh"/>
        <s v="Sun Tzu"/>
        <s v="Nani Palkhiwala"/>
        <s v="Muhammad Yunus"/>
        <s v="Steve Jobs"/>
      </sharedItems>
    </cacheField>
    <cacheField name="Date of Joining (YYYYMMDD)" numFmtId="164">
      <sharedItems containsSemiMixedTypes="0" containsNonDate="0" containsDate="1" containsString="0" minDate="2002-07-18T00:00:00" maxDate="2015-06-01T00:00:00"/>
    </cacheField>
    <cacheField name="Designation" numFmtId="0">
      <sharedItems count="9">
        <s v="ECONOMIST"/>
        <s v="FINANCIAL ANALYST"/>
        <s v="QUANTITATIVE ANALYST"/>
        <s v="MATHEMATICIAN"/>
        <s v="CONTENT SPECIALIST"/>
        <s v="STRATEGIST"/>
        <s v="GENERAL COUNSEL"/>
        <s v="FINTECH ANALYST"/>
        <s v="UX DESIGNER"/>
      </sharedItems>
    </cacheField>
    <cacheField name="Band" numFmtId="0">
      <sharedItems/>
    </cacheField>
    <cacheField name="Department" numFmtId="0">
      <sharedItems count="8">
        <s v="Economic Advisory"/>
        <s v="Financial Advisory"/>
        <s v="Quantitative Analysis"/>
        <s v="Knowledge Management"/>
        <s v="Strategy And Sales"/>
        <s v="Legal And Compliance"/>
        <s v="Fintech Services"/>
        <s v="Tech And Product"/>
      </sharedItems>
    </cacheField>
    <cacheField name="Projects Completed" numFmtId="0">
      <sharedItems containsSemiMixedTypes="0" containsString="0" containsNumber="1" containsInteger="1" minValue="0" maxValue="8" count="8">
        <n v="5"/>
        <n v="3"/>
        <n v="1"/>
        <n v="2"/>
        <n v="0"/>
        <n v="7"/>
        <n v="4"/>
        <n v="8"/>
      </sharedItems>
    </cacheField>
    <cacheField name="Budget Q1" numFmtId="6">
      <sharedItems containsSemiMixedTypes="0" containsString="0" containsNumber="1" containsInteger="1" minValue="432000" maxValue="34000550" count="10">
        <n v="1010000"/>
        <n v="5000100"/>
        <n v="2454000"/>
        <n v="10000500"/>
        <n v="5200000"/>
        <n v="900000"/>
        <n v="1540000"/>
        <n v="2240000"/>
        <n v="432000"/>
        <n v="34000550"/>
      </sharedItems>
    </cacheField>
    <cacheField name="Budget Q2" numFmtId="6">
      <sharedItems containsSemiMixedTypes="0" containsString="0" containsNumber="1" containsInteger="1" minValue="320000" maxValue="12000987"/>
    </cacheField>
    <cacheField name="Budget Q3" numFmtId="6">
      <sharedItems containsSemiMixedTypes="0" containsString="0" containsNumber="1" containsInteger="1" minValue="120987" maxValue="10000230"/>
    </cacheField>
    <cacheField name="Budget Q4" numFmtId="6">
      <sharedItems containsSemiMixedTypes="0" containsString="0" containsNumber="1" containsInteger="1" minValue="120000" maxValue="44000100"/>
    </cacheField>
    <cacheField name="Total Budget" numFmtId="6">
      <sharedItems containsSemiMixedTypes="0" containsString="0" containsNumber="1" containsInteger="1" minValue="6969100" maxValue="90569437" count="10">
        <n v="10021100"/>
        <n v="15440330"/>
        <n v="10385098"/>
        <n v="22734600"/>
        <n v="11170800"/>
        <n v="11665587"/>
        <n v="6969100"/>
        <n v="8488200"/>
        <n v="9664198"/>
        <n v="905694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  <d v="2005-09-23T00:00:00"/>
    <x v="0"/>
    <s v="aaa"/>
    <x v="0"/>
    <x v="0"/>
    <x v="0"/>
    <n v="2001000"/>
    <n v="5000100"/>
    <n v="2010000"/>
    <x v="0"/>
  </r>
  <r>
    <n v="2"/>
    <x v="1"/>
    <d v="2002-07-18T00:00:00"/>
    <x v="1"/>
    <s v="aab"/>
    <x v="1"/>
    <x v="1"/>
    <x v="1"/>
    <n v="320000"/>
    <n v="10000230"/>
    <n v="120000"/>
    <x v="1"/>
  </r>
  <r>
    <n v="3"/>
    <x v="2"/>
    <d v="2010-01-28T00:00:00"/>
    <x v="2"/>
    <s v="aac"/>
    <x v="2"/>
    <x v="2"/>
    <x v="2"/>
    <n v="1456000"/>
    <n v="567098"/>
    <n v="5908000"/>
    <x v="2"/>
  </r>
  <r>
    <n v="4"/>
    <x v="3"/>
    <d v="2012-12-05T00:00:00"/>
    <x v="0"/>
    <s v="abb"/>
    <x v="0"/>
    <x v="3"/>
    <x v="3"/>
    <n v="12000000"/>
    <n v="234000"/>
    <n v="500100"/>
    <x v="3"/>
  </r>
  <r>
    <n v="5"/>
    <x v="4"/>
    <d v="2015-05-31T00:00:00"/>
    <x v="3"/>
    <s v="abc"/>
    <x v="2"/>
    <x v="4"/>
    <x v="4"/>
    <n v="874000"/>
    <n v="4067800"/>
    <n v="1029000"/>
    <x v="4"/>
  </r>
  <r>
    <n v="6"/>
    <x v="5"/>
    <d v="2009-11-01T00:00:00"/>
    <x v="4"/>
    <s v="acc"/>
    <x v="3"/>
    <x v="5"/>
    <x v="5"/>
    <n v="10104500"/>
    <n v="120987"/>
    <n v="540100"/>
    <x v="5"/>
  </r>
  <r>
    <n v="7"/>
    <x v="6"/>
    <d v="2008-08-31T00:00:00"/>
    <x v="5"/>
    <s v="abc"/>
    <x v="4"/>
    <x v="3"/>
    <x v="6"/>
    <n v="340000"/>
    <n v="2789000"/>
    <n v="2300100"/>
    <x v="6"/>
  </r>
  <r>
    <n v="8"/>
    <x v="7"/>
    <d v="2002-07-23T00:00:00"/>
    <x v="6"/>
    <s v="aaa"/>
    <x v="5"/>
    <x v="2"/>
    <x v="7"/>
    <n v="1345000"/>
    <n v="4403000"/>
    <n v="500200"/>
    <x v="7"/>
  </r>
  <r>
    <n v="9"/>
    <x v="8"/>
    <d v="2010-04-30T00:00:00"/>
    <x v="7"/>
    <s v="aba"/>
    <x v="6"/>
    <x v="6"/>
    <x v="8"/>
    <n v="3200100"/>
    <n v="123098"/>
    <n v="5909000"/>
    <x v="8"/>
  </r>
  <r>
    <n v="10"/>
    <x v="9"/>
    <d v="2007-06-29T00:00:00"/>
    <x v="8"/>
    <s v="acd"/>
    <x v="7"/>
    <x v="7"/>
    <x v="9"/>
    <n v="12000987"/>
    <n v="567800"/>
    <n v="4400010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002970-66E9-4A19-907E-77B873D4312E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1:G10" firstHeaderRow="0" firstDataRow="1" firstDataCol="1"/>
  <pivotFields count="12">
    <pivotField showAll="0"/>
    <pivotField showAll="0">
      <items count="11">
        <item x="0"/>
        <item x="2"/>
        <item x="1"/>
        <item x="8"/>
        <item x="7"/>
        <item x="3"/>
        <item x="4"/>
        <item x="5"/>
        <item x="9"/>
        <item x="6"/>
        <item t="default"/>
      </items>
    </pivotField>
    <pivotField numFmtId="164" showAll="0"/>
    <pivotField showAll="0">
      <items count="10">
        <item x="4"/>
        <item x="0"/>
        <item x="1"/>
        <item x="7"/>
        <item x="6"/>
        <item x="3"/>
        <item x="2"/>
        <item x="5"/>
        <item x="8"/>
        <item t="default"/>
      </items>
    </pivotField>
    <pivotField showAll="0"/>
    <pivotField axis="axisRow" showAll="0">
      <items count="9">
        <item x="0"/>
        <item x="1"/>
        <item x="6"/>
        <item x="3"/>
        <item x="5"/>
        <item x="2"/>
        <item x="4"/>
        <item x="7"/>
        <item t="default"/>
      </items>
    </pivotField>
    <pivotField dataField="1" showAll="0">
      <items count="9">
        <item x="4"/>
        <item x="2"/>
        <item x="3"/>
        <item x="1"/>
        <item x="6"/>
        <item x="0"/>
        <item x="5"/>
        <item x="7"/>
        <item t="default"/>
      </items>
    </pivotField>
    <pivotField dataField="1" numFmtId="6" showAll="0">
      <items count="11">
        <item x="8"/>
        <item x="5"/>
        <item x="0"/>
        <item x="6"/>
        <item x="7"/>
        <item x="2"/>
        <item x="1"/>
        <item x="4"/>
        <item x="3"/>
        <item x="9"/>
        <item t="default"/>
      </items>
    </pivotField>
    <pivotField dataField="1" numFmtId="6" showAll="0"/>
    <pivotField dataField="1" numFmtId="6" showAll="0"/>
    <pivotField dataField="1" numFmtId="6" showAll="0"/>
    <pivotField dataField="1" numFmtId="6"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Projects Completed" fld="6" baseField="0" baseItem="0" numFmtId="37"/>
    <dataField name="Sum of Budget Q1" fld="7" baseField="0" baseItem="0"/>
    <dataField name="Sum of Budget Q2" fld="8" baseField="0" baseItem="0"/>
    <dataField name="Sum of Budget Q3" fld="9" baseField="0" baseItem="0"/>
    <dataField name="Sum of Budget Q4" fld="10" baseField="0" baseItem="0"/>
    <dataField name="Sum of Total Budget" fld="11" baseField="0" baseItem="0"/>
  </dataFields>
  <formats count="4">
    <format dxfId="11">
      <pivotArea outline="0" collapsedLevelsAreSubtotals="1" fieldPosition="0"/>
    </format>
    <format dxfId="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outline="0" collapsedLevelsAreSubtotals="1" fieldPosition="0"/>
    </format>
  </formats>
  <chartFormats count="3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AC10A2-7935-4868-94E9-EEC34F20FBF4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E12" firstHeaderRow="0" firstDataRow="1" firstDataCol="1"/>
  <pivotFields count="12">
    <pivotField showAll="0"/>
    <pivotField showAll="0">
      <items count="11">
        <item x="0"/>
        <item x="2"/>
        <item x="1"/>
        <item x="8"/>
        <item x="7"/>
        <item x="3"/>
        <item x="4"/>
        <item x="5"/>
        <item x="9"/>
        <item x="6"/>
        <item t="default"/>
      </items>
    </pivotField>
    <pivotField numFmtId="164" showAll="0"/>
    <pivotField showAll="0">
      <items count="10">
        <item x="4"/>
        <item x="0"/>
        <item x="1"/>
        <item x="7"/>
        <item x="6"/>
        <item x="3"/>
        <item x="2"/>
        <item x="5"/>
        <item x="8"/>
        <item t="default"/>
      </items>
    </pivotField>
    <pivotField showAll="0"/>
    <pivotField axis="axisRow" showAll="0">
      <items count="9">
        <item x="0"/>
        <item x="1"/>
        <item x="6"/>
        <item x="3"/>
        <item x="5"/>
        <item x="2"/>
        <item x="4"/>
        <item x="7"/>
        <item t="default"/>
      </items>
    </pivotField>
    <pivotField showAll="0">
      <items count="9">
        <item x="4"/>
        <item x="2"/>
        <item x="3"/>
        <item x="1"/>
        <item x="6"/>
        <item x="0"/>
        <item x="5"/>
        <item x="7"/>
        <item t="default"/>
      </items>
    </pivotField>
    <pivotField dataField="1" numFmtId="6" showAll="0"/>
    <pivotField dataField="1" numFmtId="6" showAll="0"/>
    <pivotField dataField="1" numFmtId="6" showAll="0"/>
    <pivotField dataField="1" numFmtId="6" showAll="0"/>
    <pivotField numFmtId="6" showAll="0">
      <items count="11">
        <item x="6"/>
        <item x="7"/>
        <item x="8"/>
        <item x="0"/>
        <item x="2"/>
        <item x="4"/>
        <item x="5"/>
        <item x="1"/>
        <item x="3"/>
        <item x="9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Budget Q1" fld="7" baseField="0" baseItem="0"/>
    <dataField name="Sum of Budget Q2" fld="8" baseField="0" baseItem="0"/>
    <dataField name="Sum of Budget Q3" fld="9" baseField="0" baseItem="0"/>
    <dataField name="Sum of Budget Q4" fld="10" baseField="0" baseItem="0"/>
  </dataFields>
  <formats count="8">
    <format dxfId="7">
      <pivotArea outline="0" collapsedLevelsAreSubtotals="1" fieldPosition="0"/>
    </format>
    <format dxfId="6">
      <pivotArea outline="0" collapsedLevelsAreSubtotals="1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5" type="button" dataOnly="0" labelOnly="1" outline="0" axis="axisRow" fieldPosition="0"/>
    </format>
    <format dxfId="2">
      <pivotArea dataOnly="0" labelOnly="1" fieldPosition="0">
        <references count="1">
          <reference field="5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1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0B91E-49FF-4D6D-9A24-D76762A417F2}">
  <dimension ref="A1:K13"/>
  <sheetViews>
    <sheetView tabSelected="1" zoomScale="90" zoomScaleNormal="90" workbookViewId="0">
      <selection activeCell="A2" sqref="A2"/>
    </sheetView>
  </sheetViews>
  <sheetFormatPr defaultRowHeight="23.5" x14ac:dyDescent="0.55000000000000004"/>
  <cols>
    <col min="1" max="1" width="8.7265625" style="6"/>
    <col min="2" max="2" width="27.90625" style="6" bestFit="1" customWidth="1"/>
    <col min="3" max="3" width="26.6328125" style="6" customWidth="1"/>
    <col min="4" max="5" width="34.7265625" style="6" bestFit="1" customWidth="1"/>
    <col min="6" max="7" width="41.08984375" style="1" bestFit="1" customWidth="1"/>
    <col min="8" max="8" width="35.1796875" style="1" bestFit="1" customWidth="1"/>
    <col min="9" max="9" width="35.1796875" style="1" customWidth="1"/>
    <col min="10" max="10" width="26.1796875" style="1" bestFit="1" customWidth="1"/>
    <col min="11" max="11" width="30.81640625" style="1" bestFit="1" customWidth="1"/>
    <col min="12" max="12" width="26.7265625" style="1" bestFit="1" customWidth="1"/>
    <col min="13" max="13" width="25.1796875" style="1" bestFit="1" customWidth="1"/>
    <col min="14" max="16384" width="8.7265625" style="1"/>
  </cols>
  <sheetData>
    <row r="1" spans="1:11" x14ac:dyDescent="0.55000000000000004">
      <c r="A1" s="14" t="s">
        <v>0</v>
      </c>
      <c r="B1" s="14" t="s">
        <v>120</v>
      </c>
      <c r="C1" s="14" t="s">
        <v>131</v>
      </c>
      <c r="D1" s="14" t="s">
        <v>121</v>
      </c>
      <c r="E1" s="14" t="s">
        <v>122</v>
      </c>
      <c r="F1" s="15" t="s">
        <v>123</v>
      </c>
      <c r="G1" s="15" t="s">
        <v>127</v>
      </c>
      <c r="H1" s="15" t="s">
        <v>128</v>
      </c>
      <c r="I1" s="15" t="s">
        <v>130</v>
      </c>
      <c r="J1" s="15" t="s">
        <v>129</v>
      </c>
    </row>
    <row r="2" spans="1:11" x14ac:dyDescent="0.55000000000000004">
      <c r="A2" s="6">
        <v>1</v>
      </c>
      <c r="B2" s="6" t="s">
        <v>79</v>
      </c>
      <c r="C2" s="21">
        <v>37043</v>
      </c>
      <c r="D2" s="6" t="s">
        <v>89</v>
      </c>
      <c r="E2" s="6" t="s">
        <v>98</v>
      </c>
      <c r="F2" s="1" t="s">
        <v>39</v>
      </c>
      <c r="G2" s="18">
        <v>9145899</v>
      </c>
      <c r="H2" s="19">
        <v>4115654.5500000003</v>
      </c>
      <c r="I2" s="20">
        <f t="shared" ref="I2:I11" si="0">H2/G2</f>
        <v>0.45</v>
      </c>
      <c r="J2" s="17">
        <f>TIME(5,8,9)</f>
        <v>0.21399305555555556</v>
      </c>
      <c r="K2" s="22"/>
    </row>
    <row r="3" spans="1:11" x14ac:dyDescent="0.55000000000000004">
      <c r="A3" s="6">
        <v>2</v>
      </c>
      <c r="B3" s="6" t="s">
        <v>87</v>
      </c>
      <c r="C3" s="21">
        <v>38860</v>
      </c>
      <c r="D3" s="6" t="s">
        <v>96</v>
      </c>
      <c r="E3" s="6" t="s">
        <v>104</v>
      </c>
      <c r="F3" s="1" t="s">
        <v>107</v>
      </c>
      <c r="G3" s="18">
        <v>25115567</v>
      </c>
      <c r="H3" s="19">
        <v>22604010.300000001</v>
      </c>
      <c r="I3" s="20">
        <f t="shared" si="0"/>
        <v>0.9</v>
      </c>
      <c r="J3" s="17">
        <f>TIME(4,45,43)</f>
        <v>0.19841435185185186</v>
      </c>
    </row>
    <row r="4" spans="1:11" x14ac:dyDescent="0.55000000000000004">
      <c r="A4" s="6">
        <f t="shared" ref="A4:A11" si="1">A3+1</f>
        <v>3</v>
      </c>
      <c r="B4" s="6" t="s">
        <v>80</v>
      </c>
      <c r="C4" s="21">
        <v>40172</v>
      </c>
      <c r="D4" s="6" t="s">
        <v>90</v>
      </c>
      <c r="E4" s="6" t="s">
        <v>99</v>
      </c>
      <c r="F4" s="1" t="s">
        <v>37</v>
      </c>
      <c r="G4" s="18">
        <v>30144148</v>
      </c>
      <c r="H4" s="19">
        <v>20196579.16</v>
      </c>
      <c r="I4" s="20">
        <f t="shared" si="0"/>
        <v>0.67</v>
      </c>
      <c r="J4" s="17">
        <f>TIME(23,34,56)</f>
        <v>0.98259259259259257</v>
      </c>
    </row>
    <row r="5" spans="1:11" x14ac:dyDescent="0.55000000000000004">
      <c r="A5" s="6">
        <f t="shared" si="1"/>
        <v>4</v>
      </c>
      <c r="B5" s="6" t="s">
        <v>84</v>
      </c>
      <c r="C5" s="21">
        <v>39270</v>
      </c>
      <c r="D5" s="6" t="s">
        <v>93</v>
      </c>
      <c r="E5" s="6" t="s">
        <v>101</v>
      </c>
      <c r="F5" s="1" t="s">
        <v>105</v>
      </c>
      <c r="G5" s="18">
        <v>34331094</v>
      </c>
      <c r="H5" s="19">
        <v>4119731.28</v>
      </c>
      <c r="I5" s="20">
        <f t="shared" si="0"/>
        <v>0.12</v>
      </c>
      <c r="J5" s="17">
        <f>TIME(22,57,30)</f>
        <v>0.95659722222222221</v>
      </c>
    </row>
    <row r="6" spans="1:11" x14ac:dyDescent="0.55000000000000004">
      <c r="A6" s="6">
        <f t="shared" si="1"/>
        <v>5</v>
      </c>
      <c r="B6" s="6" t="s">
        <v>78</v>
      </c>
      <c r="C6" s="21">
        <v>38207</v>
      </c>
      <c r="D6" s="6" t="s">
        <v>88</v>
      </c>
      <c r="E6" s="6" t="s">
        <v>97</v>
      </c>
      <c r="F6" s="1" t="s">
        <v>36</v>
      </c>
      <c r="G6" s="18">
        <v>45129802</v>
      </c>
      <c r="H6" s="19">
        <v>10379854.460000001</v>
      </c>
      <c r="I6" s="20">
        <f t="shared" si="0"/>
        <v>0.23</v>
      </c>
      <c r="J6" s="17">
        <f>TIME(18,50,60)</f>
        <v>0.78541666666666676</v>
      </c>
    </row>
    <row r="7" spans="1:11" x14ac:dyDescent="0.55000000000000004">
      <c r="A7" s="6">
        <f t="shared" si="1"/>
        <v>6</v>
      </c>
      <c r="B7" s="6" t="s">
        <v>83</v>
      </c>
      <c r="C7" s="21">
        <v>39731</v>
      </c>
      <c r="D7" s="6" t="s">
        <v>92</v>
      </c>
      <c r="E7" s="6" t="s">
        <v>102</v>
      </c>
      <c r="F7" s="1" t="s">
        <v>38</v>
      </c>
      <c r="G7" s="18">
        <v>49107985</v>
      </c>
      <c r="H7" s="19">
        <v>43706106.649999999</v>
      </c>
      <c r="I7" s="20">
        <f t="shared" si="0"/>
        <v>0.89</v>
      </c>
      <c r="J7" s="17">
        <f>TIME(20,48,25)</f>
        <v>0.86695601851851845</v>
      </c>
    </row>
    <row r="8" spans="1:11" x14ac:dyDescent="0.55000000000000004">
      <c r="A8" s="6">
        <f t="shared" si="1"/>
        <v>7</v>
      </c>
      <c r="B8" s="6" t="s">
        <v>81</v>
      </c>
      <c r="C8" s="21">
        <v>40860</v>
      </c>
      <c r="D8" s="6" t="s">
        <v>88</v>
      </c>
      <c r="E8" s="6" t="s">
        <v>100</v>
      </c>
      <c r="F8" s="1" t="s">
        <v>36</v>
      </c>
      <c r="G8" s="18">
        <v>87638566</v>
      </c>
      <c r="H8" s="19">
        <v>37684583.380000003</v>
      </c>
      <c r="I8" s="20">
        <f t="shared" si="0"/>
        <v>0.43000000000000005</v>
      </c>
      <c r="J8" s="17">
        <f>TIME(2,3,51)</f>
        <v>8.6006944444444441E-2</v>
      </c>
    </row>
    <row r="9" spans="1:11" x14ac:dyDescent="0.55000000000000004">
      <c r="A9" s="6">
        <f t="shared" si="1"/>
        <v>8</v>
      </c>
      <c r="B9" s="6" t="s">
        <v>82</v>
      </c>
      <c r="C9" s="21">
        <v>41755</v>
      </c>
      <c r="D9" s="6" t="s">
        <v>91</v>
      </c>
      <c r="E9" s="6" t="s">
        <v>101</v>
      </c>
      <c r="F9" s="1" t="s">
        <v>124</v>
      </c>
      <c r="G9" s="18">
        <v>89817955</v>
      </c>
      <c r="H9" s="19">
        <v>44908977.5</v>
      </c>
      <c r="I9" s="20">
        <f t="shared" si="0"/>
        <v>0.5</v>
      </c>
      <c r="J9" s="17">
        <f>TIME(11,54,3)</f>
        <v>0.49586805555555552</v>
      </c>
    </row>
    <row r="10" spans="1:11" x14ac:dyDescent="0.55000000000000004">
      <c r="A10" s="6">
        <f t="shared" si="1"/>
        <v>9</v>
      </c>
      <c r="B10" s="6" t="s">
        <v>86</v>
      </c>
      <c r="C10" s="21">
        <v>39902</v>
      </c>
      <c r="D10" s="6" t="s">
        <v>95</v>
      </c>
      <c r="E10" s="6" t="s">
        <v>103</v>
      </c>
      <c r="F10" s="1" t="s">
        <v>40</v>
      </c>
      <c r="G10" s="18">
        <v>91455213</v>
      </c>
      <c r="H10" s="19">
        <v>79566035.310000002</v>
      </c>
      <c r="I10" s="20">
        <f t="shared" si="0"/>
        <v>0.87</v>
      </c>
      <c r="J10" s="17">
        <f>TIME(1,12,34)</f>
        <v>5.0393518518518511E-2</v>
      </c>
    </row>
    <row r="11" spans="1:11" x14ac:dyDescent="0.55000000000000004">
      <c r="A11" s="6">
        <f t="shared" si="1"/>
        <v>10</v>
      </c>
      <c r="B11" s="6" t="s">
        <v>85</v>
      </c>
      <c r="C11" s="21">
        <v>37051</v>
      </c>
      <c r="D11" s="6" t="s">
        <v>94</v>
      </c>
      <c r="E11" s="6" t="s">
        <v>97</v>
      </c>
      <c r="F11" s="1" t="s">
        <v>106</v>
      </c>
      <c r="G11" s="18">
        <v>97606694</v>
      </c>
      <c r="H11" s="19">
        <v>57587949.459999993</v>
      </c>
      <c r="I11" s="20">
        <f t="shared" si="0"/>
        <v>0.59</v>
      </c>
      <c r="J11" s="17">
        <f>TIME(18,23,45)</f>
        <v>0.76649305555555547</v>
      </c>
    </row>
    <row r="13" spans="1:11" x14ac:dyDescent="0.55000000000000004">
      <c r="D13" s="23"/>
      <c r="H13" s="24"/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ADFE-A258-4D40-862B-AC08D867436D}">
  <dimension ref="A1:J13"/>
  <sheetViews>
    <sheetView zoomScale="90" zoomScaleNormal="90" workbookViewId="0"/>
  </sheetViews>
  <sheetFormatPr defaultRowHeight="23.5" x14ac:dyDescent="0.55000000000000004"/>
  <cols>
    <col min="1" max="1" width="8.7265625" style="6"/>
    <col min="2" max="2" width="27.90625" style="6" bestFit="1" customWidth="1"/>
    <col min="3" max="3" width="26.6328125" style="6" customWidth="1"/>
    <col min="4" max="5" width="34.7265625" style="6" bestFit="1" customWidth="1"/>
    <col min="6" max="7" width="41.08984375" style="1" bestFit="1" customWidth="1"/>
    <col min="8" max="8" width="35.1796875" style="1" bestFit="1" customWidth="1"/>
    <col min="9" max="9" width="26.1796875" style="1" bestFit="1" customWidth="1"/>
    <col min="10" max="10" width="30.81640625" style="1" bestFit="1" customWidth="1"/>
    <col min="11" max="11" width="26.7265625" style="1" bestFit="1" customWidth="1"/>
    <col min="12" max="12" width="25.1796875" style="1" bestFit="1" customWidth="1"/>
    <col min="13" max="16384" width="8.7265625" style="1"/>
  </cols>
  <sheetData>
    <row r="1" spans="1:10" x14ac:dyDescent="0.55000000000000004">
      <c r="A1" s="14" t="s">
        <v>0</v>
      </c>
      <c r="B1" s="14" t="s">
        <v>120</v>
      </c>
      <c r="C1" s="14" t="s">
        <v>131</v>
      </c>
      <c r="D1" s="14" t="s">
        <v>121</v>
      </c>
      <c r="E1" s="14" t="s">
        <v>122</v>
      </c>
      <c r="F1" s="15" t="s">
        <v>123</v>
      </c>
      <c r="G1" s="15" t="s">
        <v>127</v>
      </c>
      <c r="H1" s="15" t="s">
        <v>128</v>
      </c>
      <c r="I1" s="15" t="s">
        <v>129</v>
      </c>
    </row>
    <row r="2" spans="1:10" x14ac:dyDescent="0.55000000000000004">
      <c r="A2" s="6">
        <v>1</v>
      </c>
      <c r="B2" s="6" t="s">
        <v>79</v>
      </c>
      <c r="C2" s="26">
        <v>37043</v>
      </c>
      <c r="D2" s="6" t="s">
        <v>89</v>
      </c>
      <c r="E2" s="6" t="s">
        <v>98</v>
      </c>
      <c r="F2" s="1" t="s">
        <v>39</v>
      </c>
      <c r="G2" s="25">
        <v>9145899</v>
      </c>
      <c r="H2" s="27">
        <v>4115654.5500000003</v>
      </c>
      <c r="I2" s="16">
        <f>TIME(5,8,9)</f>
        <v>0.21399305555555556</v>
      </c>
      <c r="J2" s="22"/>
    </row>
    <row r="3" spans="1:10" x14ac:dyDescent="0.55000000000000004">
      <c r="A3" s="6">
        <v>2</v>
      </c>
      <c r="B3" s="6" t="s">
        <v>87</v>
      </c>
      <c r="C3" s="26">
        <v>38860</v>
      </c>
      <c r="D3" s="6" t="s">
        <v>96</v>
      </c>
      <c r="E3" s="6" t="s">
        <v>104</v>
      </c>
      <c r="F3" s="1" t="s">
        <v>107</v>
      </c>
      <c r="G3" s="25">
        <v>25115567</v>
      </c>
      <c r="H3" s="27">
        <v>22604010.300000001</v>
      </c>
      <c r="I3" s="16">
        <f>TIME(4,45,43)</f>
        <v>0.19841435185185186</v>
      </c>
    </row>
    <row r="4" spans="1:10" x14ac:dyDescent="0.55000000000000004">
      <c r="A4" s="6">
        <f t="shared" ref="A4:A11" si="0">A3+1</f>
        <v>3</v>
      </c>
      <c r="B4" s="6" t="s">
        <v>80</v>
      </c>
      <c r="C4" s="26">
        <v>40172</v>
      </c>
      <c r="D4" s="6" t="s">
        <v>90</v>
      </c>
      <c r="E4" s="6" t="s">
        <v>99</v>
      </c>
      <c r="F4" s="1" t="s">
        <v>37</v>
      </c>
      <c r="G4" s="25">
        <v>30144148</v>
      </c>
      <c r="H4" s="27">
        <v>20196579.16</v>
      </c>
      <c r="I4" s="16">
        <f>TIME(23,34,56)</f>
        <v>0.98259259259259257</v>
      </c>
    </row>
    <row r="5" spans="1:10" x14ac:dyDescent="0.55000000000000004">
      <c r="A5" s="6">
        <f t="shared" si="0"/>
        <v>4</v>
      </c>
      <c r="B5" s="6" t="s">
        <v>84</v>
      </c>
      <c r="C5" s="26">
        <v>39270</v>
      </c>
      <c r="D5" s="6" t="s">
        <v>93</v>
      </c>
      <c r="E5" s="6" t="s">
        <v>101</v>
      </c>
      <c r="F5" s="1" t="s">
        <v>105</v>
      </c>
      <c r="G5" s="25">
        <v>34331094</v>
      </c>
      <c r="H5" s="27">
        <v>4119731.28</v>
      </c>
      <c r="I5" s="16">
        <f>TIME(22,57,30)</f>
        <v>0.95659722222222221</v>
      </c>
    </row>
    <row r="6" spans="1:10" x14ac:dyDescent="0.55000000000000004">
      <c r="A6" s="6">
        <f t="shared" si="0"/>
        <v>5</v>
      </c>
      <c r="B6" s="6" t="s">
        <v>78</v>
      </c>
      <c r="C6" s="26">
        <v>38207</v>
      </c>
      <c r="D6" s="6" t="s">
        <v>88</v>
      </c>
      <c r="E6" s="6" t="s">
        <v>97</v>
      </c>
      <c r="F6" s="1" t="s">
        <v>36</v>
      </c>
      <c r="G6" s="25">
        <v>45129802</v>
      </c>
      <c r="H6" s="27">
        <v>10379854.460000001</v>
      </c>
      <c r="I6" s="16">
        <f>TIME(18,50,60)</f>
        <v>0.78541666666666676</v>
      </c>
    </row>
    <row r="7" spans="1:10" x14ac:dyDescent="0.55000000000000004">
      <c r="A7" s="6">
        <f t="shared" si="0"/>
        <v>6</v>
      </c>
      <c r="B7" s="6" t="s">
        <v>83</v>
      </c>
      <c r="C7" s="26">
        <v>39731</v>
      </c>
      <c r="D7" s="6" t="s">
        <v>92</v>
      </c>
      <c r="E7" s="6" t="s">
        <v>102</v>
      </c>
      <c r="F7" s="1" t="s">
        <v>38</v>
      </c>
      <c r="G7" s="25">
        <v>49107985</v>
      </c>
      <c r="H7" s="27">
        <v>43706106.649999999</v>
      </c>
      <c r="I7" s="16">
        <f>TIME(20,48,25)</f>
        <v>0.86695601851851845</v>
      </c>
    </row>
    <row r="8" spans="1:10" x14ac:dyDescent="0.55000000000000004">
      <c r="A8" s="6">
        <f t="shared" si="0"/>
        <v>7</v>
      </c>
      <c r="B8" s="6" t="s">
        <v>81</v>
      </c>
      <c r="C8" s="26">
        <v>40860</v>
      </c>
      <c r="D8" s="6" t="s">
        <v>88</v>
      </c>
      <c r="E8" s="6" t="s">
        <v>100</v>
      </c>
      <c r="F8" s="1" t="s">
        <v>36</v>
      </c>
      <c r="G8" s="25">
        <v>87638566</v>
      </c>
      <c r="H8" s="27">
        <v>37684583.380000003</v>
      </c>
      <c r="I8" s="16">
        <f>TIME(2,3,51)</f>
        <v>8.6006944444444441E-2</v>
      </c>
    </row>
    <row r="9" spans="1:10" x14ac:dyDescent="0.55000000000000004">
      <c r="A9" s="6">
        <f t="shared" si="0"/>
        <v>8</v>
      </c>
      <c r="B9" s="6" t="s">
        <v>82</v>
      </c>
      <c r="C9" s="26">
        <v>41755</v>
      </c>
      <c r="D9" s="6" t="s">
        <v>91</v>
      </c>
      <c r="E9" s="6" t="s">
        <v>101</v>
      </c>
      <c r="F9" s="1" t="s">
        <v>124</v>
      </c>
      <c r="G9" s="25">
        <v>89817955</v>
      </c>
      <c r="H9" s="27">
        <v>44908977.5</v>
      </c>
      <c r="I9" s="16">
        <f>TIME(11,54,3)</f>
        <v>0.49586805555555552</v>
      </c>
    </row>
    <row r="10" spans="1:10" x14ac:dyDescent="0.55000000000000004">
      <c r="A10" s="6">
        <f t="shared" si="0"/>
        <v>9</v>
      </c>
      <c r="B10" s="6" t="s">
        <v>86</v>
      </c>
      <c r="C10" s="26">
        <v>39902</v>
      </c>
      <c r="D10" s="6" t="s">
        <v>95</v>
      </c>
      <c r="E10" s="6" t="s">
        <v>103</v>
      </c>
      <c r="F10" s="1" t="s">
        <v>40</v>
      </c>
      <c r="G10" s="25">
        <v>91455213</v>
      </c>
      <c r="H10" s="27">
        <v>79566035.310000002</v>
      </c>
      <c r="I10" s="16">
        <f>TIME(1,12,34)</f>
        <v>5.0393518518518511E-2</v>
      </c>
    </row>
    <row r="11" spans="1:10" x14ac:dyDescent="0.55000000000000004">
      <c r="A11" s="6">
        <f t="shared" si="0"/>
        <v>10</v>
      </c>
      <c r="B11" s="6" t="s">
        <v>85</v>
      </c>
      <c r="C11" s="26">
        <v>37051</v>
      </c>
      <c r="D11" s="6" t="s">
        <v>94</v>
      </c>
      <c r="E11" s="6" t="s">
        <v>97</v>
      </c>
      <c r="F11" s="1" t="s">
        <v>106</v>
      </c>
      <c r="G11" s="25">
        <v>97606694</v>
      </c>
      <c r="H11" s="27">
        <v>57587949.459999993</v>
      </c>
      <c r="I11" s="16">
        <f>TIME(18,23,45)</f>
        <v>0.76649305555555547</v>
      </c>
    </row>
    <row r="13" spans="1:10" x14ac:dyDescent="0.55000000000000004">
      <c r="D13" s="23"/>
      <c r="H13" s="24"/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8109B-281A-4D70-9AE0-5BCA76C24487}">
  <dimension ref="A1:L11"/>
  <sheetViews>
    <sheetView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C1" sqref="C1"/>
    </sheetView>
  </sheetViews>
  <sheetFormatPr defaultRowHeight="23.5" x14ac:dyDescent="0.55000000000000004"/>
  <cols>
    <col min="1" max="1" width="8.7265625" style="6"/>
    <col min="2" max="2" width="26.36328125" style="6" customWidth="1"/>
    <col min="3" max="3" width="41.36328125" style="6" customWidth="1"/>
    <col min="4" max="4" width="37.1796875" style="6" customWidth="1"/>
    <col min="5" max="5" width="22.453125" style="6" customWidth="1"/>
    <col min="6" max="6" width="43.36328125" style="6" bestFit="1" customWidth="1"/>
    <col min="7" max="7" width="27.81640625" style="1" bestFit="1" customWidth="1"/>
    <col min="8" max="12" width="21.453125" style="1" customWidth="1"/>
    <col min="13" max="16384" width="8.7265625" style="1"/>
  </cols>
  <sheetData>
    <row r="1" spans="1:12" x14ac:dyDescent="0.55000000000000004">
      <c r="A1" s="5" t="s">
        <v>0</v>
      </c>
      <c r="B1" s="5" t="s">
        <v>1</v>
      </c>
      <c r="C1" s="5" t="s">
        <v>49</v>
      </c>
      <c r="D1" s="5" t="s">
        <v>2</v>
      </c>
      <c r="E1" s="3" t="s">
        <v>3</v>
      </c>
      <c r="F1" s="5" t="s">
        <v>4</v>
      </c>
      <c r="G1" s="2" t="s">
        <v>108</v>
      </c>
      <c r="H1" s="3" t="s">
        <v>109</v>
      </c>
      <c r="I1" s="3" t="s">
        <v>110</v>
      </c>
      <c r="J1" s="3" t="s">
        <v>111</v>
      </c>
      <c r="K1" s="3" t="s">
        <v>112</v>
      </c>
      <c r="L1" s="3" t="s">
        <v>113</v>
      </c>
    </row>
    <row r="2" spans="1:12" x14ac:dyDescent="0.55000000000000004">
      <c r="A2" s="6">
        <v>1</v>
      </c>
      <c r="B2" s="6" t="s">
        <v>78</v>
      </c>
      <c r="C2" s="7">
        <v>38618</v>
      </c>
      <c r="D2" s="6" t="s">
        <v>88</v>
      </c>
      <c r="E2" s="4" t="s">
        <v>97</v>
      </c>
      <c r="F2" s="6" t="s">
        <v>36</v>
      </c>
      <c r="G2" s="4">
        <v>5</v>
      </c>
      <c r="H2" s="8">
        <v>1010000</v>
      </c>
      <c r="I2" s="8">
        <v>2001000</v>
      </c>
      <c r="J2" s="8">
        <v>5000100</v>
      </c>
      <c r="K2" s="8">
        <v>2010000</v>
      </c>
      <c r="L2" s="8">
        <f>SUM(H2:K2)</f>
        <v>10021100</v>
      </c>
    </row>
    <row r="3" spans="1:12" x14ac:dyDescent="0.55000000000000004">
      <c r="A3" s="6">
        <f>A2+1</f>
        <v>2</v>
      </c>
      <c r="B3" s="6" t="s">
        <v>79</v>
      </c>
      <c r="C3" s="7">
        <v>37455</v>
      </c>
      <c r="D3" s="6" t="s">
        <v>89</v>
      </c>
      <c r="E3" s="4" t="s">
        <v>98</v>
      </c>
      <c r="F3" s="6" t="s">
        <v>39</v>
      </c>
      <c r="G3" s="4">
        <v>3</v>
      </c>
      <c r="H3" s="8">
        <v>5000100</v>
      </c>
      <c r="I3" s="8">
        <v>320000</v>
      </c>
      <c r="J3" s="8">
        <v>10000230</v>
      </c>
      <c r="K3" s="8">
        <v>120000</v>
      </c>
      <c r="L3" s="8">
        <f t="shared" ref="L3:L11" si="0">SUM(H3:K3)</f>
        <v>15440330</v>
      </c>
    </row>
    <row r="4" spans="1:12" x14ac:dyDescent="0.55000000000000004">
      <c r="A4" s="6">
        <f t="shared" ref="A4:A11" si="1">A3+1</f>
        <v>3</v>
      </c>
      <c r="B4" s="6" t="s">
        <v>80</v>
      </c>
      <c r="C4" s="7">
        <v>40206</v>
      </c>
      <c r="D4" s="6" t="s">
        <v>90</v>
      </c>
      <c r="E4" s="4" t="s">
        <v>99</v>
      </c>
      <c r="F4" s="6" t="s">
        <v>37</v>
      </c>
      <c r="G4" s="4">
        <v>1</v>
      </c>
      <c r="H4" s="8">
        <v>2454000</v>
      </c>
      <c r="I4" s="8">
        <v>1456000</v>
      </c>
      <c r="J4" s="8">
        <v>567098</v>
      </c>
      <c r="K4" s="8">
        <v>5908000</v>
      </c>
      <c r="L4" s="8">
        <f t="shared" si="0"/>
        <v>10385098</v>
      </c>
    </row>
    <row r="5" spans="1:12" x14ac:dyDescent="0.55000000000000004">
      <c r="A5" s="6">
        <f t="shared" si="1"/>
        <v>4</v>
      </c>
      <c r="B5" s="6" t="s">
        <v>81</v>
      </c>
      <c r="C5" s="7">
        <v>41248</v>
      </c>
      <c r="D5" s="6" t="s">
        <v>88</v>
      </c>
      <c r="E5" s="4" t="s">
        <v>100</v>
      </c>
      <c r="F5" s="6" t="s">
        <v>36</v>
      </c>
      <c r="G5" s="4">
        <v>2</v>
      </c>
      <c r="H5" s="8">
        <v>10000500</v>
      </c>
      <c r="I5" s="8">
        <v>12000000</v>
      </c>
      <c r="J5" s="8">
        <v>234000</v>
      </c>
      <c r="K5" s="8">
        <v>500100</v>
      </c>
      <c r="L5" s="8">
        <f t="shared" si="0"/>
        <v>22734600</v>
      </c>
    </row>
    <row r="6" spans="1:12" x14ac:dyDescent="0.55000000000000004">
      <c r="A6" s="6">
        <f t="shared" si="1"/>
        <v>5</v>
      </c>
      <c r="B6" s="6" t="s">
        <v>82</v>
      </c>
      <c r="C6" s="7">
        <v>42155</v>
      </c>
      <c r="D6" s="6" t="s">
        <v>91</v>
      </c>
      <c r="E6" s="4" t="s">
        <v>101</v>
      </c>
      <c r="F6" s="6" t="s">
        <v>37</v>
      </c>
      <c r="G6" s="4">
        <v>0</v>
      </c>
      <c r="H6" s="8">
        <v>5200000</v>
      </c>
      <c r="I6" s="8">
        <v>874000</v>
      </c>
      <c r="J6" s="8">
        <v>4067800</v>
      </c>
      <c r="K6" s="8">
        <v>1029000</v>
      </c>
      <c r="L6" s="8">
        <f t="shared" si="0"/>
        <v>11170800</v>
      </c>
    </row>
    <row r="7" spans="1:12" x14ac:dyDescent="0.55000000000000004">
      <c r="A7" s="6">
        <f t="shared" si="1"/>
        <v>6</v>
      </c>
      <c r="B7" s="6" t="s">
        <v>83</v>
      </c>
      <c r="C7" s="7">
        <v>40118</v>
      </c>
      <c r="D7" s="6" t="s">
        <v>92</v>
      </c>
      <c r="E7" s="4" t="s">
        <v>102</v>
      </c>
      <c r="F7" s="6" t="s">
        <v>38</v>
      </c>
      <c r="G7" s="4">
        <v>7</v>
      </c>
      <c r="H7" s="8">
        <v>900000</v>
      </c>
      <c r="I7" s="8">
        <v>10104500</v>
      </c>
      <c r="J7" s="8">
        <v>120987</v>
      </c>
      <c r="K7" s="8">
        <v>540100</v>
      </c>
      <c r="L7" s="8">
        <f t="shared" si="0"/>
        <v>11665587</v>
      </c>
    </row>
    <row r="8" spans="1:12" x14ac:dyDescent="0.55000000000000004">
      <c r="A8" s="6">
        <f t="shared" si="1"/>
        <v>7</v>
      </c>
      <c r="B8" s="6" t="s">
        <v>84</v>
      </c>
      <c r="C8" s="7">
        <v>39691</v>
      </c>
      <c r="D8" s="6" t="s">
        <v>93</v>
      </c>
      <c r="E8" s="4" t="s">
        <v>101</v>
      </c>
      <c r="F8" s="6" t="s">
        <v>105</v>
      </c>
      <c r="G8" s="4">
        <v>2</v>
      </c>
      <c r="H8" s="8">
        <v>1540000</v>
      </c>
      <c r="I8" s="8">
        <v>340000</v>
      </c>
      <c r="J8" s="8">
        <v>2789000</v>
      </c>
      <c r="K8" s="8">
        <v>2300100</v>
      </c>
      <c r="L8" s="8">
        <f t="shared" si="0"/>
        <v>6969100</v>
      </c>
    </row>
    <row r="9" spans="1:12" x14ac:dyDescent="0.55000000000000004">
      <c r="A9" s="6">
        <f t="shared" si="1"/>
        <v>8</v>
      </c>
      <c r="B9" s="6" t="s">
        <v>85</v>
      </c>
      <c r="C9" s="7">
        <v>37460</v>
      </c>
      <c r="D9" s="6" t="s">
        <v>94</v>
      </c>
      <c r="E9" s="4" t="s">
        <v>97</v>
      </c>
      <c r="F9" s="6" t="s">
        <v>106</v>
      </c>
      <c r="G9" s="4">
        <v>1</v>
      </c>
      <c r="H9" s="8">
        <v>2240000</v>
      </c>
      <c r="I9" s="8">
        <v>1345000</v>
      </c>
      <c r="J9" s="8">
        <v>4403000</v>
      </c>
      <c r="K9" s="8">
        <v>500200</v>
      </c>
      <c r="L9" s="8">
        <f t="shared" si="0"/>
        <v>8488200</v>
      </c>
    </row>
    <row r="10" spans="1:12" x14ac:dyDescent="0.55000000000000004">
      <c r="A10" s="6">
        <f t="shared" si="1"/>
        <v>9</v>
      </c>
      <c r="B10" s="6" t="s">
        <v>86</v>
      </c>
      <c r="C10" s="7">
        <v>40298</v>
      </c>
      <c r="D10" s="6" t="s">
        <v>95</v>
      </c>
      <c r="E10" s="4" t="s">
        <v>103</v>
      </c>
      <c r="F10" s="6" t="s">
        <v>40</v>
      </c>
      <c r="G10" s="4">
        <v>4</v>
      </c>
      <c r="H10" s="8">
        <v>432000</v>
      </c>
      <c r="I10" s="8">
        <v>3200100</v>
      </c>
      <c r="J10" s="8">
        <v>123098</v>
      </c>
      <c r="K10" s="8">
        <v>5909000</v>
      </c>
      <c r="L10" s="8">
        <f t="shared" si="0"/>
        <v>9664198</v>
      </c>
    </row>
    <row r="11" spans="1:12" x14ac:dyDescent="0.55000000000000004">
      <c r="A11" s="6">
        <f t="shared" si="1"/>
        <v>10</v>
      </c>
      <c r="B11" s="6" t="s">
        <v>87</v>
      </c>
      <c r="C11" s="7">
        <v>39262</v>
      </c>
      <c r="D11" s="6" t="s">
        <v>96</v>
      </c>
      <c r="E11" s="4" t="s">
        <v>104</v>
      </c>
      <c r="F11" s="6" t="s">
        <v>107</v>
      </c>
      <c r="G11" s="4">
        <v>8</v>
      </c>
      <c r="H11" s="8">
        <v>34000550</v>
      </c>
      <c r="I11" s="8">
        <v>12000987</v>
      </c>
      <c r="J11" s="8">
        <v>567800</v>
      </c>
      <c r="K11" s="8">
        <v>44000100</v>
      </c>
      <c r="L11" s="8">
        <f t="shared" si="0"/>
        <v>90569437</v>
      </c>
    </row>
  </sheetData>
  <pageMargins left="0.7" right="0.7" top="0.75" bottom="0.75" header="0.3" footer="0.3"/>
  <pageSetup orientation="portrait" horizontalDpi="90" verticalDpi="90" r:id="rId1"/>
  <ignoredErrors>
    <ignoredError sqref="L2:L1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D52BD-97AC-4D36-A480-7A2E0BF4AE6F}">
  <dimension ref="A1:BO22"/>
  <sheetViews>
    <sheetView topLeftCell="A11" workbookViewId="0">
      <selection activeCell="A23" sqref="A23"/>
    </sheetView>
  </sheetViews>
  <sheetFormatPr defaultRowHeight="23.5" x14ac:dyDescent="0.55000000000000004"/>
  <cols>
    <col min="1" max="1" width="21.7265625" style="1" bestFit="1" customWidth="1"/>
    <col min="2" max="2" width="23.81640625" style="1" bestFit="1" customWidth="1"/>
    <col min="3" max="6" width="15.90625" style="1" bestFit="1" customWidth="1"/>
    <col min="7" max="7" width="17.90625" style="1" bestFit="1" customWidth="1"/>
    <col min="8" max="8" width="13.7265625" style="1" bestFit="1" customWidth="1"/>
    <col min="9" max="9" width="10.90625" style="1" bestFit="1" customWidth="1"/>
    <col min="10" max="10" width="9.453125" style="1" bestFit="1" customWidth="1"/>
    <col min="11" max="11" width="7.26953125" style="1" bestFit="1" customWidth="1"/>
    <col min="12" max="12" width="15.90625" style="1" bestFit="1" customWidth="1"/>
    <col min="13" max="13" width="11.08984375" style="1" bestFit="1" customWidth="1"/>
    <col min="14" max="14" width="10.54296875" style="1" bestFit="1" customWidth="1"/>
    <col min="15" max="15" width="16.7265625" style="1" bestFit="1" customWidth="1"/>
    <col min="16" max="16" width="14.1796875" style="1" bestFit="1" customWidth="1"/>
    <col min="17" max="17" width="14.6328125" style="1" bestFit="1" customWidth="1"/>
    <col min="18" max="18" width="13.7265625" style="1" bestFit="1" customWidth="1"/>
    <col min="19" max="19" width="10.90625" style="1" bestFit="1" customWidth="1"/>
    <col min="20" max="20" width="11.54296875" style="1" bestFit="1" customWidth="1"/>
    <col min="21" max="21" width="10.54296875" style="1" bestFit="1" customWidth="1"/>
    <col min="22" max="22" width="15.90625" style="1" bestFit="1" customWidth="1"/>
    <col min="23" max="23" width="11.08984375" style="1" bestFit="1" customWidth="1"/>
    <col min="24" max="24" width="9" style="1" bestFit="1" customWidth="1"/>
    <col min="25" max="25" width="16.7265625" style="1" bestFit="1" customWidth="1"/>
    <col min="26" max="26" width="14.1796875" style="1" bestFit="1" customWidth="1"/>
    <col min="27" max="27" width="14.6328125" style="1" bestFit="1" customWidth="1"/>
    <col min="28" max="28" width="13.7265625" style="1" bestFit="1" customWidth="1"/>
    <col min="29" max="30" width="11.54296875" style="1" bestFit="1" customWidth="1"/>
    <col min="31" max="31" width="9" style="1" bestFit="1" customWidth="1"/>
    <col min="32" max="32" width="15.90625" style="1" bestFit="1" customWidth="1"/>
    <col min="33" max="33" width="11.08984375" style="1" bestFit="1" customWidth="1"/>
    <col min="34" max="34" width="11.54296875" style="1" bestFit="1" customWidth="1"/>
    <col min="35" max="35" width="16.7265625" style="1" bestFit="1" customWidth="1"/>
    <col min="36" max="36" width="14.1796875" style="1" bestFit="1" customWidth="1"/>
    <col min="37" max="37" width="14.6328125" style="1" bestFit="1" customWidth="1"/>
    <col min="38" max="38" width="13.7265625" style="1" bestFit="1" customWidth="1"/>
    <col min="39" max="39" width="10.90625" style="1" bestFit="1" customWidth="1"/>
    <col min="40" max="40" width="9.453125" style="1" bestFit="1" customWidth="1"/>
    <col min="41" max="41" width="10.54296875" style="1" bestFit="1" customWidth="1"/>
    <col min="42" max="42" width="15.90625" style="1" bestFit="1" customWidth="1"/>
    <col min="43" max="43" width="11.08984375" style="1" bestFit="1" customWidth="1"/>
    <col min="44" max="44" width="9" style="1" bestFit="1" customWidth="1"/>
    <col min="45" max="45" width="16.7265625" style="1" bestFit="1" customWidth="1"/>
    <col min="46" max="46" width="14.1796875" style="1" bestFit="1" customWidth="1"/>
    <col min="47" max="47" width="14.6328125" style="1" bestFit="1" customWidth="1"/>
    <col min="48" max="48" width="13.7265625" style="1" bestFit="1" customWidth="1"/>
    <col min="49" max="49" width="10.90625" style="1" bestFit="1" customWidth="1"/>
    <col min="50" max="50" width="11.54296875" style="1" bestFit="1" customWidth="1"/>
    <col min="51" max="51" width="10.54296875" style="1" bestFit="1" customWidth="1"/>
    <col min="52" max="52" width="17.90625" style="1" bestFit="1" customWidth="1"/>
    <col min="53" max="54" width="11.54296875" style="1" bestFit="1" customWidth="1"/>
    <col min="55" max="55" width="16.7265625" style="1" bestFit="1" customWidth="1"/>
    <col min="56" max="56" width="14.1796875" style="1" bestFit="1" customWidth="1"/>
    <col min="57" max="57" width="14.6328125" style="1" bestFit="1" customWidth="1"/>
    <col min="58" max="58" width="13.7265625" style="1" bestFit="1" customWidth="1"/>
    <col min="59" max="60" width="11.54296875" style="1" bestFit="1" customWidth="1"/>
    <col min="61" max="61" width="10.54296875" style="1" bestFit="1" customWidth="1"/>
    <col min="62" max="62" width="28.6328125" style="1" bestFit="1" customWidth="1"/>
    <col min="63" max="66" width="20.7265625" style="1" bestFit="1" customWidth="1"/>
    <col min="67" max="67" width="22.7265625" style="1" bestFit="1" customWidth="1"/>
    <col min="68" max="16384" width="8.7265625" style="1"/>
  </cols>
  <sheetData>
    <row r="1" spans="1:67" x14ac:dyDescent="0.55000000000000004">
      <c r="A1" s="10" t="s">
        <v>115</v>
      </c>
      <c r="B1" t="s">
        <v>126</v>
      </c>
      <c r="C1" t="s">
        <v>116</v>
      </c>
      <c r="D1" t="s">
        <v>117</v>
      </c>
      <c r="E1" t="s">
        <v>118</v>
      </c>
      <c r="F1" t="s">
        <v>119</v>
      </c>
      <c r="G1" t="s">
        <v>125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</row>
    <row r="2" spans="1:67" x14ac:dyDescent="0.55000000000000004">
      <c r="A2" s="11" t="s">
        <v>36</v>
      </c>
      <c r="B2" s="12">
        <v>7</v>
      </c>
      <c r="C2" s="13">
        <v>11010500</v>
      </c>
      <c r="D2" s="13">
        <v>14001000</v>
      </c>
      <c r="E2" s="13">
        <v>5234100</v>
      </c>
      <c r="F2" s="13">
        <v>2510100</v>
      </c>
      <c r="G2" s="13">
        <v>32755700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</row>
    <row r="3" spans="1:67" x14ac:dyDescent="0.55000000000000004">
      <c r="A3" s="11" t="s">
        <v>39</v>
      </c>
      <c r="B3" s="12">
        <v>3</v>
      </c>
      <c r="C3" s="13">
        <v>5000100</v>
      </c>
      <c r="D3" s="13">
        <v>320000</v>
      </c>
      <c r="E3" s="13">
        <v>10000230</v>
      </c>
      <c r="F3" s="13">
        <v>120000</v>
      </c>
      <c r="G3" s="13">
        <v>15440330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</row>
    <row r="4" spans="1:67" x14ac:dyDescent="0.55000000000000004">
      <c r="A4" s="11" t="s">
        <v>40</v>
      </c>
      <c r="B4" s="12">
        <v>4</v>
      </c>
      <c r="C4" s="13">
        <v>432000</v>
      </c>
      <c r="D4" s="13">
        <v>3200100</v>
      </c>
      <c r="E4" s="13">
        <v>123098</v>
      </c>
      <c r="F4" s="13">
        <v>5909000</v>
      </c>
      <c r="G4" s="13">
        <v>9664198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</row>
    <row r="5" spans="1:67" x14ac:dyDescent="0.55000000000000004">
      <c r="A5" s="11" t="s">
        <v>38</v>
      </c>
      <c r="B5" s="12">
        <v>7</v>
      </c>
      <c r="C5" s="13">
        <v>900000</v>
      </c>
      <c r="D5" s="13">
        <v>10104500</v>
      </c>
      <c r="E5" s="13">
        <v>120987</v>
      </c>
      <c r="F5" s="13">
        <v>540100</v>
      </c>
      <c r="G5" s="13">
        <v>11665587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</row>
    <row r="6" spans="1:67" x14ac:dyDescent="0.55000000000000004">
      <c r="A6" s="11" t="s">
        <v>106</v>
      </c>
      <c r="B6" s="12">
        <v>1</v>
      </c>
      <c r="C6" s="13">
        <v>2240000</v>
      </c>
      <c r="D6" s="13">
        <v>1345000</v>
      </c>
      <c r="E6" s="13">
        <v>4403000</v>
      </c>
      <c r="F6" s="13">
        <v>500200</v>
      </c>
      <c r="G6" s="13">
        <v>8488200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</row>
    <row r="7" spans="1:67" x14ac:dyDescent="0.55000000000000004">
      <c r="A7" s="11" t="s">
        <v>37</v>
      </c>
      <c r="B7" s="12">
        <v>1</v>
      </c>
      <c r="C7" s="13">
        <v>7654000</v>
      </c>
      <c r="D7" s="13">
        <v>2330000</v>
      </c>
      <c r="E7" s="13">
        <v>4634898</v>
      </c>
      <c r="F7" s="13">
        <v>6937000</v>
      </c>
      <c r="G7" s="13">
        <v>21555898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</row>
    <row r="8" spans="1:67" x14ac:dyDescent="0.55000000000000004">
      <c r="A8" s="11" t="s">
        <v>105</v>
      </c>
      <c r="B8" s="12">
        <v>2</v>
      </c>
      <c r="C8" s="13">
        <v>1540000</v>
      </c>
      <c r="D8" s="13">
        <v>340000</v>
      </c>
      <c r="E8" s="13">
        <v>2789000</v>
      </c>
      <c r="F8" s="13">
        <v>2300100</v>
      </c>
      <c r="G8" s="13">
        <v>6969100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</row>
    <row r="9" spans="1:67" x14ac:dyDescent="0.55000000000000004">
      <c r="A9" s="11" t="s">
        <v>107</v>
      </c>
      <c r="B9" s="12">
        <v>8</v>
      </c>
      <c r="C9" s="13">
        <v>34000550</v>
      </c>
      <c r="D9" s="13">
        <v>12000987</v>
      </c>
      <c r="E9" s="13">
        <v>567800</v>
      </c>
      <c r="F9" s="13">
        <v>44000100</v>
      </c>
      <c r="G9" s="13">
        <v>90569437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</row>
    <row r="10" spans="1:67" x14ac:dyDescent="0.55000000000000004">
      <c r="A10" s="11" t="s">
        <v>114</v>
      </c>
      <c r="B10" s="12">
        <v>33</v>
      </c>
      <c r="C10" s="13">
        <v>62777150</v>
      </c>
      <c r="D10" s="13">
        <v>43641587</v>
      </c>
      <c r="E10" s="13">
        <v>27873113</v>
      </c>
      <c r="F10" s="13">
        <v>62816600</v>
      </c>
      <c r="G10" s="13">
        <v>197108450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</row>
    <row r="11" spans="1:67" x14ac:dyDescent="0.55000000000000004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</row>
    <row r="12" spans="1:67" x14ac:dyDescent="0.55000000000000004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</row>
    <row r="13" spans="1:67" x14ac:dyDescent="0.55000000000000004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67" x14ac:dyDescent="0.55000000000000004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67" x14ac:dyDescent="0.55000000000000004">
      <c r="A15"/>
      <c r="B15"/>
      <c r="C15"/>
      <c r="D15"/>
      <c r="E15"/>
      <c r="F15"/>
      <c r="G15"/>
    </row>
    <row r="16" spans="1:67" x14ac:dyDescent="0.55000000000000004">
      <c r="A16"/>
      <c r="B16"/>
      <c r="C16"/>
      <c r="D16"/>
      <c r="E16"/>
      <c r="F16"/>
      <c r="G16"/>
    </row>
    <row r="17" spans="1:7" x14ac:dyDescent="0.55000000000000004">
      <c r="A17"/>
      <c r="B17"/>
      <c r="C17"/>
      <c r="D17"/>
      <c r="E17"/>
      <c r="F17"/>
      <c r="G17"/>
    </row>
    <row r="18" spans="1:7" x14ac:dyDescent="0.55000000000000004">
      <c r="A18"/>
      <c r="B18"/>
      <c r="C18"/>
      <c r="D18"/>
      <c r="E18"/>
      <c r="F18"/>
      <c r="G18"/>
    </row>
    <row r="19" spans="1:7" x14ac:dyDescent="0.55000000000000004">
      <c r="A19"/>
      <c r="B19"/>
      <c r="C19"/>
      <c r="D19"/>
      <c r="E19"/>
      <c r="F19"/>
      <c r="G19"/>
    </row>
    <row r="20" spans="1:7" x14ac:dyDescent="0.55000000000000004">
      <c r="A20"/>
      <c r="B20"/>
      <c r="C20"/>
      <c r="D20"/>
      <c r="E20"/>
      <c r="F20"/>
      <c r="G20"/>
    </row>
    <row r="21" spans="1:7" x14ac:dyDescent="0.55000000000000004">
      <c r="A21"/>
      <c r="B21"/>
      <c r="C21"/>
      <c r="D21"/>
      <c r="E21"/>
    </row>
    <row r="22" spans="1:7" x14ac:dyDescent="0.55000000000000004">
      <c r="A22"/>
      <c r="B22"/>
      <c r="C22"/>
      <c r="D22"/>
      <c r="E22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A78EF-540C-46E6-B901-5D7A4CB0D66E}">
  <dimension ref="A3:F12"/>
  <sheetViews>
    <sheetView workbookViewId="0">
      <selection activeCell="A5" sqref="A5"/>
    </sheetView>
  </sheetViews>
  <sheetFormatPr defaultRowHeight="23.5" x14ac:dyDescent="0.55000000000000004"/>
  <cols>
    <col min="1" max="1" width="35.1796875" style="1" bestFit="1" customWidth="1"/>
    <col min="2" max="6" width="25.81640625" style="1" bestFit="1" customWidth="1"/>
    <col min="7" max="7" width="10.54296875" style="1" bestFit="1" customWidth="1"/>
    <col min="8" max="8" width="9" style="1" bestFit="1" customWidth="1"/>
    <col min="9" max="9" width="11.54296875" style="1" bestFit="1" customWidth="1"/>
    <col min="10" max="10" width="15.90625" style="1" bestFit="1" customWidth="1"/>
    <col min="11" max="11" width="10.54296875" style="1" bestFit="1" customWidth="1"/>
    <col min="12" max="12" width="11.54296875" style="1" bestFit="1" customWidth="1"/>
    <col min="13" max="13" width="9" style="1" bestFit="1" customWidth="1"/>
    <col min="14" max="15" width="10.54296875" style="1" bestFit="1" customWidth="1"/>
    <col min="16" max="17" width="11.54296875" style="1" bestFit="1" customWidth="1"/>
    <col min="18" max="18" width="15.90625" style="1" bestFit="1" customWidth="1"/>
    <col min="19" max="20" width="10.54296875" style="1" bestFit="1" customWidth="1"/>
    <col min="21" max="21" width="11.54296875" style="1" bestFit="1" customWidth="1"/>
    <col min="22" max="22" width="9" style="1" bestFit="1" customWidth="1"/>
    <col min="23" max="23" width="10.54296875" style="1" bestFit="1" customWidth="1"/>
    <col min="24" max="25" width="9" style="1" bestFit="1" customWidth="1"/>
    <col min="26" max="26" width="15.90625" style="1" bestFit="1" customWidth="1"/>
    <col min="27" max="28" width="10.54296875" style="1" bestFit="1" customWidth="1"/>
    <col min="29" max="29" width="9" style="1" bestFit="1" customWidth="1"/>
    <col min="30" max="31" width="10.54296875" style="1" bestFit="1" customWidth="1"/>
    <col min="32" max="32" width="9" style="1" bestFit="1" customWidth="1"/>
    <col min="33" max="33" width="11.54296875" style="1" bestFit="1" customWidth="1"/>
    <col min="34" max="37" width="20.7265625" style="1" bestFit="1" customWidth="1"/>
    <col min="38" max="16384" width="8.7265625" style="1"/>
  </cols>
  <sheetData>
    <row r="3" spans="1:6" x14ac:dyDescent="0.55000000000000004">
      <c r="A3" s="1" t="s">
        <v>115</v>
      </c>
      <c r="B3" s="1" t="s">
        <v>116</v>
      </c>
      <c r="C3" s="1" t="s">
        <v>117</v>
      </c>
      <c r="D3" s="1" t="s">
        <v>118</v>
      </c>
      <c r="E3" s="1" t="s">
        <v>119</v>
      </c>
      <c r="F3"/>
    </row>
    <row r="4" spans="1:6" x14ac:dyDescent="0.55000000000000004">
      <c r="A4" s="6" t="s">
        <v>36</v>
      </c>
      <c r="B4" s="9">
        <v>11010500</v>
      </c>
      <c r="C4" s="9">
        <v>14001000</v>
      </c>
      <c r="D4" s="9">
        <v>5234100</v>
      </c>
      <c r="E4" s="9">
        <v>2510100</v>
      </c>
      <c r="F4"/>
    </row>
    <row r="5" spans="1:6" x14ac:dyDescent="0.55000000000000004">
      <c r="A5" s="6" t="s">
        <v>39</v>
      </c>
      <c r="B5" s="9">
        <v>5000100</v>
      </c>
      <c r="C5" s="9">
        <v>320000</v>
      </c>
      <c r="D5" s="9">
        <v>10000230</v>
      </c>
      <c r="E5" s="9">
        <v>120000</v>
      </c>
      <c r="F5"/>
    </row>
    <row r="6" spans="1:6" x14ac:dyDescent="0.55000000000000004">
      <c r="A6" s="6" t="s">
        <v>40</v>
      </c>
      <c r="B6" s="9">
        <v>432000</v>
      </c>
      <c r="C6" s="9">
        <v>3200100</v>
      </c>
      <c r="D6" s="9">
        <v>123098</v>
      </c>
      <c r="E6" s="9">
        <v>5909000</v>
      </c>
      <c r="F6"/>
    </row>
    <row r="7" spans="1:6" x14ac:dyDescent="0.55000000000000004">
      <c r="A7" s="6" t="s">
        <v>38</v>
      </c>
      <c r="B7" s="9">
        <v>900000</v>
      </c>
      <c r="C7" s="9">
        <v>10104500</v>
      </c>
      <c r="D7" s="9">
        <v>120987</v>
      </c>
      <c r="E7" s="9">
        <v>540100</v>
      </c>
      <c r="F7"/>
    </row>
    <row r="8" spans="1:6" x14ac:dyDescent="0.55000000000000004">
      <c r="A8" s="6" t="s">
        <v>106</v>
      </c>
      <c r="B8" s="9">
        <v>2240000</v>
      </c>
      <c r="C8" s="9">
        <v>1345000</v>
      </c>
      <c r="D8" s="9">
        <v>4403000</v>
      </c>
      <c r="E8" s="9">
        <v>500200</v>
      </c>
      <c r="F8"/>
    </row>
    <row r="9" spans="1:6" x14ac:dyDescent="0.55000000000000004">
      <c r="A9" s="6" t="s">
        <v>37</v>
      </c>
      <c r="B9" s="9">
        <v>7654000</v>
      </c>
      <c r="C9" s="9">
        <v>2330000</v>
      </c>
      <c r="D9" s="9">
        <v>4634898</v>
      </c>
      <c r="E9" s="9">
        <v>6937000</v>
      </c>
      <c r="F9"/>
    </row>
    <row r="10" spans="1:6" x14ac:dyDescent="0.55000000000000004">
      <c r="A10" s="6" t="s">
        <v>105</v>
      </c>
      <c r="B10" s="9">
        <v>1540000</v>
      </c>
      <c r="C10" s="9">
        <v>340000</v>
      </c>
      <c r="D10" s="9">
        <v>2789000</v>
      </c>
      <c r="E10" s="9">
        <v>2300100</v>
      </c>
      <c r="F10"/>
    </row>
    <row r="11" spans="1:6" x14ac:dyDescent="0.55000000000000004">
      <c r="A11" s="6" t="s">
        <v>107</v>
      </c>
      <c r="B11" s="9">
        <v>34000550</v>
      </c>
      <c r="C11" s="9">
        <v>12000987</v>
      </c>
      <c r="D11" s="9">
        <v>567800</v>
      </c>
      <c r="E11" s="9">
        <v>44000100</v>
      </c>
      <c r="F11"/>
    </row>
    <row r="12" spans="1:6" x14ac:dyDescent="0.55000000000000004">
      <c r="A12" s="6" t="s">
        <v>114</v>
      </c>
      <c r="B12" s="9">
        <v>62777150</v>
      </c>
      <c r="C12" s="9">
        <v>43641587</v>
      </c>
      <c r="D12" s="9">
        <v>27873113</v>
      </c>
      <c r="E12" s="9">
        <v>62816600</v>
      </c>
      <c r="F12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46313-3501-4BE2-9AA6-51BE283A9B07}">
  <dimension ref="A1:N12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/>
    </sheetView>
  </sheetViews>
  <sheetFormatPr defaultRowHeight="23.5" x14ac:dyDescent="0.55000000000000004"/>
  <cols>
    <col min="1" max="1" width="8.7265625" style="6"/>
    <col min="2" max="3" width="26.36328125" style="6" customWidth="1"/>
    <col min="4" max="4" width="41.36328125" style="6" bestFit="1" customWidth="1"/>
    <col min="5" max="5" width="34.1796875" style="6" customWidth="1"/>
    <col min="6" max="6" width="41.26953125" style="6" bestFit="1" customWidth="1"/>
    <col min="7" max="7" width="35.1796875" style="6" bestFit="1" customWidth="1"/>
    <col min="8" max="9" width="35.1796875" style="6" customWidth="1"/>
    <col min="10" max="10" width="23.81640625" style="6" customWidth="1"/>
    <col min="11" max="16384" width="8.7265625" style="1"/>
  </cols>
  <sheetData>
    <row r="1" spans="1:14" x14ac:dyDescent="0.55000000000000004">
      <c r="A1" s="1"/>
      <c r="B1" s="1" t="s">
        <v>51</v>
      </c>
      <c r="C1" s="1" t="s">
        <v>51</v>
      </c>
      <c r="D1" s="1" t="s">
        <v>50</v>
      </c>
      <c r="E1" s="1" t="s">
        <v>62</v>
      </c>
      <c r="F1" s="4" t="s">
        <v>68</v>
      </c>
      <c r="G1" s="1" t="s">
        <v>63</v>
      </c>
      <c r="H1" s="1"/>
      <c r="I1" s="1"/>
      <c r="J1" s="1" t="s">
        <v>62</v>
      </c>
    </row>
    <row r="2" spans="1:14" x14ac:dyDescent="0.55000000000000004">
      <c r="A2" s="5" t="s">
        <v>0</v>
      </c>
      <c r="B2" s="5" t="s">
        <v>1</v>
      </c>
      <c r="C2" s="5" t="s">
        <v>7</v>
      </c>
      <c r="D2" s="5" t="s">
        <v>49</v>
      </c>
      <c r="E2" s="5" t="s">
        <v>2</v>
      </c>
      <c r="F2" s="5" t="s">
        <v>3</v>
      </c>
      <c r="G2" s="5" t="s">
        <v>4</v>
      </c>
      <c r="H2" s="5"/>
      <c r="I2" s="5" t="s">
        <v>41</v>
      </c>
      <c r="J2" s="5" t="s">
        <v>5</v>
      </c>
      <c r="K2" s="1" t="s">
        <v>64</v>
      </c>
      <c r="L2" s="1" t="s">
        <v>65</v>
      </c>
      <c r="M2" s="1" t="s">
        <v>66</v>
      </c>
      <c r="N2" s="1" t="s">
        <v>67</v>
      </c>
    </row>
    <row r="3" spans="1:14" x14ac:dyDescent="0.55000000000000004">
      <c r="A3" s="6">
        <v>1</v>
      </c>
      <c r="B3" s="6" t="s">
        <v>6</v>
      </c>
      <c r="C3" s="6" t="s">
        <v>8</v>
      </c>
      <c r="D3" s="6">
        <v>20050923</v>
      </c>
      <c r="E3" s="6" t="s">
        <v>27</v>
      </c>
      <c r="F3" s="6" t="s">
        <v>52</v>
      </c>
      <c r="G3" s="6" t="s">
        <v>69</v>
      </c>
      <c r="H3" s="6" t="str">
        <f>_xlfn.CONCAT(G3," ",I3)</f>
        <v>Economic ADVISORY ADVISORY</v>
      </c>
      <c r="I3" s="6" t="s">
        <v>42</v>
      </c>
      <c r="J3" s="6" t="str">
        <f>LEFT(RIGHT(F3,(L3-K3+1)),3)</f>
        <v>AAA</v>
      </c>
      <c r="K3" s="4">
        <f>FIND("A",F3)</f>
        <v>3</v>
      </c>
      <c r="L3" s="4">
        <f>LEN(F3)</f>
        <v>7</v>
      </c>
    </row>
    <row r="4" spans="1:14" x14ac:dyDescent="0.55000000000000004">
      <c r="A4" s="6">
        <f>A3+1</f>
        <v>2</v>
      </c>
      <c r="B4" s="6" t="s">
        <v>9</v>
      </c>
      <c r="C4" s="6" t="s">
        <v>10</v>
      </c>
      <c r="D4" s="6">
        <v>20020718</v>
      </c>
      <c r="E4" s="6" t="s">
        <v>28</v>
      </c>
      <c r="F4" s="6" t="s">
        <v>53</v>
      </c>
      <c r="G4" s="6" t="s">
        <v>70</v>
      </c>
      <c r="H4" s="6" t="str">
        <f t="shared" ref="H4:H12" si="0">_xlfn.CONCAT(G4," ",I4)</f>
        <v>Financial ADVISORY ADVISORY</v>
      </c>
      <c r="I4" s="6" t="s">
        <v>42</v>
      </c>
      <c r="J4" s="6" t="str">
        <f t="shared" ref="J4:J12" si="1">LEFT(RIGHT(F4,(L4-K4+1)),3)</f>
        <v>AAB</v>
      </c>
      <c r="K4" s="4">
        <f t="shared" ref="K4:K12" si="2">FIND("A",F4)</f>
        <v>1</v>
      </c>
      <c r="L4" s="4">
        <f t="shared" ref="L4:L12" si="3">LEN(F4)</f>
        <v>6</v>
      </c>
    </row>
    <row r="5" spans="1:14" x14ac:dyDescent="0.55000000000000004">
      <c r="A5" s="6">
        <f t="shared" ref="A5:A12" si="4">A4+1</f>
        <v>3</v>
      </c>
      <c r="B5" s="6" t="s">
        <v>11</v>
      </c>
      <c r="C5" s="6" t="s">
        <v>12</v>
      </c>
      <c r="D5" s="6">
        <v>20100128</v>
      </c>
      <c r="E5" s="6" t="s">
        <v>29</v>
      </c>
      <c r="F5" s="6" t="s">
        <v>54</v>
      </c>
      <c r="G5" s="6" t="s">
        <v>71</v>
      </c>
      <c r="H5" s="6" t="str">
        <f t="shared" si="0"/>
        <v>Quantitative ANALYSIS ANALYSIS</v>
      </c>
      <c r="I5" s="6" t="s">
        <v>43</v>
      </c>
      <c r="J5" s="6" t="str">
        <f t="shared" si="1"/>
        <v>AAC</v>
      </c>
      <c r="K5" s="4">
        <f t="shared" si="2"/>
        <v>3</v>
      </c>
      <c r="L5" s="4">
        <f t="shared" si="3"/>
        <v>8</v>
      </c>
    </row>
    <row r="6" spans="1:14" x14ac:dyDescent="0.55000000000000004">
      <c r="A6" s="6">
        <f t="shared" si="4"/>
        <v>4</v>
      </c>
      <c r="B6" s="6" t="s">
        <v>13</v>
      </c>
      <c r="C6" s="6" t="s">
        <v>14</v>
      </c>
      <c r="D6" s="6">
        <v>20121205</v>
      </c>
      <c r="E6" s="6" t="s">
        <v>27</v>
      </c>
      <c r="F6" s="6" t="s">
        <v>55</v>
      </c>
      <c r="G6" s="6" t="s">
        <v>69</v>
      </c>
      <c r="H6" s="6" t="str">
        <f t="shared" si="0"/>
        <v>Economic ADVISORY ADVISORY</v>
      </c>
      <c r="I6" s="6" t="s">
        <v>42</v>
      </c>
      <c r="J6" s="6" t="str">
        <f t="shared" si="1"/>
        <v>ABB</v>
      </c>
      <c r="K6" s="4">
        <f t="shared" si="2"/>
        <v>3</v>
      </c>
      <c r="L6" s="4">
        <f t="shared" si="3"/>
        <v>8</v>
      </c>
    </row>
    <row r="7" spans="1:14" x14ac:dyDescent="0.55000000000000004">
      <c r="A7" s="6">
        <f t="shared" si="4"/>
        <v>5</v>
      </c>
      <c r="B7" s="6" t="s">
        <v>15</v>
      </c>
      <c r="C7" s="6" t="s">
        <v>16</v>
      </c>
      <c r="D7" s="6">
        <v>20150531</v>
      </c>
      <c r="E7" s="6" t="s">
        <v>30</v>
      </c>
      <c r="F7" s="6" t="s">
        <v>56</v>
      </c>
      <c r="G7" s="6" t="s">
        <v>72</v>
      </c>
      <c r="H7" s="6" t="str">
        <f t="shared" si="0"/>
        <v>Quantitative Analysis ANALYSIS ANALYSIS</v>
      </c>
      <c r="I7" s="6" t="s">
        <v>43</v>
      </c>
      <c r="J7" s="6" t="str">
        <f t="shared" si="1"/>
        <v>ABC</v>
      </c>
      <c r="K7" s="4">
        <f t="shared" si="2"/>
        <v>3</v>
      </c>
      <c r="L7" s="4">
        <f t="shared" si="3"/>
        <v>8</v>
      </c>
    </row>
    <row r="8" spans="1:14" x14ac:dyDescent="0.55000000000000004">
      <c r="A8" s="6">
        <f t="shared" si="4"/>
        <v>6</v>
      </c>
      <c r="B8" s="6" t="s">
        <v>17</v>
      </c>
      <c r="C8" s="6" t="s">
        <v>18</v>
      </c>
      <c r="D8" s="6">
        <v>20091101</v>
      </c>
      <c r="E8" s="6" t="s">
        <v>31</v>
      </c>
      <c r="F8" s="6" t="s">
        <v>57</v>
      </c>
      <c r="G8" s="6" t="s">
        <v>73</v>
      </c>
      <c r="H8" s="6" t="str">
        <f t="shared" si="0"/>
        <v>Knowledge MANAGEMENT MANAGEMENT</v>
      </c>
      <c r="I8" s="6" t="s">
        <v>44</v>
      </c>
      <c r="J8" s="6" t="str">
        <f t="shared" si="1"/>
        <v>ACC</v>
      </c>
      <c r="K8" s="4">
        <f t="shared" si="2"/>
        <v>3</v>
      </c>
      <c r="L8" s="4">
        <f t="shared" si="3"/>
        <v>7</v>
      </c>
    </row>
    <row r="9" spans="1:14" x14ac:dyDescent="0.55000000000000004">
      <c r="A9" s="6">
        <f t="shared" si="4"/>
        <v>7</v>
      </c>
      <c r="B9" s="6" t="s">
        <v>21</v>
      </c>
      <c r="C9" s="6" t="s">
        <v>22</v>
      </c>
      <c r="D9" s="6">
        <v>20080831</v>
      </c>
      <c r="E9" s="6" t="s">
        <v>32</v>
      </c>
      <c r="F9" s="6" t="s">
        <v>58</v>
      </c>
      <c r="G9" s="6" t="s">
        <v>74</v>
      </c>
      <c r="H9" s="6" t="str">
        <f t="shared" si="0"/>
        <v>Strategy and SALES SALES</v>
      </c>
      <c r="I9" s="6" t="s">
        <v>45</v>
      </c>
      <c r="J9" s="6" t="str">
        <f t="shared" si="1"/>
        <v>ABC</v>
      </c>
      <c r="K9" s="4">
        <f t="shared" si="2"/>
        <v>3</v>
      </c>
      <c r="L9" s="4">
        <f t="shared" si="3"/>
        <v>7</v>
      </c>
    </row>
    <row r="10" spans="1:14" x14ac:dyDescent="0.55000000000000004">
      <c r="A10" s="6">
        <f t="shared" si="4"/>
        <v>8</v>
      </c>
      <c r="B10" s="6" t="s">
        <v>23</v>
      </c>
      <c r="C10" s="6" t="s">
        <v>24</v>
      </c>
      <c r="D10" s="6">
        <v>20020723</v>
      </c>
      <c r="E10" s="6" t="s">
        <v>33</v>
      </c>
      <c r="F10" s="6" t="s">
        <v>59</v>
      </c>
      <c r="G10" s="6" t="s">
        <v>75</v>
      </c>
      <c r="H10" s="6" t="str">
        <f t="shared" si="0"/>
        <v>Legal and COMPLIANCE COMPLIANCE</v>
      </c>
      <c r="I10" s="6" t="s">
        <v>46</v>
      </c>
      <c r="J10" s="6" t="str">
        <f t="shared" si="1"/>
        <v>AAA</v>
      </c>
      <c r="K10" s="4">
        <f t="shared" si="2"/>
        <v>4</v>
      </c>
      <c r="L10" s="4">
        <f t="shared" si="3"/>
        <v>9</v>
      </c>
    </row>
    <row r="11" spans="1:14" x14ac:dyDescent="0.55000000000000004">
      <c r="A11" s="6">
        <f t="shared" si="4"/>
        <v>9</v>
      </c>
      <c r="B11" s="6" t="s">
        <v>19</v>
      </c>
      <c r="C11" s="6" t="s">
        <v>20</v>
      </c>
      <c r="D11" s="6">
        <v>20100430</v>
      </c>
      <c r="E11" s="6" t="s">
        <v>34</v>
      </c>
      <c r="F11" s="6" t="s">
        <v>60</v>
      </c>
      <c r="G11" s="6" t="s">
        <v>76</v>
      </c>
      <c r="H11" s="6" t="str">
        <f t="shared" si="0"/>
        <v>Fintech SERVICES SERVICES</v>
      </c>
      <c r="I11" s="6" t="s">
        <v>47</v>
      </c>
      <c r="J11" s="6" t="str">
        <f t="shared" si="1"/>
        <v>ABA</v>
      </c>
      <c r="K11" s="4">
        <f t="shared" si="2"/>
        <v>3</v>
      </c>
      <c r="L11" s="4">
        <f t="shared" si="3"/>
        <v>8</v>
      </c>
    </row>
    <row r="12" spans="1:14" x14ac:dyDescent="0.55000000000000004">
      <c r="A12" s="6">
        <f t="shared" si="4"/>
        <v>10</v>
      </c>
      <c r="B12" s="6" t="s">
        <v>25</v>
      </c>
      <c r="C12" s="6" t="s">
        <v>26</v>
      </c>
      <c r="D12" s="6">
        <v>20070629</v>
      </c>
      <c r="E12" s="6" t="s">
        <v>35</v>
      </c>
      <c r="F12" s="6" t="s">
        <v>61</v>
      </c>
      <c r="G12" s="6" t="s">
        <v>77</v>
      </c>
      <c r="H12" s="6" t="str">
        <f t="shared" si="0"/>
        <v>Tech and PRODUCT PRODUCT</v>
      </c>
      <c r="I12" s="6" t="s">
        <v>48</v>
      </c>
      <c r="J12" s="6" t="str">
        <f t="shared" si="1"/>
        <v>ACD</v>
      </c>
      <c r="K12" s="4">
        <f t="shared" si="2"/>
        <v>4</v>
      </c>
      <c r="L12" s="4">
        <f t="shared" si="3"/>
        <v>10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Data_Data Organization_P2</vt:lpstr>
      <vt:lpstr>Raw Data_Data Organization_ (1)</vt:lpstr>
      <vt:lpstr>Raw Data_Pivot Tables</vt:lpstr>
      <vt:lpstr>Pivot</vt:lpstr>
      <vt:lpstr>Pivot (2)</vt:lpstr>
      <vt:lpstr>Other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 Fulara</dc:creator>
  <cp:lastModifiedBy>Lalit Fulara</cp:lastModifiedBy>
  <dcterms:created xsi:type="dcterms:W3CDTF">2022-03-14T06:25:51Z</dcterms:created>
  <dcterms:modified xsi:type="dcterms:W3CDTF">2022-06-07T11:35:43Z</dcterms:modified>
</cp:coreProperties>
</file>